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1015ad\AppData\Local\Microsoft\Windows\INetCache\Content.Outlook\UJ12KA4C\"/>
    </mc:Choice>
  </mc:AlternateContent>
  <bookViews>
    <workbookView xWindow="0" yWindow="0" windowWidth="28800" windowHeight="12300"/>
  </bookViews>
  <sheets>
    <sheet name="FY18-19" sheetId="1" r:id="rId1"/>
    <sheet name="DPS" sheetId="6" r:id="rId2"/>
    <sheet name="DPS Supp" sheetId="5" r:id="rId3"/>
    <sheet name="TMD" sheetId="2" r:id="rId4"/>
    <sheet name="TMD Supp" sheetId="3" r:id="rId5"/>
    <sheet name="TPWD" sheetId="4" r:id="rId6"/>
    <sheet name="TPWD Supp" sheetId="7" r:id="rId7"/>
    <sheet name="TDCJ" sheetId="8" r:id="rId8"/>
    <sheet name="TDCJ Supp" sheetId="9" r:id="rId9"/>
    <sheet name="TFC" sheetId="10" r:id="rId10"/>
    <sheet name="TFC Supp" sheetId="11" r:id="rId11"/>
    <sheet name="TxDOT" sheetId="12" r:id="rId12"/>
    <sheet name="TxDOT New Construction" sheetId="13" r:id="rId13"/>
    <sheet name="THC" sheetId="14" r:id="rId14"/>
    <sheet name="THC Supp" sheetId="15" r:id="rId15"/>
    <sheet name="SPB" sheetId="16" r:id="rId16"/>
    <sheet name="DSHS" sheetId="17" r:id="rId17"/>
    <sheet name="HHSC-SH" sheetId="18" r:id="rId18"/>
    <sheet name="HHSC-SSLC" sheetId="19" r:id="rId19"/>
    <sheet name="HHSC-New Construction" sheetId="20" r:id="rId20"/>
    <sheet name="JJD" sheetId="21" r:id="rId21"/>
  </sheets>
  <externalReferences>
    <externalReference r:id="rId22"/>
    <externalReference r:id="rId23"/>
    <externalReference r:id="rId24"/>
    <externalReference r:id="rId2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21" l="1"/>
  <c r="M30" i="21"/>
  <c r="G30" i="21"/>
  <c r="M29" i="21"/>
  <c r="G29" i="21"/>
  <c r="G28" i="21"/>
  <c r="M28" i="21" s="1"/>
  <c r="G27" i="21"/>
  <c r="M27" i="21" s="1"/>
  <c r="M26" i="21"/>
  <c r="G26" i="21"/>
  <c r="M25" i="21"/>
  <c r="G25" i="21"/>
  <c r="G24" i="21"/>
  <c r="M24" i="21" s="1"/>
  <c r="G23" i="21"/>
  <c r="M23" i="21" s="1"/>
  <c r="M22" i="21"/>
  <c r="G22" i="21"/>
  <c r="G21" i="21"/>
  <c r="G20" i="21"/>
  <c r="M20" i="21" s="1"/>
  <c r="G19" i="21"/>
  <c r="M19" i="21" s="1"/>
  <c r="G18" i="21"/>
  <c r="M18" i="21" s="1"/>
  <c r="G17" i="21"/>
  <c r="G16" i="21"/>
  <c r="M16" i="21" s="1"/>
  <c r="G15" i="21"/>
  <c r="M14" i="21"/>
  <c r="G14" i="21"/>
  <c r="G13" i="21"/>
  <c r="M13" i="21" s="1"/>
  <c r="J12" i="21"/>
  <c r="G12" i="21"/>
  <c r="G11" i="21"/>
  <c r="M11" i="21" s="1"/>
  <c r="G10" i="21"/>
  <c r="G9" i="21"/>
  <c r="G8" i="21"/>
  <c r="G32" i="21" s="1"/>
  <c r="M2" i="21"/>
  <c r="C2" i="21"/>
  <c r="K21" i="21"/>
  <c r="K17" i="21"/>
  <c r="L9" i="21"/>
  <c r="K8" i="21"/>
  <c r="K10" i="21"/>
  <c r="L10" i="21"/>
  <c r="L8" i="21"/>
  <c r="L15" i="21"/>
  <c r="L12" i="21"/>
  <c r="K15" i="21"/>
  <c r="K12" i="21"/>
  <c r="M9" i="21" l="1"/>
  <c r="M17" i="21"/>
  <c r="M21" i="21"/>
  <c r="M12" i="21"/>
  <c r="M15" i="21"/>
  <c r="M10" i="21"/>
  <c r="M8" i="21"/>
  <c r="M18" i="20" l="1"/>
  <c r="L18" i="20"/>
  <c r="G18" i="20"/>
  <c r="N18" i="20" s="1"/>
  <c r="F18" i="20"/>
  <c r="N17" i="20"/>
  <c r="K17" i="20"/>
  <c r="N16" i="20"/>
  <c r="K16" i="20"/>
  <c r="N15" i="20"/>
  <c r="K15" i="20"/>
  <c r="N14" i="20"/>
  <c r="K14" i="20"/>
  <c r="N13" i="20"/>
  <c r="K13" i="20"/>
  <c r="N12" i="20"/>
  <c r="K12" i="20"/>
  <c r="N11" i="20"/>
  <c r="K11" i="20"/>
  <c r="N10" i="20"/>
  <c r="K10" i="20"/>
  <c r="N9" i="20"/>
  <c r="K9" i="20"/>
  <c r="N8" i="20"/>
  <c r="K8" i="20"/>
  <c r="M59" i="19" l="1"/>
  <c r="L59" i="19"/>
  <c r="K59" i="19"/>
  <c r="G59" i="19"/>
  <c r="F59" i="19"/>
  <c r="M58" i="19"/>
  <c r="J58" i="19"/>
  <c r="M57" i="19"/>
  <c r="J57" i="19"/>
  <c r="M56" i="19"/>
  <c r="J56" i="19"/>
  <c r="M55" i="19"/>
  <c r="J55" i="19"/>
  <c r="M54" i="19"/>
  <c r="J54" i="19"/>
  <c r="M53" i="19"/>
  <c r="J53" i="19"/>
  <c r="M52" i="19"/>
  <c r="J52" i="19"/>
  <c r="M51" i="19"/>
  <c r="J51" i="19"/>
  <c r="M50" i="19"/>
  <c r="J50" i="19"/>
  <c r="M49" i="19"/>
  <c r="J49" i="19"/>
  <c r="M48" i="19"/>
  <c r="J48" i="19"/>
  <c r="L45" i="19"/>
  <c r="L60" i="19" s="1"/>
  <c r="K45" i="19"/>
  <c r="K60" i="19" s="1"/>
  <c r="G45" i="19"/>
  <c r="M45" i="19" s="1"/>
  <c r="M60" i="19" s="1"/>
  <c r="F45" i="19"/>
  <c r="F60" i="19" s="1"/>
  <c r="M44" i="19"/>
  <c r="J44" i="19"/>
  <c r="M43" i="19"/>
  <c r="J43" i="19"/>
  <c r="M42" i="19"/>
  <c r="J42" i="19"/>
  <c r="M41" i="19"/>
  <c r="J41" i="19"/>
  <c r="M40" i="19"/>
  <c r="J40" i="19"/>
  <c r="M39" i="19"/>
  <c r="J39" i="19"/>
  <c r="M38" i="19"/>
  <c r="J38" i="19"/>
  <c r="M37" i="19"/>
  <c r="J37" i="19"/>
  <c r="M36" i="19"/>
  <c r="J36" i="19"/>
  <c r="M35" i="19"/>
  <c r="J35" i="19"/>
  <c r="M34" i="19"/>
  <c r="J34" i="19"/>
  <c r="M33" i="19"/>
  <c r="J33" i="19"/>
  <c r="M32" i="19"/>
  <c r="J32" i="19"/>
  <c r="M31" i="19"/>
  <c r="J31" i="19"/>
  <c r="M30" i="19"/>
  <c r="J30" i="19"/>
  <c r="M29" i="19"/>
  <c r="J29" i="19"/>
  <c r="M28" i="19"/>
  <c r="J28" i="19"/>
  <c r="M27" i="19"/>
  <c r="J27" i="19"/>
  <c r="M26" i="19"/>
  <c r="J26" i="19"/>
  <c r="M25" i="19"/>
  <c r="J25" i="19"/>
  <c r="M24" i="19"/>
  <c r="J24" i="19"/>
  <c r="M23" i="19"/>
  <c r="J23" i="19"/>
  <c r="M22" i="19"/>
  <c r="J22" i="19"/>
  <c r="M21" i="19"/>
  <c r="J21" i="19"/>
  <c r="M20" i="19"/>
  <c r="J20" i="19"/>
  <c r="M19" i="19"/>
  <c r="J19" i="19"/>
  <c r="M18" i="19"/>
  <c r="J18" i="19"/>
  <c r="M17" i="19"/>
  <c r="J17" i="19"/>
  <c r="M16" i="19"/>
  <c r="J16" i="19"/>
  <c r="M15" i="19"/>
  <c r="J15" i="19"/>
  <c r="M14" i="19"/>
  <c r="J14" i="19"/>
  <c r="M13" i="19"/>
  <c r="J13" i="19"/>
  <c r="M12" i="19"/>
  <c r="J12" i="19"/>
  <c r="M11" i="19"/>
  <c r="J11" i="19"/>
  <c r="M10" i="19"/>
  <c r="J10" i="19"/>
  <c r="M9" i="19"/>
  <c r="J9" i="19"/>
  <c r="M8" i="19"/>
  <c r="J8" i="19"/>
  <c r="G60" i="19" l="1"/>
  <c r="M56" i="18" l="1"/>
  <c r="N55" i="18"/>
  <c r="M55" i="18"/>
  <c r="L55" i="18"/>
  <c r="G55" i="18"/>
  <c r="F55" i="18"/>
  <c r="F56" i="18" s="1"/>
  <c r="N54" i="18"/>
  <c r="K54" i="18"/>
  <c r="N53" i="18"/>
  <c r="K53" i="18"/>
  <c r="N52" i="18"/>
  <c r="K52" i="18"/>
  <c r="N51" i="18"/>
  <c r="N50" i="18"/>
  <c r="K50" i="18"/>
  <c r="N49" i="18"/>
  <c r="N48" i="18"/>
  <c r="N47" i="18"/>
  <c r="N46" i="18"/>
  <c r="K46" i="18"/>
  <c r="N45" i="18"/>
  <c r="K45" i="18"/>
  <c r="M44" i="18"/>
  <c r="L44" i="18"/>
  <c r="L56" i="18" s="1"/>
  <c r="G44" i="18"/>
  <c r="N44" i="18" s="1"/>
  <c r="F44" i="18"/>
  <c r="N43" i="18"/>
  <c r="K43" i="18"/>
  <c r="N42" i="18"/>
  <c r="K42" i="18"/>
  <c r="N41" i="18"/>
  <c r="K41" i="18"/>
  <c r="N40" i="18"/>
  <c r="K40" i="18"/>
  <c r="N39" i="18"/>
  <c r="K39" i="18"/>
  <c r="N38" i="18"/>
  <c r="K38" i="18"/>
  <c r="N37" i="18"/>
  <c r="K37" i="18"/>
  <c r="N36" i="18"/>
  <c r="K36" i="18"/>
  <c r="N35" i="18"/>
  <c r="K35" i="18"/>
  <c r="N34" i="18"/>
  <c r="K34" i="18"/>
  <c r="N33" i="18"/>
  <c r="K33" i="18"/>
  <c r="N32" i="18"/>
  <c r="K32" i="18"/>
  <c r="N31" i="18"/>
  <c r="K31" i="18"/>
  <c r="N30" i="18"/>
  <c r="K30" i="18"/>
  <c r="N29" i="18"/>
  <c r="K29" i="18"/>
  <c r="N28" i="18"/>
  <c r="K28" i="18"/>
  <c r="N27" i="18"/>
  <c r="K27" i="18"/>
  <c r="N26" i="18"/>
  <c r="K26" i="18"/>
  <c r="N25" i="18"/>
  <c r="K25" i="18"/>
  <c r="N24" i="18"/>
  <c r="K24" i="18"/>
  <c r="N23" i="18"/>
  <c r="K23" i="18"/>
  <c r="N22" i="18"/>
  <c r="K22" i="18"/>
  <c r="N21" i="18"/>
  <c r="K21" i="18"/>
  <c r="N20" i="18"/>
  <c r="K20" i="18"/>
  <c r="N19" i="18"/>
  <c r="K19" i="18"/>
  <c r="N18" i="18"/>
  <c r="K18" i="18"/>
  <c r="N17" i="18"/>
  <c r="K17" i="18"/>
  <c r="N16" i="18"/>
  <c r="K16" i="18"/>
  <c r="N15" i="18"/>
  <c r="K15" i="18"/>
  <c r="N14" i="18"/>
  <c r="K14" i="18"/>
  <c r="N13" i="18"/>
  <c r="K13" i="18"/>
  <c r="N12" i="18"/>
  <c r="K12" i="18"/>
  <c r="N11" i="18"/>
  <c r="N10" i="18"/>
  <c r="K10" i="18"/>
  <c r="N9" i="18"/>
  <c r="K9" i="18"/>
  <c r="N8" i="18"/>
  <c r="K8" i="18"/>
  <c r="G56" i="18" l="1"/>
  <c r="N56" i="18" s="1"/>
  <c r="E13" i="1" l="1"/>
  <c r="L12" i="17"/>
  <c r="K12" i="17"/>
  <c r="G12" i="17"/>
  <c r="M12" i="17" s="1"/>
  <c r="F12" i="17"/>
  <c r="M11" i="17"/>
  <c r="M10" i="17"/>
  <c r="M9" i="17"/>
  <c r="J9" i="17"/>
  <c r="M8" i="17"/>
  <c r="J8" i="17"/>
  <c r="L22" i="16" l="1"/>
  <c r="K22" i="16"/>
  <c r="G22" i="16"/>
  <c r="M22" i="16" s="1"/>
  <c r="F22" i="16"/>
  <c r="M21" i="16"/>
  <c r="M20" i="16"/>
  <c r="M19" i="16"/>
  <c r="M18" i="16"/>
  <c r="M17" i="16"/>
  <c r="M16" i="16"/>
  <c r="M15" i="16"/>
  <c r="M14" i="16"/>
  <c r="M13" i="16"/>
  <c r="M12" i="16"/>
  <c r="M11" i="16"/>
  <c r="M10" i="16"/>
  <c r="M9" i="16"/>
  <c r="M8" i="16"/>
  <c r="L16" i="14" l="1"/>
  <c r="K16" i="14"/>
  <c r="G16" i="14"/>
  <c r="F16" i="14"/>
  <c r="M15" i="14"/>
  <c r="M14" i="14"/>
  <c r="M13" i="14"/>
  <c r="M12" i="14"/>
  <c r="M11" i="14"/>
  <c r="M10" i="14"/>
  <c r="M9" i="14"/>
  <c r="M8" i="14"/>
  <c r="M16" i="14" s="1"/>
  <c r="S40" i="13" l="1"/>
  <c r="R40" i="13"/>
  <c r="N40" i="13"/>
  <c r="M40" i="13"/>
  <c r="R39" i="13"/>
  <c r="T39" i="13" s="1"/>
  <c r="T40" i="13" s="1"/>
  <c r="T35" i="13"/>
  <c r="S35" i="13"/>
  <c r="R35" i="13"/>
  <c r="N35" i="13"/>
  <c r="M35" i="13"/>
  <c r="M36" i="13" s="1"/>
  <c r="M42" i="13" s="1"/>
  <c r="S29" i="13"/>
  <c r="S36" i="13" s="1"/>
  <c r="R29" i="13"/>
  <c r="N29" i="13"/>
  <c r="M29" i="13"/>
  <c r="T28" i="13"/>
  <c r="T27" i="13"/>
  <c r="T26" i="13"/>
  <c r="T25" i="13"/>
  <c r="T24" i="13"/>
  <c r="T23" i="13"/>
  <c r="T22" i="13"/>
  <c r="T21" i="13"/>
  <c r="T20" i="13"/>
  <c r="T29" i="13" s="1"/>
  <c r="T36" i="13" s="1"/>
  <c r="S19" i="13"/>
  <c r="N19" i="13"/>
  <c r="N36" i="13" s="1"/>
  <c r="N42" i="13" s="1"/>
  <c r="M19" i="13"/>
  <c r="T18" i="13"/>
  <c r="T17" i="13"/>
  <c r="T16" i="13"/>
  <c r="T15" i="13"/>
  <c r="T14" i="13"/>
  <c r="T13" i="13"/>
  <c r="T12" i="13"/>
  <c r="T11" i="13"/>
  <c r="T10" i="13"/>
  <c r="T9" i="13"/>
  <c r="R8" i="13"/>
  <c r="T8" i="13" s="1"/>
  <c r="T19" i="13" s="1"/>
  <c r="J2" i="13"/>
  <c r="U1" i="13"/>
  <c r="S171" i="12"/>
  <c r="S178" i="12" s="1"/>
  <c r="N171" i="12"/>
  <c r="N178" i="12" s="1"/>
  <c r="M171" i="12"/>
  <c r="M178" i="12" s="1"/>
  <c r="T170" i="12"/>
  <c r="T169" i="12"/>
  <c r="T168" i="12"/>
  <c r="T167" i="12"/>
  <c r="T166" i="12"/>
  <c r="T165" i="12"/>
  <c r="T159" i="12"/>
  <c r="T158" i="12"/>
  <c r="T157" i="12"/>
  <c r="T156" i="12"/>
  <c r="T155" i="12"/>
  <c r="T154" i="12"/>
  <c r="T153" i="12"/>
  <c r="T152" i="12"/>
  <c r="T151" i="12"/>
  <c r="T150" i="12"/>
  <c r="T146" i="12"/>
  <c r="T145" i="12"/>
  <c r="T144" i="12"/>
  <c r="T143" i="12"/>
  <c r="T142" i="12"/>
  <c r="T141" i="12"/>
  <c r="T140" i="12"/>
  <c r="T139" i="12"/>
  <c r="T138" i="12"/>
  <c r="T137" i="12"/>
  <c r="T136" i="12"/>
  <c r="T135" i="12"/>
  <c r="T134" i="12"/>
  <c r="T133" i="12"/>
  <c r="T132" i="12"/>
  <c r="T131" i="12"/>
  <c r="T130" i="12"/>
  <c r="T129" i="12"/>
  <c r="T128" i="12"/>
  <c r="T127" i="12"/>
  <c r="T126" i="12"/>
  <c r="T125" i="12"/>
  <c r="T124" i="12"/>
  <c r="T123" i="12"/>
  <c r="T122" i="12"/>
  <c r="T120" i="12"/>
  <c r="T119" i="12"/>
  <c r="T118" i="12"/>
  <c r="T117" i="12"/>
  <c r="T116" i="12"/>
  <c r="T115" i="12"/>
  <c r="T114" i="12"/>
  <c r="T113" i="12"/>
  <c r="T112" i="12"/>
  <c r="T111" i="12"/>
  <c r="T110" i="12"/>
  <c r="T109" i="12"/>
  <c r="T108" i="12"/>
  <c r="T107" i="12"/>
  <c r="T105" i="12"/>
  <c r="T104" i="12"/>
  <c r="T103" i="12"/>
  <c r="T102" i="12"/>
  <c r="T100"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4" i="12"/>
  <c r="T53" i="12"/>
  <c r="T52" i="12"/>
  <c r="T51" i="12"/>
  <c r="T50" i="12"/>
  <c r="T49" i="12"/>
  <c r="T48" i="12"/>
  <c r="T47" i="12"/>
  <c r="T46" i="12"/>
  <c r="T45" i="12"/>
  <c r="T44" i="12"/>
  <c r="T43" i="12"/>
  <c r="T42" i="12"/>
  <c r="T41" i="12"/>
  <c r="T40" i="12"/>
  <c r="T39" i="12"/>
  <c r="T38" i="12"/>
  <c r="T37" i="12"/>
  <c r="T36" i="12"/>
  <c r="T35" i="12"/>
  <c r="T34" i="12"/>
  <c r="T33" i="12"/>
  <c r="T32" i="12"/>
  <c r="T30" i="12"/>
  <c r="T29" i="12"/>
  <c r="T28" i="12"/>
  <c r="T27" i="12"/>
  <c r="T26" i="12"/>
  <c r="T25" i="12"/>
  <c r="T24" i="12"/>
  <c r="R20" i="12"/>
  <c r="T20" i="12" s="1"/>
  <c r="R19" i="12"/>
  <c r="T19" i="12" s="1"/>
  <c r="R18" i="12"/>
  <c r="T18" i="12" s="1"/>
  <c r="T17" i="12"/>
  <c r="R17" i="12"/>
  <c r="R16" i="12"/>
  <c r="T16" i="12" s="1"/>
  <c r="R15" i="12"/>
  <c r="R171" i="12" s="1"/>
  <c r="R178" i="12" s="1"/>
  <c r="T14" i="12"/>
  <c r="T13" i="12"/>
  <c r="T12" i="12"/>
  <c r="T11" i="12"/>
  <c r="T8" i="12"/>
  <c r="J2" i="12"/>
  <c r="U1" i="12"/>
  <c r="T42" i="13" l="1"/>
  <c r="S42" i="13"/>
  <c r="R19" i="13"/>
  <c r="R36" i="13" s="1"/>
  <c r="R42" i="13" s="1"/>
  <c r="T15" i="12"/>
  <c r="T171" i="12" s="1"/>
  <c r="T178" i="12" s="1"/>
  <c r="L33" i="10" l="1"/>
  <c r="K33" i="10"/>
  <c r="G33" i="10"/>
  <c r="M33" i="10" s="1"/>
  <c r="F33" i="10"/>
  <c r="M17" i="10"/>
  <c r="M16" i="10"/>
  <c r="M15" i="10"/>
  <c r="M14" i="10"/>
  <c r="M13" i="10"/>
  <c r="M12" i="10"/>
  <c r="M11" i="10"/>
  <c r="M10" i="10"/>
  <c r="M9" i="10"/>
  <c r="M8" i="10"/>
  <c r="L61" i="8" l="1"/>
  <c r="K61" i="8"/>
  <c r="G61" i="8"/>
  <c r="F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61" i="8" s="1"/>
  <c r="M2" i="8"/>
  <c r="D13" i="3" l="1"/>
  <c r="G13" i="3" s="1"/>
  <c r="C13" i="3"/>
  <c r="B13" i="3"/>
  <c r="G12" i="3"/>
  <c r="D12" i="3"/>
  <c r="C12" i="3"/>
  <c r="B12" i="3"/>
  <c r="D11" i="3"/>
  <c r="G11" i="3" s="1"/>
  <c r="C11" i="3"/>
  <c r="B11" i="3"/>
  <c r="G10" i="3"/>
  <c r="D10" i="3"/>
  <c r="C10" i="3"/>
  <c r="B10" i="3"/>
  <c r="D9" i="3"/>
  <c r="D17" i="3" s="1"/>
  <c r="C9" i="3"/>
  <c r="C17" i="3" s="1"/>
  <c r="D18" i="3" s="1"/>
  <c r="B9" i="3"/>
  <c r="F22" i="2"/>
  <c r="L12" i="2"/>
  <c r="K12" i="2"/>
  <c r="M12" i="2" s="1"/>
  <c r="G12" i="2"/>
  <c r="L11" i="2"/>
  <c r="K11" i="2"/>
  <c r="G11" i="2"/>
  <c r="M11" i="2" s="1"/>
  <c r="L10" i="2"/>
  <c r="K10" i="2"/>
  <c r="M10" i="2" s="1"/>
  <c r="G10" i="2"/>
  <c r="L9" i="2"/>
  <c r="K9" i="2"/>
  <c r="G9" i="2"/>
  <c r="M9" i="2" s="1"/>
  <c r="L8" i="2"/>
  <c r="L22" i="2" s="1"/>
  <c r="K8" i="2"/>
  <c r="M8" i="2" s="1"/>
  <c r="G8" i="2"/>
  <c r="G22" i="2" s="1"/>
  <c r="C2" i="2"/>
  <c r="M2" i="2" s="1"/>
  <c r="G9" i="3" l="1"/>
  <c r="K22" i="2"/>
  <c r="M22" i="2" s="1"/>
  <c r="C2" i="3" l="1"/>
  <c r="F17" i="1" l="1"/>
  <c r="D17" i="1"/>
  <c r="C17" i="1"/>
  <c r="B17" i="1"/>
  <c r="H16" i="1"/>
  <c r="I16" i="1" s="1"/>
  <c r="G16" i="1"/>
  <c r="E16" i="1"/>
  <c r="H15" i="1"/>
  <c r="I15" i="1" s="1"/>
  <c r="G15" i="1"/>
  <c r="E15" i="1"/>
  <c r="H14" i="1"/>
  <c r="I14" i="1" s="1"/>
  <c r="G14" i="1"/>
  <c r="E14" i="1"/>
  <c r="H13" i="1"/>
  <c r="I13" i="1" s="1"/>
  <c r="G13" i="1"/>
  <c r="I12" i="1"/>
  <c r="H12" i="1"/>
  <c r="G12" i="1"/>
  <c r="E12" i="1"/>
  <c r="H11" i="1"/>
  <c r="I11" i="1" s="1"/>
  <c r="G11" i="1"/>
  <c r="E11" i="1"/>
  <c r="I10" i="1"/>
  <c r="H10" i="1"/>
  <c r="G10" i="1"/>
  <c r="E10" i="1"/>
  <c r="H9" i="1"/>
  <c r="I9" i="1" s="1"/>
  <c r="G9" i="1"/>
  <c r="E9" i="1"/>
  <c r="I8" i="1"/>
  <c r="H8" i="1"/>
  <c r="G8" i="1"/>
  <c r="E8" i="1"/>
  <c r="H7" i="1"/>
  <c r="I7" i="1" s="1"/>
  <c r="G7" i="1"/>
  <c r="E7" i="1"/>
  <c r="H6" i="1"/>
  <c r="I6" i="1" s="1"/>
  <c r="G6" i="1"/>
  <c r="E6" i="1"/>
  <c r="H5" i="1"/>
  <c r="G5" i="1"/>
  <c r="E5" i="1"/>
  <c r="F62" i="1"/>
  <c r="G62" i="1" s="1"/>
  <c r="D62" i="1"/>
  <c r="C62" i="1"/>
  <c r="E62" i="1" s="1"/>
  <c r="B62" i="1"/>
  <c r="H61" i="1"/>
  <c r="I61" i="1" s="1"/>
  <c r="G61" i="1"/>
  <c r="E61" i="1"/>
  <c r="H60" i="1"/>
  <c r="I60" i="1" s="1"/>
  <c r="G60" i="1"/>
  <c r="E60" i="1"/>
  <c r="H59" i="1"/>
  <c r="I59" i="1" s="1"/>
  <c r="G59" i="1"/>
  <c r="E59" i="1"/>
  <c r="H58" i="1"/>
  <c r="I58" i="1" s="1"/>
  <c r="G58" i="1"/>
  <c r="I57" i="1"/>
  <c r="H57" i="1"/>
  <c r="G57" i="1"/>
  <c r="E57" i="1"/>
  <c r="H56" i="1"/>
  <c r="I56" i="1" s="1"/>
  <c r="G56" i="1"/>
  <c r="E56" i="1"/>
  <c r="I55" i="1"/>
  <c r="H55" i="1"/>
  <c r="G55" i="1"/>
  <c r="E55" i="1"/>
  <c r="H54" i="1"/>
  <c r="I54" i="1" s="1"/>
  <c r="G54" i="1"/>
  <c r="E54" i="1"/>
  <c r="I53" i="1"/>
  <c r="H53" i="1"/>
  <c r="G53" i="1"/>
  <c r="E53" i="1"/>
  <c r="H52" i="1"/>
  <c r="I52" i="1" s="1"/>
  <c r="G52" i="1"/>
  <c r="E52" i="1"/>
  <c r="I51" i="1"/>
  <c r="H51" i="1"/>
  <c r="G51" i="1"/>
  <c r="E51" i="1"/>
  <c r="H50" i="1"/>
  <c r="H62" i="1" s="1"/>
  <c r="I62" i="1" s="1"/>
  <c r="G50" i="1"/>
  <c r="H47" i="1"/>
  <c r="I47" i="1" s="1"/>
  <c r="F47" i="1"/>
  <c r="D47" i="1"/>
  <c r="E47" i="1" s="1"/>
  <c r="C47" i="1"/>
  <c r="G47" i="1" s="1"/>
  <c r="B47" i="1"/>
  <c r="H46" i="1"/>
  <c r="I46" i="1" s="1"/>
  <c r="G46" i="1"/>
  <c r="E46" i="1"/>
  <c r="H45" i="1"/>
  <c r="I45" i="1" s="1"/>
  <c r="G45" i="1"/>
  <c r="E45" i="1"/>
  <c r="H44" i="1"/>
  <c r="I44" i="1" s="1"/>
  <c r="G44" i="1"/>
  <c r="E44" i="1"/>
  <c r="H43" i="1"/>
  <c r="I43" i="1" s="1"/>
  <c r="G43" i="1"/>
  <c r="H42" i="1"/>
  <c r="I42" i="1" s="1"/>
  <c r="G42" i="1"/>
  <c r="E42" i="1"/>
  <c r="H41" i="1"/>
  <c r="I41" i="1" s="1"/>
  <c r="G41" i="1"/>
  <c r="E41" i="1"/>
  <c r="H40" i="1"/>
  <c r="I40" i="1" s="1"/>
  <c r="G40" i="1"/>
  <c r="E40" i="1"/>
  <c r="H39" i="1"/>
  <c r="I39" i="1" s="1"/>
  <c r="G39" i="1"/>
  <c r="E39" i="1"/>
  <c r="H38" i="1"/>
  <c r="I38" i="1" s="1"/>
  <c r="G38" i="1"/>
  <c r="E38" i="1"/>
  <c r="H37" i="1"/>
  <c r="I37" i="1" s="1"/>
  <c r="G37" i="1"/>
  <c r="E37" i="1"/>
  <c r="H36" i="1"/>
  <c r="I36" i="1" s="1"/>
  <c r="G36" i="1"/>
  <c r="E36" i="1"/>
  <c r="H35" i="1"/>
  <c r="I35" i="1" s="1"/>
  <c r="G35" i="1"/>
  <c r="E35" i="1"/>
  <c r="G32" i="1"/>
  <c r="F32" i="1"/>
  <c r="D32" i="1"/>
  <c r="E32" i="1" s="1"/>
  <c r="C32" i="1"/>
  <c r="B32" i="1"/>
  <c r="H31" i="1"/>
  <c r="I31" i="1" s="1"/>
  <c r="G31" i="1"/>
  <c r="E31" i="1"/>
  <c r="H30" i="1"/>
  <c r="I30" i="1" s="1"/>
  <c r="G30" i="1"/>
  <c r="E30" i="1"/>
  <c r="H29" i="1"/>
  <c r="I29" i="1" s="1"/>
  <c r="G29" i="1"/>
  <c r="E29" i="1"/>
  <c r="H28" i="1"/>
  <c r="I28" i="1" s="1"/>
  <c r="G28" i="1"/>
  <c r="H27" i="1"/>
  <c r="I27" i="1" s="1"/>
  <c r="G27" i="1"/>
  <c r="E27" i="1"/>
  <c r="I26" i="1"/>
  <c r="H26" i="1"/>
  <c r="G26" i="1"/>
  <c r="E26" i="1"/>
  <c r="H25" i="1"/>
  <c r="I25" i="1" s="1"/>
  <c r="G25" i="1"/>
  <c r="E25" i="1"/>
  <c r="I24" i="1"/>
  <c r="H24" i="1"/>
  <c r="G24" i="1"/>
  <c r="E24" i="1"/>
  <c r="H23" i="1"/>
  <c r="I23" i="1" s="1"/>
  <c r="G23" i="1"/>
  <c r="E23" i="1"/>
  <c r="I22" i="1"/>
  <c r="H22" i="1"/>
  <c r="G22" i="1"/>
  <c r="E22" i="1"/>
  <c r="H21" i="1"/>
  <c r="I21" i="1" s="1"/>
  <c r="G21" i="1"/>
  <c r="E21" i="1"/>
  <c r="I20" i="1"/>
  <c r="H20" i="1"/>
  <c r="G20" i="1"/>
  <c r="E20" i="1"/>
  <c r="H17" i="1" l="1"/>
  <c r="I17" i="1" s="1"/>
  <c r="I5" i="1"/>
  <c r="E17" i="1"/>
  <c r="G17" i="1"/>
  <c r="H32" i="1"/>
  <c r="I32" i="1" s="1"/>
  <c r="I50" i="1"/>
</calcChain>
</file>

<file path=xl/comments1.xml><?xml version="1.0" encoding="utf-8"?>
<comments xmlns="http://schemas.openxmlformats.org/spreadsheetml/2006/main">
  <authors>
    <author>tw08469</author>
  </authors>
  <commentList>
    <comment ref="H25" authorId="0" shapeId="0">
      <text>
        <r>
          <rPr>
            <b/>
            <sz val="9"/>
            <color indexed="81"/>
            <rFont val="Tahoma"/>
            <family val="2"/>
          </rPr>
          <t>tw08469:</t>
        </r>
        <r>
          <rPr>
            <sz val="9"/>
            <color indexed="81"/>
            <rFont val="Tahoma"/>
            <family val="2"/>
          </rPr>
          <t xml:space="preserve">
12/4/17 using index 26901 for Victoria H. Harvey.  Moved $278K to contingency per WAM.</t>
        </r>
      </text>
    </comment>
    <comment ref="I25" authorId="0" shapeId="0">
      <text>
        <r>
          <rPr>
            <b/>
            <sz val="9"/>
            <color indexed="81"/>
            <rFont val="Tahoma"/>
            <family val="2"/>
          </rPr>
          <t>tw08469:</t>
        </r>
        <r>
          <rPr>
            <sz val="9"/>
            <color indexed="81"/>
            <rFont val="Tahoma"/>
            <family val="2"/>
          </rPr>
          <t xml:space="preserve">
12/4/17 using index 26901 for Victoria H. Harvey.  Moved $278K to contingency per WAM.</t>
        </r>
      </text>
    </comment>
  </commentList>
</comments>
</file>

<file path=xl/comments2.xml><?xml version="1.0" encoding="utf-8"?>
<comments xmlns="http://schemas.openxmlformats.org/spreadsheetml/2006/main">
  <authors>
    <author>Diana Miller</author>
  </authors>
  <commentList>
    <comment ref="A7" authorId="0" shapeId="0">
      <text>
        <r>
          <rPr>
            <b/>
            <sz val="9"/>
            <color indexed="81"/>
            <rFont val="Tahoma"/>
            <family val="2"/>
          </rPr>
          <t>Diana Miller:</t>
        </r>
        <r>
          <rPr>
            <sz val="9"/>
            <color indexed="81"/>
            <rFont val="Tahoma"/>
            <family val="2"/>
          </rPr>
          <t xml:space="preserve">
Projects in Priority Order based on TxDOT 10Year Master Plan
</t>
        </r>
      </text>
    </comment>
  </commentList>
</comments>
</file>

<file path=xl/comments3.xml><?xml version="1.0" encoding="utf-8"?>
<comments xmlns="http://schemas.openxmlformats.org/spreadsheetml/2006/main">
  <authors>
    <author>Diana Miller</author>
  </authors>
  <commentList>
    <comment ref="A7" authorId="0" shapeId="0">
      <text>
        <r>
          <rPr>
            <b/>
            <sz val="9"/>
            <color indexed="81"/>
            <rFont val="Tahoma"/>
            <family val="2"/>
          </rPr>
          <t>Diana Miller:</t>
        </r>
        <r>
          <rPr>
            <sz val="9"/>
            <color indexed="81"/>
            <rFont val="Tahoma"/>
            <family val="2"/>
          </rPr>
          <t xml:space="preserve">
Projects in Priority Order based on TxDOT 10Year Master Plan
</t>
        </r>
      </text>
    </comment>
    <comment ref="C7"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<sst xmlns="http://schemas.openxmlformats.org/spreadsheetml/2006/main" count="3046" uniqueCount="1455">
  <si>
    <t>FY 18-19 Report</t>
  </si>
  <si>
    <t>Original Estimated Project Budget</t>
  </si>
  <si>
    <t>Current Estimated Project Budget</t>
  </si>
  <si>
    <t>FY 2018-19 Encumbered</t>
  </si>
  <si>
    <t>Percent Encumbered</t>
  </si>
  <si>
    <t>FY 2018-19 Expended</t>
  </si>
  <si>
    <t>Percent Expended</t>
  </si>
  <si>
    <t>Remaining Project Balance</t>
  </si>
  <si>
    <t>Percent Remaining</t>
  </si>
  <si>
    <t>March 2018 Quarterly Report</t>
  </si>
  <si>
    <t>DPS</t>
  </si>
  <si>
    <t>TMD</t>
  </si>
  <si>
    <t>TPWD</t>
  </si>
  <si>
    <t>TDCJ</t>
  </si>
  <si>
    <t>TFC</t>
  </si>
  <si>
    <t>TXDOT</t>
  </si>
  <si>
    <t>THC</t>
  </si>
  <si>
    <t>SPB</t>
  </si>
  <si>
    <t>DSHS</t>
  </si>
  <si>
    <t>HHSC- State Hospitals</t>
  </si>
  <si>
    <t>HHSC- State Supported Living Centers</t>
  </si>
  <si>
    <t>JJD</t>
  </si>
  <si>
    <t>Totals</t>
  </si>
  <si>
    <t>December 2017 Quarterly Report</t>
  </si>
  <si>
    <t>October Hearing</t>
  </si>
  <si>
    <t>June 2018 Quarterly Report</t>
  </si>
  <si>
    <t>Agency:</t>
  </si>
  <si>
    <t>Texas Military Department - Agency 401</t>
  </si>
  <si>
    <t>Date:</t>
  </si>
  <si>
    <t>Prepared by:</t>
  </si>
  <si>
    <t>Project
Priority</t>
  </si>
  <si>
    <t>Agency ID</t>
  </si>
  <si>
    <t>Project Name &amp; Location</t>
  </si>
  <si>
    <t>Project Description</t>
  </si>
  <si>
    <t>Source of Funding
(MOF)</t>
  </si>
  <si>
    <t xml:space="preserve">Current Estimated Project Budget
</t>
  </si>
  <si>
    <t>Estimated
Substantial Completion Date</t>
  </si>
  <si>
    <t>% Design
Completion</t>
  </si>
  <si>
    <t>% Const.
Completion</t>
  </si>
  <si>
    <t>Supp.
Notes</t>
  </si>
  <si>
    <t>Camp Mabry Admin Offices
2200 W 35th St Bldg 1
Austin, 78730</t>
  </si>
  <si>
    <t>The project will repair 22,702 sf of Readiness Center space to include compliance with ADA, ATFP, and current building code. General facility repairs to include: interior surfaces, mechanical and electrical systems, restrooms, and kitchen.</t>
  </si>
  <si>
    <t>General Revenue 50%, Federal Funds 50%</t>
  </si>
  <si>
    <t>1 QTR FY20</t>
  </si>
  <si>
    <t>yes</t>
  </si>
  <si>
    <t>Weslaco Readiness Center
1100 Vo-Tech Drive
Weslaco 78596</t>
  </si>
  <si>
    <t xml:space="preserve">The project will repair an existing 76,069 sf Readiness Center to include compliance with ADA, ATFP, and current building code. General facility repairs to include: interior surfaces, mechanical and electrical systems, restrooms, and kitchen.  </t>
  </si>
  <si>
    <t>4 QTR FY19</t>
  </si>
  <si>
    <t>Terrell Readiness Center
Lions Club Parkway 
Hwy 80 West
Terrell 75160</t>
  </si>
  <si>
    <t xml:space="preserve">The project will repair an existing 22,138 sf Readiness Center to include compliance with ADA, ATFP, and current building code. General facility repairs to include: interior surfaces, mechanical and electrical systems, restrooms, and kitchen.  </t>
  </si>
  <si>
    <t>3 QTR FY20</t>
  </si>
  <si>
    <t>Fort Worth Shoreview Readiness Center
8111 Shoreview Dr
Fort Worth 76108</t>
  </si>
  <si>
    <t xml:space="preserve">The project will repair 59,027 sf of Readiness Center space to include compliance with ADA, ATFP, and current building code. General facility repairs to include: interior surfaces, mechanical and electrical systems, restrooms, and kitchen.  </t>
  </si>
  <si>
    <t>4 QTR FY20</t>
  </si>
  <si>
    <t>Fort Worth Cobb Park Readiness Center
2101 Cobb Park Dr
Fort Worth 76105</t>
  </si>
  <si>
    <t xml:space="preserve">The project will repair an existing 34,549 sf Readiness Center to include compliance with ADA, ATFP, and current building code. General facility repairs to include: interior surfaces, mechanical and electrical systems, restrooms, and kitchen.  </t>
  </si>
  <si>
    <t>Totals:</t>
  </si>
  <si>
    <t xml:space="preserve">Supplemental Information  </t>
  </si>
  <si>
    <t>Federal Share</t>
  </si>
  <si>
    <r>
      <t xml:space="preserve">Federal Share Encumbered / </t>
    </r>
    <r>
      <rPr>
        <b/>
        <i/>
        <sz val="12"/>
        <color theme="1"/>
        <rFont val="Arial"/>
        <family val="2"/>
      </rPr>
      <t>Estimated</t>
    </r>
  </si>
  <si>
    <t>Federal Share Expended</t>
  </si>
  <si>
    <t>Remaining Federal  Share</t>
  </si>
  <si>
    <t>Comments</t>
  </si>
  <si>
    <t>Design Complete.  Bids open 08/16/18.</t>
  </si>
  <si>
    <t>Design Complete.  Bids open 08/09/18.</t>
  </si>
  <si>
    <t>Project in Design</t>
  </si>
  <si>
    <t>Texas Department of Public Safety - 0405</t>
  </si>
  <si>
    <t>Report</t>
  </si>
  <si>
    <t>85th Legislature - $12M DM Projects</t>
  </si>
  <si>
    <t>Tavia Wendlandt</t>
  </si>
  <si>
    <t>Current Estimated Project Budget (for 1st Qtr.)</t>
  </si>
  <si>
    <t>Current Estimated Project Budget (FY18 2nd Qtr.)</t>
  </si>
  <si>
    <t>Current Estimated Project Budget (FY18 3rd Qtr.)</t>
  </si>
  <si>
    <t>FY 2018-19
Expended</t>
  </si>
  <si>
    <t>6-VIC-18-62941</t>
  </si>
  <si>
    <t>Victoria sub district Office (Reg 6)
CID Roof Replacement
8802 North Navarro
Victoria, Texas 77904</t>
  </si>
  <si>
    <t xml:space="preserve">Roof Replacement of  CID building  </t>
  </si>
  <si>
    <t xml:space="preserve">ESF </t>
  </si>
  <si>
    <t>No</t>
  </si>
  <si>
    <t>ST-TEMP-18-62601</t>
  </si>
  <si>
    <t>Statewide DM Staff</t>
  </si>
  <si>
    <t>Professional staff employed by DPS and/or contractors to administer DM projects</t>
  </si>
  <si>
    <t xml:space="preserve">Economic Stabilization Fund (ESF) </t>
  </si>
  <si>
    <t>NA</t>
  </si>
  <si>
    <t>ST-IWMS-18-62930</t>
  </si>
  <si>
    <t>Statewide
Integrated Workplace Management System</t>
  </si>
  <si>
    <t>A computerized Integrated Workplace Management system (IWMS) that is web based and can be implemented statewide is needed to track and plan for maintenance of DPS facilities.  As funding permits, this will include  the implementation of space management, inventory management, lease management, and environmental sustainability integration.</t>
  </si>
  <si>
    <t>ST-FCA-18-62931</t>
  </si>
  <si>
    <t>Statewide
Facility Condition Assessment</t>
  </si>
  <si>
    <t>Statewide Assessment:   An updated professional statewide Facility Condition Assessment study is needed to identify current deferred maintenance and capital renewal projects and associated costs.</t>
  </si>
  <si>
    <t>ST-SEC-18-62933</t>
  </si>
  <si>
    <t>Statewide Security Upgrade/Replacements</t>
  </si>
  <si>
    <t>Replace and upgrade access controls, video surveillance systems, door hardware, exterior doors, replace broken/old cameras, add cameras, and add access control where needed.</t>
  </si>
  <si>
    <t>ST-UST-18-62934</t>
  </si>
  <si>
    <t>Statewide
Fuel System Removal/Replace</t>
  </si>
  <si>
    <t>Remove underground storage tanks (UST) and replace with above ground storage tanks (Midland UST bulk fuel Removal/install AST for generator; Remove Plainview UST bulk fuel, Remove Sulphur Springs UST bulk fuel; Remove San Antonio diesel UST, inventory automation of various fuel systems)</t>
  </si>
  <si>
    <t>FUEL SYSTEM CONTROL BUDGET LINE</t>
  </si>
  <si>
    <t>N/A</t>
  </si>
  <si>
    <t>Midland District Office (Reg 4)
Fuel System Removal
2405 S. Loop 250 West
Midland, Texas 79703</t>
  </si>
  <si>
    <t>Midland UST Tank removal and AST installation</t>
  </si>
  <si>
    <t xml:space="preserve">Plainview Area Office (Reg 5)
Fuel System Removal
1108 South Columbia/Business I-27
Plainview, Texas 79072 </t>
  </si>
  <si>
    <t>Plainview UST 4,000G Tank removal</t>
  </si>
  <si>
    <t>Sulphur Springs Area Office (Reg 1)
Fuel System Removal
1528 E. Shannon Road
Sulphur Springs, Texas 75482</t>
  </si>
  <si>
    <t>Sulphur Springs UST 4,000G Tank and pit water removal; Remediation of Sulphur Springs UST 4,000G Tank and pit water removal</t>
  </si>
  <si>
    <t xml:space="preserve">San Antonio Regional Office (Reg 6)
Fuel System Removal
6502 S. New Braunfels Ave.
San Antonio, Texas 78223
</t>
  </si>
  <si>
    <t>San Antonio UST 2,500G Tank removal</t>
  </si>
  <si>
    <t xml:space="preserve">Angleton Area Office (Reg 2)
Fuel System Removal
501 South Velasco
Angleton, TX 77515
</t>
  </si>
  <si>
    <t>Angleton UST 4,000G Tank removal</t>
  </si>
  <si>
    <t xml:space="preserve">Witcha Falls District Office (Reg 5)
Fuel System Removal
5505 Central EXPWY
Wichita Falls, TX 76307
</t>
  </si>
  <si>
    <t>Remove and Dispose of 4,000 Gallon UST Underground Storage Tank</t>
  </si>
  <si>
    <t xml:space="preserve">Hurst District Office (Reg 1)
Fuel System Removal
624 NE Loop 820 
Hurst, TX 76043
</t>
  </si>
  <si>
    <t>Remove and Dispose of 2,000 Gallon  UST Underground Storage Tank</t>
  </si>
  <si>
    <t>ST-TEST-18-62935</t>
  </si>
  <si>
    <t>Statewide
Support Project Consultants</t>
  </si>
  <si>
    <t>Funding for design team, testing, consulting, commissioning, CMT, inspections type of expenditures associated with projects.</t>
  </si>
  <si>
    <t>HQ-C-18-62936</t>
  </si>
  <si>
    <t>Austin HQ (Building C)
HVAC System Replacement
5805 North Lamar Blvd
Austin, Texas 78752</t>
  </si>
  <si>
    <t>HVAC System including piping, chiller, add DDC, etc.</t>
  </si>
  <si>
    <t>HQ-E-18-62937</t>
  </si>
  <si>
    <t>Austin HQ (Building E)
Chiller Replacement
5805 North Lamar Blvd
Austin, Texas 78752</t>
  </si>
  <si>
    <t xml:space="preserve">Replace chiller  </t>
  </si>
  <si>
    <t>2-HHQ-18-62938</t>
  </si>
  <si>
    <t>Houston Regional Headquarters (West Road) Crime Lab (Reg 2)
Chiller Replacement
12230 West Road
Jersey Village, Texas 77065</t>
  </si>
  <si>
    <t>Replace second chiller</t>
  </si>
  <si>
    <t xml:space="preserve"> 09/30/18</t>
  </si>
  <si>
    <t>2-HQ-18-62939</t>
  </si>
  <si>
    <t>Houston Regional Headquarters (Reg 2)
Chiller Replacement
12230 West Road
Jersey Village, Texas 77065</t>
  </si>
  <si>
    <t>Replace both chillers</t>
  </si>
  <si>
    <t>5-PLA-18-62940</t>
  </si>
  <si>
    <t xml:space="preserve">Plainview Area Office (Reg 5)
Roof Replacement
1108 South Columbia/Business I-27
Plainview, Texas 79072 </t>
  </si>
  <si>
    <t>Roof Replacement (approx. 2,800 sf - addition)</t>
  </si>
  <si>
    <t>SUPPLMENTAL NOTES</t>
  </si>
  <si>
    <t>DM84 SUPPLEMENTAL NOTES</t>
  </si>
  <si>
    <t>5, 11, 61, 145, 146</t>
  </si>
  <si>
    <t xml:space="preserve">DM84 Final audit of various projects liquidated unexpended amounts (priority 5:  $1,283.48; Priority 11: $3,104.50;  priority 61: $1,950: priority 145:$2,409; priority 146: $743) </t>
  </si>
  <si>
    <t>63-67</t>
  </si>
  <si>
    <t>DM84 Project index combined into one.  TFC will handle the listed various site components as one project.  If approved, next JOC report will combine these lines into one project.</t>
  </si>
  <si>
    <t>86-92, 103</t>
  </si>
  <si>
    <t>DM84 Project index combined into one.  TFC will handle the listed various building/site components as one project.   If approved, next JOC report will combine these lines into one project.</t>
  </si>
  <si>
    <t xml:space="preserve">DM84 Austin interior finish upgrade was funded through other sources.  </t>
  </si>
  <si>
    <t>106 (Cont)</t>
  </si>
  <si>
    <t>84th Leg - Rider 40 appropriations ($17.7M) - project savings will offset contingency negative balance.</t>
  </si>
  <si>
    <t>DM84 Encumbrance was over stated by $29,607.02 in 2nd Qtr.</t>
  </si>
  <si>
    <t>84th Leg - New priority DM project proposed utilizing the $200M bond funding to upgrade vacated crime laboratory space to help relieve overcrowding at the Headquarters complex.  This is an approved bond project with TPFA.  Received email from LBB approving the project.  Original proposed DM projects have been moved to a separate tab within the spreadsheet as they have become a lower agency priority compared to Building B.  If there are any savings from the approved DM projects, then we will begin to work on these currently unfunded DM projects.  Pending encumbrance of $689,600 of A/E professional services for Building B.</t>
  </si>
  <si>
    <t>DM85 SUPPLEMENTAL NOTES</t>
  </si>
  <si>
    <t>13-17</t>
  </si>
  <si>
    <t>85th Leg - First quarter reflected one comprehensive project for HQ campus upgrades.  We updated the report to show the primary components of the planned campus upgrade.  Priority #13, the paving project, will be overseen by TFC.</t>
  </si>
  <si>
    <t xml:space="preserve">85th Leg - FEMA expected to reimburse for damage incurred due to Hurricane Harvey.  Reduced line item by $278,000 and moved to contingency. </t>
  </si>
  <si>
    <t>DM85 Change Order processed thru audit additional amount expensed of $3,300</t>
  </si>
  <si>
    <t xml:space="preserve">Waiting for LBB approval of funding to begin project; Excerpt from letter to LBB:  “Per Article IX Sec. 14.03 (h) (3) Limitation on Expenditures – Capital Budget, the Department of Public Safety requests to transfer appropriations from a capital budget item to a non-capital budget item.  Capital budget authority of $21, 000,000 is included in Article V, Rider 2 b. (2) Deferred Maintenance for deferred maintenance projects at the Department of Public Safety, however additional appropriations of $21,000,000 were not provided.  This situation results in a $21,000,000 reduction to our Agency’s operations which cause undue hardship on the Agency’s programs. The Department requests a transfer of $11,139,565 in fiscal year 2016 and $9,860,435 in fiscal year 2017 from a capital budget item to a non-capital budget item.”
</t>
  </si>
  <si>
    <t>Texas Parks and  Wildlife Department</t>
  </si>
  <si>
    <t>Infrastructure Division</t>
  </si>
  <si>
    <t xml:space="preserve">Current Estimated Project Budget
(for 3st Qtr.) </t>
  </si>
  <si>
    <t>Battleship Texas SHP - Structural Repairs                                                                                                                                              3523 Independence Parkway S LaPorte, TX,77571 (Harris County)</t>
  </si>
  <si>
    <t>Construction administration and Balance of work to repair internal structural elements, identified in an October 2012 scope of work, which is necessary to stabilize the ship . Repairs are critical if the ship remains in a wet berth and would be absolutely necessary if ship is ever placed into a dry berth.</t>
  </si>
  <si>
    <t xml:space="preserve">General Revenue - (SGST) </t>
  </si>
  <si>
    <t>100%</t>
  </si>
  <si>
    <t>Fort Richardson SHS - Water and Wastewater System Replacement                                                                                                                228 State Park Road 61 Jacksboro, TX 76458 (Jack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</si>
  <si>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t>
    </r>
    <r>
      <rPr>
        <sz val="11"/>
        <color theme="1"/>
        <rFont val="Calibri"/>
        <family val="2"/>
        <scheme val="minor"/>
      </rPr>
      <t>s to replace the 50-year-old wastewater system, water distribution system and the main lift station with modernized and efficient systems capable of saving water resources while servicing the entire park.</t>
    </r>
  </si>
  <si>
    <t>Seminole Canyon SHS - Camp Loop Upgrades                                                                                                                                  US Hwy 90 W Comstock, TX 78837 (Val Verde County)</t>
  </si>
  <si>
    <r>
      <rPr>
        <b/>
        <sz val="12"/>
        <color theme="1"/>
        <rFont val="Arial"/>
        <family val="2"/>
      </rPr>
      <t>Construction costs</t>
    </r>
    <r>
      <rPr>
        <sz val="11"/>
        <color theme="1"/>
        <rFont val="Calibri"/>
        <family val="2"/>
        <scheme val="minor"/>
      </rPr>
      <t xml:space="preserve"> </t>
    </r>
    <r>
      <rPr>
        <strike/>
        <sz val="12"/>
        <rFont val="Arial"/>
        <family val="2"/>
      </rPr>
      <t>Planning and design costs</t>
    </r>
    <r>
      <rPr>
        <sz val="12"/>
        <rFont val="Arial"/>
        <family val="2"/>
      </rPr>
      <t xml:space="preserve"> to upgrade the Desert Vista Camp Loop's utilities, to include replacement and repairs to the On Site Sewage Facility System, water well, storage tank, pumps, and associated appurtenances, accessible restroom </t>
    </r>
    <r>
      <rPr>
        <sz val="11"/>
        <color theme="1"/>
        <rFont val="Calibri"/>
        <family val="2"/>
        <scheme val="minor"/>
      </rPr>
      <t>upgrades, and electrical service.</t>
    </r>
  </si>
  <si>
    <t>Goliad SHS - Wastewater System Upgrade                                                                                                                                               108 Park Rd Goliad, TX 77963-3206 (Goliad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</si>
  <si>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r>
  </si>
  <si>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</si>
  <si>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</si>
  <si>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</si>
  <si>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</si>
  <si>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</si>
  <si>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</si>
  <si>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</si>
  <si>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</si>
  <si>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Palo Duro Canyon SP - Headquarters Replacement                                                                                                                13 Miles E of Canyon at end of Hwy 217 Canyon, TX 79015 (Randall County)</t>
  </si>
  <si>
    <t>Planning costs for site headquarters replacement.  Headquarters is currently operating out of an under-sized converted residence and the project would provide an adequately-sized and modern facility to better serve the increasing number of visitors.</t>
  </si>
  <si>
    <t>Garner SP - Water System Upgrades                                                                                                                                                            US 83 N Concan, TX 78838 (Uvalde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</si>
  <si>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upgrade the park's overall water system, including treatment to reduce water hardness, and replace water distribution lines serving several park facilities in order to reduced system maintenance costs. </t>
    </r>
  </si>
  <si>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</si>
  <si>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</si>
  <si>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</si>
  <si>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</si>
  <si>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</si>
  <si>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</si>
  <si>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San Jacinto Battleground SHS - Replace Residence                                                                                               3523 Independence Parkway S LaPorte, TX 77571 (Harris County)</t>
  </si>
  <si>
    <r>
      <t xml:space="preserve">Planning and design costs to replace two residences and remove from a sensitive archaeological site. </t>
    </r>
    <r>
      <rPr>
        <b/>
        <sz val="12"/>
        <color theme="1"/>
        <rFont val="Arial"/>
        <family val="2"/>
      </rPr>
      <t xml:space="preserve">(Project on Hold) </t>
    </r>
  </si>
  <si>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</si>
  <si>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</si>
  <si>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</si>
  <si>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</si>
  <si>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Fort Leaton SHS - Roof Replacement                                                                                                                                                           FM 170 E Presidio, TX 79845 (Presidio County)</t>
  </si>
  <si>
    <t xml:space="preserve">Replace leaking roof to preserve the historic structure and protect the building and contents from further water damage.  </t>
  </si>
  <si>
    <t>Devil's River SP - Septic System Replacement                                                                                                                                           101 N. Sweeten Street Rocksprings, TX 78880 (Edward County)</t>
  </si>
  <si>
    <t xml:space="preserve">Replace multiple obsolete septic systems to meet TCEQ requirements. </t>
  </si>
  <si>
    <t>Monument Hill/Kreische Brewery SHS - Kreische House and Brewery Renovations                                                                                                                                                         414 State Loop 92 LaGrange, TX 78945 (Fayette County)</t>
  </si>
  <si>
    <r>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r>
    <r>
      <rPr>
        <b/>
        <sz val="12"/>
        <color theme="1"/>
        <rFont val="Arial"/>
        <family val="2"/>
      </rPr>
      <t xml:space="preserve">Project also includes the cost to construct the roof. </t>
    </r>
  </si>
  <si>
    <t>Colorado Bend SP - Water Treatment Plant Replacement                                                                                                                                                    10 miles S of Bend on Gravel Rd Bend, TX 76824 (San Saba County)</t>
  </si>
  <si>
    <r>
      <rPr>
        <b/>
        <sz val="12"/>
        <color theme="1"/>
        <rFont val="Arial"/>
        <family val="2"/>
      </rPr>
      <t>Construction costs</t>
    </r>
    <r>
      <rPr>
        <sz val="11"/>
        <color theme="1"/>
        <rFont val="Calibri"/>
        <family val="2"/>
        <scheme val="minor"/>
      </rPr>
      <t xml:space="preserve"> </t>
    </r>
    <r>
      <rPr>
        <strike/>
        <sz val="12"/>
        <color theme="1"/>
        <rFont val="Arial"/>
        <family val="2"/>
      </rPr>
      <t>Planning and design costs</t>
    </r>
    <r>
      <rPr>
        <sz val="11"/>
        <color theme="1"/>
        <rFont val="Calibri"/>
        <family val="2"/>
        <scheme val="minor"/>
      </rPr>
      <t xml:space="preserve"> to replace the water treatment plant with a new system to include a storage tank and ground water well. </t>
    </r>
  </si>
  <si>
    <t>Pedernales Falls SP - Water and Wastewater System Upgrades                                                                                                                                                             2585 Park Road 6026 Johnson City, TX 78636 (Blanco County)</t>
  </si>
  <si>
    <t>Planning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</si>
  <si>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</si>
  <si>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</si>
  <si>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</si>
  <si>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</si>
  <si>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</si>
  <si>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</si>
  <si>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</si>
  <si>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</si>
  <si>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Bastrop SP - Shore Stabilization                                                                                                                                           100 Park Road 1 A Bastrop, TX 78602 (Bastrop County)</t>
  </si>
  <si>
    <t xml:space="preserve">Stabilization of shoreline adjacent to Cabins #1 and #12. </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</si>
  <si>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</si>
  <si>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</si>
  <si>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</si>
  <si>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</si>
  <si>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</si>
  <si>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</si>
  <si>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</si>
  <si>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</si>
  <si>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Choke Canyon State Park (South Shore Unit) - Boat Ramp                                                                                                                                    358 Recreation Rd 8  Calliham, TX 78007 (Live Oak County)</t>
  </si>
  <si>
    <t>Repair boat ramp which may include accessibility upgrades, courtesy docks, piers and renovation of existing facilities.</t>
  </si>
  <si>
    <t>Fort Parker State Park - Boat Ramp                                                                                                                                       194 Park Rd 28 Mexia, Tx 76667 (Limestone County)</t>
  </si>
  <si>
    <t>Inks Lake State Park - Boat Ramp                                                                                                                                       3630 Pk Rd 4 W Burnet, TX 78611 (Burnett County)</t>
  </si>
  <si>
    <t xml:space="preserve">Repair boat ramp which may include accessibility upgrades, courtesy docks, piers and renovation of existing facilities. (Project on Hold), TPWD did not receive a qualified construction bid in FY17 so funds for the project were lost due to lack of UB authority. </t>
  </si>
  <si>
    <t>Ray Roberts Lake SP - Isle du Bois Unit  - Boat Ramp                                                                                                              100 PW 4137 Pilot Point 765258-8944 (Denton County)</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</si>
  <si>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</si>
  <si>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</si>
  <si>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</si>
  <si>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</si>
  <si>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Stephen F Austin SHS - Wastewater Treatment Plant Equalization Basin Installation                                                                                                                                                                                                                                                                                                                                                                               3 miles E of Sealy on IH 10 San Felipe, TX 77473-0125 (Austin County)</t>
  </si>
  <si>
    <r>
      <rPr>
        <b/>
        <sz val="12"/>
        <color theme="1"/>
        <rFont val="Arial"/>
        <family val="2"/>
      </rPr>
      <t xml:space="preserve">Construction costs </t>
    </r>
    <r>
      <rPr>
        <strike/>
        <sz val="12"/>
        <color theme="1"/>
        <rFont val="Arial"/>
        <family val="2"/>
      </rPr>
      <t>Planning and design costs</t>
    </r>
    <r>
      <rPr>
        <sz val="11"/>
        <color theme="1"/>
        <rFont val="Calibri"/>
        <family val="2"/>
        <scheme val="minor"/>
      </rPr>
      <t xml:space="preserve"> to install equalization basin at wastewater treatment plant in order to provide adequate pace flow into the plant during peak usage. </t>
    </r>
  </si>
  <si>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</si>
  <si>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</si>
  <si>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Lake Whitney SP - Camp Loop Restroom - Flood Recovery                                                                                                                                                                                                                                                                                                                                                                                                                   433 FM 1244 Whitney, TX 76692 (Hill County)</t>
  </si>
  <si>
    <t>Restore Restroom #5 at Area E's interior finishes and critical structural components prior to re-opening the facility which was damaged in the 2016 Flood.</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</si>
  <si>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</si>
  <si>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</si>
  <si>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Stephen F Austin SHS - Water Tank Repairs                                                                                                                                                                                                  3 miles E of Sealy on IH 10 San Felipe, TX 77473-0125 (Austin County)</t>
  </si>
  <si>
    <t xml:space="preserve">Pressure wash and repaint elevated water tank per TCEQ regulations. </t>
  </si>
  <si>
    <t>Huntsville SP - Dam Repair                                                                                                                                                                                              565 Park Road 40 W Huntsville, TX 77342-0508 (Walker County)</t>
  </si>
  <si>
    <t xml:space="preserve">Fortify and repair the earthen embankment and spillway. </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</si>
  <si>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</si>
  <si>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</si>
  <si>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</si>
  <si>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</si>
  <si>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Longhorn Caverns - Communications System and Surge Protection                                                                                                                                              6211 Park Rd 4 So. Burnet, TX 78611 (Burnet County)</t>
  </si>
  <si>
    <t>Install communication system for the cavern to protect the public in the event of an emergency.</t>
  </si>
  <si>
    <t>Hill Country SNA - Replace Well at Group Lodge                                                                                                            10600 Bandera Creed Rd Bandera, TX 78003 (Bandera County)</t>
  </si>
  <si>
    <t>Install water system at group lodge to provide potable water to guests.</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</si>
  <si>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</si>
  <si>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</si>
  <si>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</si>
  <si>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</si>
  <si>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Davis Mountains SP - Communications Bldg. Repairs                                                                                                                    TX HWY 118 N, Park Rd 3 Fort Davis, TX 79734 (Jeff Davis County)</t>
  </si>
  <si>
    <t>Replace fire damaged radio house with a permanent facility to maintain park radio communications within the park and region.</t>
  </si>
  <si>
    <t>Tyler SP - Headquarters Replacement                                                                                                                                       789 Park Rd 16 Tyler, TX 75706-9141 (Smith County)</t>
  </si>
  <si>
    <t>Planning and design cost for replacing the headquarters facility with new, adequately-sized ADA-compliant building, road, parking lot, and entrance.</t>
  </si>
  <si>
    <t>Devil's River SP - New Visitor Check-in Building and Remodel of Existing Lodge.                                                                                                         101 N. Sweeten Street Rocksprings, TX 78880 (Edward County)</t>
  </si>
  <si>
    <t xml:space="preserve">Planning and design costs to develop the newly acquired south unit. </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</si>
  <si>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</si>
  <si>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</si>
  <si>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 xml:space="preserve">NA </t>
  </si>
  <si>
    <t>Palo Duro Canyon SP - Repairs to Juniper Camp Loop                                         13 Miles E of Canyon at end of Hwy 217 Canyon, TX 79015 (Randall County)</t>
  </si>
  <si>
    <t>Repairs to existing facilities and address storm water drainage issues around the buildings.</t>
  </si>
  <si>
    <t>Caddo Lake SP - Restroom Replacement                                                      245 Park Rd 2 Karnack, TX (Harrison county)</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</si>
  <si>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</si>
  <si>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</si>
  <si>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Palmetto SP - Group Camp Area Erosion Control                                                78 Park Road 11 South Gonzales, TX 78629 (Gonzalez County)</t>
  </si>
  <si>
    <t>Planning and assessment needed to prepare a Preliminary Engineering Report (PER) of riverbank erosion and stabilization recommendations and final repairs  below the Group Camp Area.  Planning and Design will be funded with 18/19 funds.</t>
  </si>
  <si>
    <t>Galveston Island SP - Repair Historical Residences                                             14901 FM 3005 Galveston, TX 77554 (Galveston County)</t>
  </si>
  <si>
    <t xml:space="preserve">Repairs and upgrades to the historic Stewart House and Ranch House. </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</si>
  <si>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</si>
  <si>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</si>
  <si>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Garner SP - Wastewater Treatment Plant Replacement                                   US 83 N Concan, TX 78838 (Uvalde County)</t>
  </si>
  <si>
    <t>Replace the undersized, leaking wastewater treatment plant with a modernized and efficient system.</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</si>
  <si>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</si>
  <si>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</si>
  <si>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Bastrop SP - CCC Pool Repairs                                                                     100 Park Road 1 A Bastrop, TX 78602 (Bastrop County)</t>
  </si>
  <si>
    <t xml:space="preserve">Planning, Design and Repairs to the CCC Pool water treatment, pumping and distribution system.  Project will assess overall leaks within the pool's aging pumping/piping system to include the overall pool liner structure as necessary.  </t>
  </si>
  <si>
    <t>Wyler Aerial Tramway - Facility Upgrades                                                    1700 McKinley Drive, El Paso, TX 79931 (El Paso County)</t>
  </si>
  <si>
    <t>Replace obsolete FINCOR unit, cabin controls and PLC controller.  Tramway's original controls are past their intended service and recommended for replacement by the annual inspection.</t>
  </si>
  <si>
    <t>Lake Arrowhead SP - Wastewater Collection and Treatment System Repairs                                                                                                                     229 Park Road 63, Wichita Falls, TX 76310 (Clay County)</t>
  </si>
  <si>
    <t>Repairs to the Wastewater treatment plant and collection system; including full TCEQ Certifications and permitting of the plant.</t>
  </si>
  <si>
    <t>Big Bend Ranch SP - Building Renovations                                                   HCR 67 Box 33 Marfa, TX 79843 (Brewster and Presidio County)</t>
  </si>
  <si>
    <r>
      <rPr>
        <sz val="11"/>
        <color theme="1"/>
        <rFont val="Calibri"/>
        <family val="2"/>
        <scheme val="minor"/>
      </rPr>
      <t>Planning and Design</t>
    </r>
    <r>
      <rPr>
        <b/>
        <sz val="12"/>
        <color theme="1"/>
        <rFont val="Arial"/>
        <family val="2"/>
      </rPr>
      <t xml:space="preserve"> </t>
    </r>
    <r>
      <rPr>
        <sz val="11"/>
        <color theme="1"/>
        <rFont val="Calibri"/>
        <family val="2"/>
        <scheme val="minor"/>
      </rPr>
      <t>costs to renovate interior, exterior and utilities for the Big House and Superintendent's Residence.</t>
    </r>
  </si>
  <si>
    <t>Battleship Texas SHP - Structural Repairs(leaks)                                                                                                                                             3523 Independence Parkway S LaPorte, TX,77571 (Harris County)</t>
  </si>
  <si>
    <t xml:space="preserve">Emergency leak repairs </t>
  </si>
  <si>
    <t>*</t>
  </si>
  <si>
    <t>Balmorhea SP -Wastewater system assessment and repairs                                                                                                                                                                       9207 H. 17S Toyahvale, TX (Reeves County)</t>
  </si>
  <si>
    <t>Wastewater system assessment</t>
  </si>
  <si>
    <t>Balmorhea SP - Emergency pool repairs                                                                                                                                                                     9207 H. 17S Toyahvale, TX (Reeves County)</t>
  </si>
  <si>
    <t>Emergency pool repairs</t>
  </si>
  <si>
    <t>Tyler SP - Demolish CCC Residence                                                                                                                                              789 Park Rd 16 Tyler, TX 75706-9141 (Smith County)</t>
  </si>
  <si>
    <t>Demolish CCC Residence</t>
  </si>
  <si>
    <t>Bastrop SP - Dam Replacement and Road Repairs                                                                                                                                            100 Park Road 1 A Bastrop, TX 78602 (Bastrop County)</t>
  </si>
  <si>
    <r>
      <rPr>
        <b/>
        <sz val="12"/>
        <rFont val="Arial"/>
        <family val="2"/>
      </rPr>
      <t>2015 and 2016 Weather Related (State Parks)</t>
    </r>
    <r>
      <rPr>
        <sz val="12"/>
        <color theme="3"/>
        <rFont val="Arial"/>
        <family val="2"/>
      </rPr>
      <t xml:space="preserve"> </t>
    </r>
    <r>
      <rPr>
        <sz val="11"/>
        <color theme="1"/>
        <rFont val="Calibri"/>
        <family val="2"/>
        <scheme val="minor"/>
      </rPr>
      <t>- Replace the breached dam and repair roads due to the 2015 memorial day flooding.</t>
    </r>
  </si>
  <si>
    <t>Cedar Hill SP - Facility Repairs - Flood Recovery                                                                                                                                                                                                                                                                                                                                                                                                                                                                 1570 FM 1382 Cedar Hill, TX 75104 (Dallas County)</t>
  </si>
  <si>
    <r>
      <rPr>
        <b/>
        <sz val="12"/>
        <rFont val="Arial"/>
        <family val="2"/>
      </rPr>
      <t xml:space="preserve">2015 and 2016 Weather Related (State Parks) </t>
    </r>
    <r>
      <rPr>
        <sz val="11"/>
        <color theme="1"/>
        <rFont val="Calibri"/>
        <family val="2"/>
        <scheme val="minor"/>
      </rPr>
      <t xml:space="preserve">- Repair the Day Use Swim Beach, replacement of multiple restrooms, a pavilion and overall shoreline reinforcement which were damaged by the multiple flooding events in 2015 and 2016. </t>
    </r>
  </si>
  <si>
    <t>Lake Somerville SP - Birch Creek Unit - Facility Repairs - Flood Recovery                                                                                                                                                                                                                                                                                                                                                                                                                                               14222 Park Road 57 Somerville, TX 77879-9713 (Burleson County)</t>
  </si>
  <si>
    <r>
      <rPr>
        <b/>
        <sz val="12"/>
        <rFont val="Arial"/>
        <family val="2"/>
      </rPr>
      <t xml:space="preserve">2015 and 2016 Weather Related (State Parks) </t>
    </r>
    <r>
      <rPr>
        <sz val="11"/>
        <color theme="1"/>
        <rFont val="Calibri"/>
        <family val="2"/>
        <scheme val="minor"/>
      </rPr>
      <t xml:space="preserve">- Construction costs to repair facilities in the Birch Creek Unit day use area. Planning and Design of Repairs to the Cedar Elm camping area, the Old Hickory and Bucktail bridge(s) which were damaged by multiple flooding events in 2015 and 2016. </t>
    </r>
  </si>
  <si>
    <t>Lake Somerville SP - Nails Creek Unit - Facility Repairs - Flood Recovery                                                                                                                                                                                                                                                                                                                                                                                                                        6280 FM 180 Ledbetter, TX 78946-9512 (Lee County)</t>
  </si>
  <si>
    <r>
      <rPr>
        <b/>
        <sz val="12"/>
        <rFont val="Arial"/>
        <family val="2"/>
      </rPr>
      <t>2015 and 2016 Weather Related</t>
    </r>
    <r>
      <rPr>
        <b/>
        <sz val="12"/>
        <color theme="1"/>
        <rFont val="Arial"/>
        <family val="2"/>
      </rPr>
      <t xml:space="preserve"> (State Parks)</t>
    </r>
    <r>
      <rPr>
        <sz val="11"/>
        <color theme="1"/>
        <rFont val="Calibri"/>
        <family val="2"/>
        <scheme val="minor"/>
      </rPr>
      <t xml:space="preserve"> - </t>
    </r>
    <r>
      <rPr>
        <b/>
        <sz val="12"/>
        <color theme="1"/>
        <rFont val="Arial"/>
        <family val="2"/>
      </rPr>
      <t>Construction</t>
    </r>
    <r>
      <rPr>
        <sz val="11"/>
        <color theme="1"/>
        <rFont val="Calibri"/>
        <family val="2"/>
        <scheme val="minor"/>
      </rPr>
      <t xml:space="preserve"> costs to restore public access facilities (Fish Cleaning Stations) in the day use area.  </t>
    </r>
    <r>
      <rPr>
        <b/>
        <sz val="12"/>
        <color theme="1"/>
        <rFont val="Arial"/>
        <family val="2"/>
      </rPr>
      <t>Planning and Design</t>
    </r>
    <r>
      <rPr>
        <sz val="11"/>
        <color theme="1"/>
        <rFont val="Calibri"/>
        <family val="2"/>
        <scheme val="minor"/>
      </rPr>
      <t xml:space="preserve"> of repairs to the Cedar Creek camping area, and the Boat Ramp camping area which were damaged by the multiple flooding events in 2015 and 2016. </t>
    </r>
  </si>
  <si>
    <t>Lake Somerville SP - Trailway - Bridge Repairs- Flood Recovery                                                                                                                                                                                                                                                                                                                                                                                                                    14222 Park Road 57 Somerville, TX 77879-9713 (Burleson County)</t>
  </si>
  <si>
    <r>
      <rPr>
        <b/>
        <sz val="12"/>
        <rFont val="Arial"/>
        <family val="2"/>
      </rPr>
      <t>2015 and 2016 Weather Related</t>
    </r>
    <r>
      <rPr>
        <b/>
        <sz val="12"/>
        <color theme="1"/>
        <rFont val="Arial"/>
        <family val="2"/>
      </rPr>
      <t xml:space="preserve"> (State Parks) - Planning and Design </t>
    </r>
    <r>
      <rPr>
        <sz val="11"/>
        <color theme="1"/>
        <rFont val="Calibri"/>
        <family val="2"/>
        <scheme val="minor"/>
      </rPr>
      <t xml:space="preserve">of repairs to multiple bridges, culverts, and access ways along the Somerville Trailway that were damaged by multiple flooding events in 2015 and 2016. </t>
    </r>
    <r>
      <rPr>
        <b/>
        <sz val="12"/>
        <color theme="5"/>
        <rFont val="Arial"/>
        <family val="2"/>
      </rPr>
      <t>(On Hold)</t>
    </r>
  </si>
  <si>
    <t>Lake Whitney SP - Erosion Repairs - Flood Recovery                                                                                                                                                                                                                                                                                                                                                                                                                                                      433 FM 1244 Whitney, TX 76692 (Hill County)</t>
  </si>
  <si>
    <r>
      <rPr>
        <b/>
        <sz val="12"/>
        <rFont val="Arial"/>
        <family val="2"/>
      </rPr>
      <t>2015 and 2016 Weather Related</t>
    </r>
    <r>
      <rPr>
        <b/>
        <sz val="12"/>
        <color theme="1"/>
        <rFont val="Arial"/>
        <family val="2"/>
      </rPr>
      <t xml:space="preserve"> (State Parks</t>
    </r>
    <r>
      <rPr>
        <sz val="11"/>
        <color theme="1"/>
        <rFont val="Calibri"/>
        <family val="2"/>
        <scheme val="minor"/>
      </rPr>
      <t xml:space="preserve">) - </t>
    </r>
    <r>
      <rPr>
        <b/>
        <sz val="12"/>
        <rFont val="Arial"/>
        <family val="2"/>
      </rPr>
      <t>Planning and Design</t>
    </r>
    <r>
      <rPr>
        <sz val="11"/>
        <color theme="1"/>
        <rFont val="Calibri"/>
        <family val="2"/>
        <scheme val="minor"/>
      </rPr>
      <t xml:space="preserve"> of erosion damage, a boat ramp, and address soil stabilization that resulted from the multiple 2016 flood events.  </t>
    </r>
  </si>
  <si>
    <t>Lake Whitney SP - Facilities Repairs - Flood Recovery                                                                                                                                                                                                                                                                                                                                                                                                                                          433 FM 1244 Whitney, TX 76692 (Hill County)</t>
  </si>
  <si>
    <r>
      <rPr>
        <b/>
        <sz val="12"/>
        <rFont val="Arial"/>
        <family val="2"/>
      </rPr>
      <t>2015 and 2016 Weather Related</t>
    </r>
    <r>
      <rPr>
        <b/>
        <sz val="12"/>
        <color theme="1"/>
        <rFont val="Arial"/>
        <family val="2"/>
      </rPr>
      <t xml:space="preserve"> (State Parks) </t>
    </r>
    <r>
      <rPr>
        <sz val="11"/>
        <color theme="1"/>
        <rFont val="Calibri"/>
        <family val="2"/>
        <scheme val="minor"/>
      </rPr>
      <t xml:space="preserve">- </t>
    </r>
    <r>
      <rPr>
        <b/>
        <sz val="12"/>
        <rFont val="Arial"/>
        <family val="2"/>
      </rPr>
      <t xml:space="preserve">Planning and Design </t>
    </r>
    <r>
      <rPr>
        <sz val="11"/>
        <color theme="1"/>
        <rFont val="Calibri"/>
        <family val="2"/>
        <scheme val="minor"/>
      </rPr>
      <t xml:space="preserve">to Repair of limited facilities (restroom #3, restroom #4, and several shade shelter replacements) at key areas damaged during multiple 2016 flood events.  Planning and design for the remainder of the impacted areas that include the Towash shelter loop, day use area, the group camp &amp; dinning hall, and all shade shelters. </t>
    </r>
  </si>
  <si>
    <t>TBD</t>
  </si>
  <si>
    <t>Mother Neff SP - Restroom and CCC Rock Tabernacle Repairs and Stabilization  1680 TX 236 HWY Moody, TX 76557 (Coryell County)</t>
  </si>
  <si>
    <r>
      <rPr>
        <b/>
        <sz val="12"/>
        <rFont val="Arial"/>
        <family val="2"/>
      </rPr>
      <t>2015 and 2016 Weather Related</t>
    </r>
    <r>
      <rPr>
        <sz val="11"/>
        <color theme="1"/>
        <rFont val="Calibri"/>
        <family val="2"/>
        <scheme val="minor"/>
      </rPr>
      <t xml:space="preserve"> </t>
    </r>
    <r>
      <rPr>
        <b/>
        <sz val="12"/>
        <color theme="1"/>
        <rFont val="Arial"/>
        <family val="2"/>
      </rPr>
      <t xml:space="preserve">(State Parks) </t>
    </r>
    <r>
      <rPr>
        <sz val="11"/>
        <color theme="1"/>
        <rFont val="Calibri"/>
        <family val="2"/>
        <scheme val="minor"/>
      </rPr>
      <t>-</t>
    </r>
    <r>
      <rPr>
        <b/>
        <sz val="12"/>
        <color theme="1"/>
        <rFont val="Arial"/>
        <family val="2"/>
      </rPr>
      <t xml:space="preserve"> </t>
    </r>
    <r>
      <rPr>
        <sz val="11"/>
        <color theme="1"/>
        <rFont val="Calibri"/>
        <family val="2"/>
        <scheme val="minor"/>
      </rPr>
      <t xml:space="preserve">Replace day use restroom with a new CXT and stabilization of 4000 sq. ft. CCC built tabernacle. Work includes structural, wood, and masonry repairs, reroofing, and site construction.  </t>
    </r>
    <r>
      <rPr>
        <b/>
        <sz val="12"/>
        <color theme="5"/>
        <rFont val="Arial"/>
        <family val="2"/>
      </rPr>
      <t>(On Hold)</t>
    </r>
  </si>
  <si>
    <t>Ray Roberts Lake SP - Complex Wide- Site Repairs - Flood Recovery                                                                                                                                                                                                                                                                                                                                                                                                                       100 PW 4137 Pilot Point, TX 76258-8944 (Denton County)</t>
  </si>
  <si>
    <r>
      <rPr>
        <b/>
        <sz val="12"/>
        <rFont val="Arial"/>
        <family val="2"/>
      </rPr>
      <t>2015 and 2016 Weather Related</t>
    </r>
    <r>
      <rPr>
        <sz val="11"/>
        <color theme="1"/>
        <rFont val="Calibri"/>
        <family val="2"/>
        <scheme val="minor"/>
      </rPr>
      <t xml:space="preserve"> </t>
    </r>
    <r>
      <rPr>
        <b/>
        <sz val="12"/>
        <color theme="1"/>
        <rFont val="Arial"/>
        <family val="2"/>
      </rPr>
      <t>(State Parks)</t>
    </r>
    <r>
      <rPr>
        <sz val="11"/>
        <color theme="1"/>
        <rFont val="Calibri"/>
        <family val="2"/>
        <scheme val="minor"/>
      </rPr>
      <t xml:space="preserve"> -  Repair concrete walks, shoreline stabilization, playground areas, and the green belt trail which was damaged during the multiple flooding events in 2015 and 2016. </t>
    </r>
  </si>
  <si>
    <t xml:space="preserve">Statewide - Unspecified State Park Flood Recovery </t>
  </si>
  <si>
    <r>
      <rPr>
        <b/>
        <sz val="12"/>
        <rFont val="Arial"/>
        <family val="2"/>
      </rPr>
      <t>2015 and 2016 Weather Related</t>
    </r>
    <r>
      <rPr>
        <sz val="12"/>
        <rFont val="Arial"/>
        <family val="2"/>
      </rPr>
      <t xml:space="preserve"> </t>
    </r>
    <r>
      <rPr>
        <b/>
        <sz val="12"/>
        <rFont val="Arial"/>
        <family val="2"/>
      </rPr>
      <t>(State Parks)</t>
    </r>
    <r>
      <rPr>
        <sz val="11"/>
        <color theme="1"/>
        <rFont val="Calibri"/>
        <family val="2"/>
        <scheme val="minor"/>
      </rPr>
      <t xml:space="preserve">- Hazardous tree removal from the multiple flooding events in 2015 and 2016. </t>
    </r>
  </si>
  <si>
    <t>Hazardous Tree Removal for State Parks Region 5</t>
  </si>
  <si>
    <t>Hazardous Tree Removal for State Parks Region 6</t>
  </si>
  <si>
    <t>Stephen F Austin SHS - Facility Repairs - Flood Recovery                                                                                                                                                                                                                                                                                                                                                                                                                                                                                 3 miles E of Sealy on IH 10 San Felipe, TX 77473-0125 (Austin County)</t>
  </si>
  <si>
    <r>
      <rPr>
        <b/>
        <sz val="12"/>
        <rFont val="Arial"/>
        <family val="2"/>
      </rPr>
      <t>2015 and 2016 Weather Related (State Parks)</t>
    </r>
    <r>
      <rPr>
        <b/>
        <sz val="12"/>
        <color theme="3"/>
        <rFont val="Arial"/>
        <family val="2"/>
      </rPr>
      <t xml:space="preserve"> </t>
    </r>
    <r>
      <rPr>
        <sz val="11"/>
        <color theme="1"/>
        <rFont val="Calibri"/>
        <family val="2"/>
        <scheme val="minor"/>
      </rPr>
      <t xml:space="preserve">- Repair mini cabin(s), screen shelter(s), group dining hall(s), staff residence, the Bullinger Creek bunkhouse, the Nature Center, and multiple restrooms that were damaged during the 2016 flood. </t>
    </r>
  </si>
  <si>
    <t>Statewide - Unspecified State Park Harvey Recovery</t>
  </si>
  <si>
    <r>
      <rPr>
        <b/>
        <sz val="12"/>
        <color theme="5"/>
        <rFont val="Arial"/>
        <family val="2"/>
      </rPr>
      <t>HARVEY</t>
    </r>
    <r>
      <rPr>
        <sz val="11"/>
        <color theme="1"/>
        <rFont val="Calibri"/>
        <family val="2"/>
        <scheme val="minor"/>
      </rPr>
      <t xml:space="preserve"> - Emergency funding reserved and redirected to address state park 2017 Harvey damages. Now that comprehensive damage assessments have been completed, individual projects (by site) are now set up. </t>
    </r>
  </si>
  <si>
    <t>Brazos Bend SP - Facility Repairs - Harvey Damage Recovery</t>
  </si>
  <si>
    <r>
      <rPr>
        <b/>
        <sz val="12"/>
        <color theme="5"/>
        <rFont val="Arial"/>
        <family val="2"/>
      </rPr>
      <t>HARVEY</t>
    </r>
    <r>
      <rPr>
        <sz val="11"/>
        <color theme="1"/>
        <rFont val="Calibri"/>
        <family val="2"/>
        <scheme val="minor"/>
      </rPr>
      <t xml:space="preserve"> - Planning and Design to repair levee </t>
    </r>
  </si>
  <si>
    <t>Buescher SP - CCC Dam Spillway Restoration  - Harvey Recovery                                                                                                                                                                                                     100 Park Road 1E, Smithville, TX 78957</t>
  </si>
  <si>
    <r>
      <rPr>
        <b/>
        <sz val="12"/>
        <color theme="5"/>
        <rFont val="Arial"/>
        <family val="2"/>
      </rPr>
      <t>HARVEY</t>
    </r>
    <r>
      <rPr>
        <sz val="11"/>
        <color theme="1"/>
        <rFont val="Calibri"/>
        <family val="2"/>
        <scheme val="minor"/>
      </rPr>
      <t xml:space="preserve"> - Planning and Design/Interim repairs to the CCC Dam Spillway damaged during the 2017 hurricane event.  Significant erosion occurred on downstream slope of the Dam spillway threatening the Safety of the Dam.  Project will assess damages, prepare construction documents and repair the damaged structure to meet TCEQ regulations.</t>
    </r>
  </si>
  <si>
    <t>Goliad SP - Facility Repairs - Harvey Damage Recovery                                   108 Park Rd Goliad, TX 77963-3206 (Goliad County)</t>
  </si>
  <si>
    <r>
      <rPr>
        <b/>
        <sz val="12"/>
        <color theme="5"/>
        <rFont val="Arial"/>
        <family val="2"/>
      </rPr>
      <t>HARVEY</t>
    </r>
    <r>
      <rPr>
        <b/>
        <sz val="12"/>
        <color theme="1"/>
        <rFont val="Arial"/>
        <family val="2"/>
      </rPr>
      <t xml:space="preserve"> </t>
    </r>
    <r>
      <rPr>
        <sz val="11"/>
        <color theme="1"/>
        <rFont val="Calibri"/>
        <family val="2"/>
        <scheme val="minor"/>
      </rPr>
      <t xml:space="preserve">- Repair/renovate maintenance building </t>
    </r>
  </si>
  <si>
    <t>Goose Island SP - Facility Repairs - Harvey Recover                                   202 S Palmetto St., Rockport, TX 78382 (Aransas County)</t>
  </si>
  <si>
    <r>
      <rPr>
        <b/>
        <sz val="12"/>
        <color theme="5"/>
        <rFont val="Arial"/>
        <family val="2"/>
      </rPr>
      <t>HARVEY</t>
    </r>
    <r>
      <rPr>
        <b/>
        <sz val="12"/>
        <color theme="1"/>
        <rFont val="Arial"/>
        <family val="2"/>
      </rPr>
      <t xml:space="preserve"> </t>
    </r>
    <r>
      <rPr>
        <sz val="11"/>
        <color theme="1"/>
        <rFont val="Calibri"/>
        <family val="2"/>
        <scheme val="minor"/>
      </rPr>
      <t xml:space="preserve">- Construction costs to repair all Park Operational facilities, utility systems, Wooded Area Camping Loop, CCC Recreation Hall, Boat Ramp, Beach Side Camping facilities, Fishing pier, Wildlife viewing overlook, Day-use area, Beach Camping area/boardwalk, and the Big Tree area.  Project will prepare construction documents and repair damaged structures to include mold remediation and replacement of damaged interior finishes.  </t>
    </r>
  </si>
  <si>
    <t>Goose Island SP - Facility Repairs - Harvey Recovery                           202 S Palmetto St., Rockport, TX 78382 (Aransas County)</t>
  </si>
  <si>
    <r>
      <rPr>
        <b/>
        <sz val="12"/>
        <color theme="5"/>
        <rFont val="Arial"/>
        <family val="2"/>
      </rPr>
      <t xml:space="preserve">HARVEY </t>
    </r>
    <r>
      <rPr>
        <sz val="11"/>
        <color theme="1"/>
        <rFont val="Calibri"/>
        <family val="2"/>
        <scheme val="minor"/>
      </rPr>
      <t>- Roofing repairs to multiple facilities (Park HQ, Maintenance Shop, and Restrooms) throughout the park damaged during the 2017 hurricane event.  Project addressed immediate facility preservation to the building exterior needed to prevent additional water intrusion damage to interior finishes.</t>
    </r>
  </si>
  <si>
    <r>
      <rPr>
        <b/>
        <sz val="12"/>
        <color theme="5"/>
        <rFont val="Arial"/>
        <family val="2"/>
      </rPr>
      <t>HARVEY</t>
    </r>
    <r>
      <rPr>
        <b/>
        <sz val="12"/>
        <color theme="1"/>
        <rFont val="Arial"/>
        <family val="2"/>
      </rPr>
      <t xml:space="preserve"> - </t>
    </r>
    <r>
      <rPr>
        <sz val="11"/>
        <color theme="1"/>
        <rFont val="Calibri"/>
        <family val="2"/>
        <scheme val="minor"/>
      </rPr>
      <t>Repair residence roof damaged during the 2017 hurricane event.  Project addressed immediate facility preservation to the building exterior necessary to prevent additional water intrusion damage including minimal interior finishes.</t>
    </r>
  </si>
  <si>
    <t>Mustang Island SP - Facility Repairs - Harvey Recovery                                                                                                                                                     17047 State Hwy 36 Port Aransas, TX 78373 (Nueces County)</t>
  </si>
  <si>
    <r>
      <rPr>
        <b/>
        <sz val="12"/>
        <color theme="5"/>
        <rFont val="Arial"/>
        <family val="2"/>
      </rPr>
      <t>HARVEY</t>
    </r>
    <r>
      <rPr>
        <b/>
        <sz val="12"/>
        <color theme="1"/>
        <rFont val="Arial"/>
        <family val="2"/>
      </rPr>
      <t xml:space="preserve"> - </t>
    </r>
    <r>
      <rPr>
        <sz val="11"/>
        <color theme="1"/>
        <rFont val="Calibri"/>
        <family val="2"/>
        <scheme val="minor"/>
      </rPr>
      <t xml:space="preserve">Construction costs to repair all Park Operational facilities (Headquarters, Residences and Maintenance yard), site utility systems, RV Camping Loop, Day-use and Beach area services.  Project will prepare construction documents and repair damaged structures to include mold remediation and replacement of damaged interior finishes. </t>
    </r>
  </si>
  <si>
    <t>Mustang Island SP - Facility Repairs - Harvey Recovery                                                                                                                                                  17047 State Hwy 36 Port Aransas, TX 78373 (Nueces County)</t>
  </si>
  <si>
    <r>
      <rPr>
        <b/>
        <sz val="12"/>
        <color theme="5"/>
        <rFont val="Arial"/>
        <family val="2"/>
      </rPr>
      <t xml:space="preserve">HARVEY </t>
    </r>
    <r>
      <rPr>
        <sz val="11"/>
        <color theme="1"/>
        <rFont val="Calibri"/>
        <family val="2"/>
        <scheme val="minor"/>
      </rPr>
      <t>- Roofing repairs to both Residences damaged during the 2017 hurricane event.  Project addressed immediate facility preservation to the building exterior necessary to prevent additional water intrusion damage to interior finishes.</t>
    </r>
  </si>
  <si>
    <t>Rockport Regional Office - Facility Repairs - Harvey Recovery                   715 Hwy 35 S, Rockport, TX 78382 (Aransas County)</t>
  </si>
  <si>
    <r>
      <rPr>
        <b/>
        <sz val="12"/>
        <color theme="5"/>
        <rFont val="Arial"/>
        <family val="2"/>
      </rPr>
      <t>HARVEY</t>
    </r>
    <r>
      <rPr>
        <sz val="11"/>
        <color theme="1"/>
        <rFont val="Calibri"/>
        <family val="2"/>
        <scheme val="minor"/>
      </rPr>
      <t xml:space="preserve"> - Repairs to the Headquarters facility damaged during the 2017 hurricane event.  Project will assess overall building damage, prepare construction documents and repair all interior damages including mold remediation and replacement of interior finishes.  Project includes replacement of an adjacent support office building and associated utility connections. All phases - Planning &amp; Design and Construction - will be funded with 18/19 funds consisting of actual construction activities to include all cost associated with the Bidding, Construction and Project Closeout phases.</t>
    </r>
  </si>
  <si>
    <t>Sheldon Lake SP - Facility Repairs - Harvey Recovery                                14320 Garrett Road, Houston, TX 77049 (Harris County)</t>
  </si>
  <si>
    <r>
      <rPr>
        <b/>
        <sz val="12"/>
        <color theme="5"/>
        <rFont val="Arial"/>
        <family val="2"/>
      </rPr>
      <t>HARVEY</t>
    </r>
    <r>
      <rPr>
        <b/>
        <sz val="12"/>
        <color theme="1"/>
        <rFont val="Arial"/>
        <family val="2"/>
      </rPr>
      <t xml:space="preserve"> - </t>
    </r>
    <r>
      <rPr>
        <sz val="11"/>
        <color theme="1"/>
        <rFont val="Calibri"/>
        <family val="2"/>
        <scheme val="minor"/>
      </rPr>
      <t>Repairs to facilities damaged during the 2017 hurricane event. Construction costs to repair the Park Headquarters, Residence, Acorn Annex and Wellhead.  Project will perform interior repairs to include mold remediation and replacement of damaged interior finishes. Construction - will be funded with 18/19 funds.</t>
    </r>
  </si>
  <si>
    <t>Statewide Radio Towers - Facility Repairs - Harvey Recovery</t>
  </si>
  <si>
    <r>
      <rPr>
        <b/>
        <sz val="12"/>
        <color theme="5"/>
        <rFont val="Arial"/>
        <family val="2"/>
      </rPr>
      <t xml:space="preserve">HARVEY </t>
    </r>
    <r>
      <rPr>
        <sz val="11"/>
        <color theme="1"/>
        <rFont val="Calibri"/>
        <family val="2"/>
        <scheme val="minor"/>
      </rPr>
      <t>- Emergency repairs to two radio towers damaged during the 2017 hurricane event.  Project assessed towers and equipment damages providing immediate repairs necessary to restore life safety communications.</t>
    </r>
  </si>
  <si>
    <t>Stephen F. Austin SP - Facility Repairs - Harvey Recovery                         San Felipe, TX 77473 (Austin County)</t>
  </si>
  <si>
    <r>
      <rPr>
        <b/>
        <sz val="12"/>
        <color theme="5"/>
        <rFont val="Arial"/>
        <family val="2"/>
      </rPr>
      <t>HARVEY</t>
    </r>
    <r>
      <rPr>
        <sz val="11"/>
        <color theme="1"/>
        <rFont val="Calibri"/>
        <family val="2"/>
        <scheme val="minor"/>
      </rPr>
      <t xml:space="preserve"> - State Park Managed Harvey Repairs </t>
    </r>
  </si>
  <si>
    <r>
      <rPr>
        <b/>
        <sz val="12"/>
        <color theme="5"/>
        <rFont val="Arial"/>
        <family val="2"/>
      </rPr>
      <t>HARVEY</t>
    </r>
    <r>
      <rPr>
        <b/>
        <sz val="12"/>
        <color theme="1"/>
        <rFont val="Arial"/>
        <family val="2"/>
      </rPr>
      <t xml:space="preserve"> - </t>
    </r>
    <r>
      <rPr>
        <sz val="11"/>
        <color theme="1"/>
        <rFont val="Calibri"/>
        <family val="2"/>
        <scheme val="minor"/>
      </rPr>
      <t>Repairs</t>
    </r>
    <r>
      <rPr>
        <b/>
        <sz val="12"/>
        <color theme="1"/>
        <rFont val="Arial"/>
        <family val="2"/>
      </rPr>
      <t xml:space="preserve"> </t>
    </r>
    <r>
      <rPr>
        <sz val="11"/>
        <color theme="1"/>
        <rFont val="Calibri"/>
        <family val="2"/>
        <scheme val="minor"/>
      </rPr>
      <t xml:space="preserve">to the Park Headquarters and Maintenance complex damaged during the 2017 hurricane event.  Project addressed immediate facility preservation to the building exteriors necessary to prevent additional water intrusion damage including minimal interior finishes.  Overall restoration is incorporated into the prior Weather Related event. </t>
    </r>
  </si>
  <si>
    <t>Village Creek SP - Facility Repairs - Harvey Recovery                                 8854 Park Road 74, Lumberton, TX 77657 (Hardin County)</t>
  </si>
  <si>
    <r>
      <rPr>
        <b/>
        <sz val="12"/>
        <color theme="5"/>
        <rFont val="Arial"/>
        <family val="2"/>
      </rPr>
      <t>HARVEY</t>
    </r>
    <r>
      <rPr>
        <sz val="11"/>
        <color theme="1"/>
        <rFont val="Calibri"/>
        <family val="2"/>
        <scheme val="minor"/>
      </rPr>
      <t xml:space="preserve"> - Repairs to the Cabin, Pavilion, and Pedestrian bridge damaged during the 2017 hurricane event.  Project will assess damages, provide a structural Preliminary Engineering Report for the Cabin, prepare construction documents and repair damaged structures. </t>
    </r>
  </si>
  <si>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</si>
  <si>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</si>
  <si>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Austin Headquarters Complex - Multiple HVAC System Upgrades                         4200 Smith School Road Austin, TX 78744 (Travis County)</t>
  </si>
  <si>
    <t>Planning and design costs to upgrade and/or replace aging HVAC system(s) at the Austin HQ facilities.</t>
  </si>
  <si>
    <t>Austin Headquarters Complex - Construct Building D Roof Access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</si>
  <si>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</si>
  <si>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 xml:space="preserve">TBD </t>
  </si>
  <si>
    <t>Austin Headquarters Complex - Unspecified Emergency Repairs                                                                                                                                                                                                                                                                                                                                                4200 Smith School Road Austin, TX 78744 (Travis County)</t>
  </si>
  <si>
    <t xml:space="preserve">Funding reserved to address Austin Headquarter Complex emergency repairs. </t>
  </si>
  <si>
    <t xml:space="preserve">General Revenue Dedicated - (Fund9) </t>
  </si>
  <si>
    <t xml:space="preserve">Statewide - Unspecified Fund9 Division Flood Recovery </t>
  </si>
  <si>
    <r>
      <rPr>
        <b/>
        <sz val="12"/>
        <color theme="1"/>
        <rFont val="Arial"/>
        <family val="2"/>
      </rPr>
      <t>2015 and 2016 Weather Related (Fund 9)</t>
    </r>
    <r>
      <rPr>
        <sz val="11"/>
        <color theme="1"/>
        <rFont val="Calibri"/>
        <family val="2"/>
        <scheme val="minor"/>
      </rPr>
      <t xml:space="preserve"> - Various WMA repairs resulting from the 2015 and 2016 floods included roads, fencing, and lake dams at Guadalupe Delta WMA, Kerr WMA, Gus Engeling WMA, and Fawcett WMA. </t>
    </r>
  </si>
  <si>
    <t>Brownsville Field Station - Replace Storage Building                                         95 Fish Hatchery Road, Brownsville, TX 78520 (Cameron County)</t>
  </si>
  <si>
    <t>Construct building addition to the Main Boat and Truck storage facility to increase secure storage capacity from five to twelve vehicles.</t>
  </si>
  <si>
    <t>General Revenue Dedicated - (SWFS)</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</si>
  <si>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</si>
  <si>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</si>
  <si>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</si>
  <si>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pond leaks.</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</si>
  <si>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</si>
  <si>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</si>
  <si>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Dickinson Marine Lab - Roof Replacement                                                                                                                                     1502 FM 517 E. Dickinson, TX 77539 (Galveston County)</t>
  </si>
  <si>
    <t>Replace deteriorated office building roof.</t>
  </si>
  <si>
    <t>Perry R Bass Marine Research Station - Hatchery Replacement                                                                                                                HC 02, Box 385 FM 3280 Palacios TX 77465 (Matagorda County)</t>
  </si>
  <si>
    <t>Planning and Design for the renovation and/or replacement of facility buildings, utilities, ponds and infrastructure. In addition to the new hatchery design, project includes the planning and design for a new Seawater Intake System to feed the site's fish rearing ponds.</t>
  </si>
  <si>
    <t>Perry R Bass Marine Research Station - Replace Residences                                                                                                         HC 02, Box 385 FM 3280 Palacios TX 77465 (Matagorda County)</t>
  </si>
  <si>
    <t xml:space="preserve">Construction administration to complete (2) residence replacements. </t>
  </si>
  <si>
    <t>Rockport Annex - Boat Maintenance Shop Repairs      
824 S Fuqua St, Rockport, TX 78382 (Aransas County)</t>
  </si>
  <si>
    <t xml:space="preserve">Renovate existing and install new wall panels and repair roof leaks. </t>
  </si>
  <si>
    <t>Sea Center Texas - Fence Replacement                                                                                                                                                     300 Medical Drive Lake Jackson, TX 77566  (Brazoria County)</t>
  </si>
  <si>
    <t>Replace three miles of perimeter fencing in and around the facility with high game fence and an entry fence in order to protect the hatchery from wildlife and human intrusion.</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</si>
  <si>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</si>
  <si>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</si>
  <si>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Sea Center Texas - Pond Electrical System Improvements                                                                                                                      300 Medical Drive Lake Jackson, Texas 77566  (Brazoria County)</t>
  </si>
  <si>
    <t>Upgrade obsolete electrical service systems at 36 ponds with modern and energy-efficient systems that will improve hatchery operations</t>
  </si>
  <si>
    <t>CCA Marine Development Center - Facility Repairs - Harvey Recovery                                                        4300 Waldron Road Corpus Christi, TX 78418 (Nueces County)</t>
  </si>
  <si>
    <r>
      <rPr>
        <b/>
        <sz val="12"/>
        <color theme="5"/>
        <rFont val="Arial"/>
        <family val="2"/>
      </rPr>
      <t xml:space="preserve">HARVEY </t>
    </r>
    <r>
      <rPr>
        <b/>
        <sz val="12"/>
        <color theme="1"/>
        <rFont val="Arial"/>
        <family val="2"/>
      </rPr>
      <t xml:space="preserve">- </t>
    </r>
    <r>
      <rPr>
        <sz val="11"/>
        <color theme="1"/>
        <rFont val="Calibri"/>
        <family val="2"/>
        <scheme val="minor"/>
      </rPr>
      <t xml:space="preserve">Repairs to facilities damaged during the 2017 hurricane event.  Project will replace damaged roofing at the Bass Bldg. and Shop bldg.    </t>
    </r>
  </si>
  <si>
    <r>
      <rPr>
        <b/>
        <sz val="12"/>
        <color theme="5"/>
        <rFont val="Arial"/>
        <family val="2"/>
      </rPr>
      <t>HARVEY</t>
    </r>
    <r>
      <rPr>
        <b/>
        <sz val="12"/>
        <color theme="1"/>
        <rFont val="Arial"/>
        <family val="2"/>
      </rPr>
      <t xml:space="preserve"> - </t>
    </r>
    <r>
      <rPr>
        <sz val="11"/>
        <color theme="1"/>
        <rFont val="Calibri"/>
        <family val="2"/>
        <scheme val="minor"/>
      </rPr>
      <t>Coastal Fisheries Managed Repairs to facilities damaged during the 2017 hurricane event.</t>
    </r>
  </si>
  <si>
    <t>Dickenson Marine Lab - Facility Repairs - Harvey Recovery                                                                                1502 FM 517 E. Dickinson, TX 77539 (Galveston County)</t>
  </si>
  <si>
    <t>Dickinson Marine Lab  - Facility Repairs - Harvey Recovery                                         1502 FM 517 E. Dickinson, TX 77539 (Galveston County)</t>
  </si>
  <si>
    <r>
      <rPr>
        <b/>
        <sz val="12"/>
        <color theme="5"/>
        <rFont val="Arial"/>
        <family val="2"/>
      </rPr>
      <t xml:space="preserve">HARVEY </t>
    </r>
    <r>
      <rPr>
        <b/>
        <sz val="12"/>
        <color theme="1"/>
        <rFont val="Arial"/>
        <family val="2"/>
      </rPr>
      <t xml:space="preserve">- </t>
    </r>
    <r>
      <rPr>
        <sz val="11"/>
        <color theme="1"/>
        <rFont val="Calibri"/>
        <family val="2"/>
        <scheme val="minor"/>
      </rPr>
      <t xml:space="preserve">Repairs to facilities damaged during the 2017 hurricane event.  Scope of work includes mold remediation and interior demolition and repairs at the warehouse and office building. </t>
    </r>
  </si>
  <si>
    <t>Rockport Annex - Facility Repairs - Harvey Recovery
824 S Fuqua St, Rockport, TX 78382 (Aransas County)</t>
  </si>
  <si>
    <t>Rockport Boat Maintenance Shop - Facility Repairs - Harvey Recovery    Rockport, TX 78382 (Aransas County)</t>
  </si>
  <si>
    <r>
      <rPr>
        <b/>
        <sz val="12"/>
        <color theme="5"/>
        <rFont val="Arial"/>
        <family val="2"/>
      </rPr>
      <t>HARVEY</t>
    </r>
    <r>
      <rPr>
        <b/>
        <sz val="12"/>
        <color theme="1"/>
        <rFont val="Arial"/>
        <family val="2"/>
      </rPr>
      <t xml:space="preserve"> -</t>
    </r>
    <r>
      <rPr>
        <sz val="11"/>
        <color theme="1"/>
        <rFont val="Calibri"/>
        <family val="2"/>
        <scheme val="minor"/>
      </rPr>
      <t xml:space="preserve">Repairs to facilities damaged during the 2017 hurricane event.  Project will repair damage structures.  </t>
    </r>
  </si>
  <si>
    <t>Rockport Harbor Building - Facility Repairs - Harvey Recovery                                               824 S Fuqua St, Rockport, TX 78382 (Aransas County)</t>
  </si>
  <si>
    <r>
      <rPr>
        <b/>
        <sz val="12"/>
        <color theme="5"/>
        <rFont val="Arial"/>
        <family val="2"/>
      </rPr>
      <t xml:space="preserve">HARVEY </t>
    </r>
    <r>
      <rPr>
        <b/>
        <sz val="12"/>
        <color theme="1"/>
        <rFont val="Arial"/>
        <family val="2"/>
      </rPr>
      <t xml:space="preserve">- </t>
    </r>
    <r>
      <rPr>
        <sz val="11"/>
        <color theme="1"/>
        <rFont val="Calibri"/>
        <family val="2"/>
        <scheme val="minor"/>
      </rPr>
      <t>Coastal Fisheries Managed Repairs to facilities damaged during the 2017 hurricane event.</t>
    </r>
  </si>
  <si>
    <t>Matagorda Island WMA - Facility Repairs - Harvey Recovery                      Port O'Connor, TX 77982 (Calhoun County)</t>
  </si>
  <si>
    <r>
      <rPr>
        <b/>
        <sz val="12"/>
        <color theme="5"/>
        <rFont val="Arial"/>
        <family val="2"/>
      </rPr>
      <t>HARVEY</t>
    </r>
    <r>
      <rPr>
        <b/>
        <sz val="12"/>
        <color theme="1"/>
        <rFont val="Arial"/>
        <family val="2"/>
      </rPr>
      <t xml:space="preserve"> - </t>
    </r>
    <r>
      <rPr>
        <sz val="11"/>
        <color theme="1"/>
        <rFont val="Calibri"/>
        <family val="2"/>
        <scheme val="minor"/>
      </rPr>
      <t xml:space="preserve">Cost to temporarily shore up building that was damaged during Harvey. </t>
    </r>
  </si>
  <si>
    <t>JD Murphree WMA - Facility Repairs - Harvey Recovery                         Park Road 10, Port Arthur, TX 77640 (Jefferson County)</t>
  </si>
  <si>
    <r>
      <rPr>
        <b/>
        <sz val="12"/>
        <color theme="5"/>
        <rFont val="Arial"/>
        <family val="2"/>
      </rPr>
      <t>HARVEY</t>
    </r>
    <r>
      <rPr>
        <sz val="11"/>
        <color theme="1"/>
        <rFont val="Calibri"/>
        <family val="2"/>
        <scheme val="minor"/>
      </rPr>
      <t xml:space="preserve"> - Repairs to the Main Office, Biologist Office and Bunkhouse at the WMA damaged during the 2017 hurricane event.  Project includes treating internal water/mold damage and the overall restoration of their interior finishes.  </t>
    </r>
  </si>
  <si>
    <t>Guadalupe Delta WMA  - Facility Repairs - Harvey Recovery                      Bay City, TX 77414 (Calhoun/Refugio/Victoria Counties)</t>
  </si>
  <si>
    <r>
      <rPr>
        <b/>
        <sz val="12"/>
        <color theme="5"/>
        <rFont val="Arial"/>
        <family val="2"/>
      </rPr>
      <t>HARVEY</t>
    </r>
    <r>
      <rPr>
        <sz val="11"/>
        <color theme="1"/>
        <rFont val="Calibri"/>
        <family val="2"/>
        <scheme val="minor"/>
      </rPr>
      <t xml:space="preserve"> - Repairs to the Bunkhouse at the WMA damaged during the 2017 hurricane event.  </t>
    </r>
  </si>
  <si>
    <t xml:space="preserve">The Tyler Nature Center - Regional Office Replacement                             11942 FM 848, Tyler, TX 75707 (Smith County) </t>
  </si>
  <si>
    <t xml:space="preserve">Construction for phase 1 of the multi-regional complex. The current office complex supports business operations for 5 agency divisions and the existing facilities inadequately support business operations. Phase 1 will address the agency staff currently office in the 1950's Quail Hatchery Building. </t>
  </si>
  <si>
    <t>127573</t>
  </si>
  <si>
    <t>Gus Engeling WMA.Fence right of way clearing</t>
  </si>
  <si>
    <t>Fence right of way clearing</t>
  </si>
  <si>
    <t>AE Wood Fish Hatchery - Incubation System                                                     507 Staples Rd, San Marcos, TX 78666 (Hays County)</t>
  </si>
  <si>
    <t>Renovate portions of the hatchery process systems including tanks, troughs, distribution piping, and valving and System Control and Data Acquisition (SCADA) system.</t>
  </si>
  <si>
    <t xml:space="preserve">General Revenue Dedicated - (FWFS) </t>
  </si>
  <si>
    <t>AE Wood Fish Hatchery - HVAC Replacements                                                     507 Staples Rd, San Marcos, TX 78666 (Hays County)</t>
  </si>
  <si>
    <t>Design and construction to replace the HVAC system at the Lab Building.</t>
  </si>
  <si>
    <t>AE Wood Fish Hatchery - Rivers Studies Building                                        507 Staples Rd, San Marcos, TX 78666 (Hays County)</t>
  </si>
  <si>
    <t xml:space="preserve">Design and construction for site work, site utilities, building foundation and landscaping and the installation of a new modular office for the Rivers Studies staff </t>
  </si>
  <si>
    <t xml:space="preserve">Dundee Fish Hatchery - Ozone System                                                              16824 FM1180, Electra, TX 76360 (Archer County) </t>
  </si>
  <si>
    <t xml:space="preserve">Construction of an ozone disinfection system to control toxic golden algae present in the water source. In order to sustain hatchery operation during intermittent or persistent drought conditions, the project would also design and construct a system to collect the effluent from the six hatchery discharge points and pump it back to Lake Diversion to minimize the water lost from the reservoir as a result of hatchery operations. </t>
  </si>
  <si>
    <t xml:space="preserve">Dundee Fish Hatchery - Pump Repairs                                                              16824 FM1180, Electra, TX 76360 (Archer County) </t>
  </si>
  <si>
    <t>Project will develop a Preliminary Engineering Report with follow on Planning and Design of an effluent water pump back system that will collect wastewater from fish rearing ponds and pump it back into Lake Diversion. Additional Construction cost may be required at the end of 19 into 20/21.</t>
  </si>
  <si>
    <t>East Texas Fish Hatchery - Chemical Storage Unit                                                900 County Road 218, Brookeland, TX 75931 (Jasper County)</t>
  </si>
  <si>
    <t>Construct concrete slab and install modular storage unit</t>
  </si>
  <si>
    <t>East Texas Fish Hatchery - Replace/Repair Pumps                                               900 County Road 218, Brookeland, TX 75931 (Jasper County)</t>
  </si>
  <si>
    <t>Replace damaged pump drive shafts on Vertical Turbine Pumps; the existing drive shafts will be machined and kept as shelf stock for future repairs.</t>
  </si>
  <si>
    <t>Mathis Office - Design Office Replacement                                                   9892 FM 3377, Mathis, TX 78368 (San Patricio County)</t>
  </si>
  <si>
    <t>Plan and Design efforts for an Inland Fisheries Field Office replacement.  The new building will include offices and a vehicle/equipment shop.</t>
  </si>
  <si>
    <t>Possum Kingdom Fish Hatchery - Hatchery Pond Renovation and Expansion    401 Red Bluff Rd, Graford, TX 76449 (Palo Pinto County)</t>
  </si>
  <si>
    <r>
      <t xml:space="preserve">Plan and Design of modern harvest kettles. Improvements will provide staff with greater efficiencies in harvesting fish and assist in reducing stress on fish during harvest. </t>
    </r>
    <r>
      <rPr>
        <b/>
        <sz val="12"/>
        <color theme="5"/>
        <rFont val="Arial"/>
        <family val="2"/>
      </rPr>
      <t xml:space="preserve">(Project On Hold) </t>
    </r>
  </si>
  <si>
    <t>Possum Kingdom Fish Hatchery - Ozone Chiller Replacement               401 Red Bluff Rd, Graford, TX 76449 (Palo Pinto County)</t>
  </si>
  <si>
    <t>Replace the existing failing ozone system chiller unit.  The system circulates chilled water used to cool ozonation equipment.</t>
  </si>
  <si>
    <t xml:space="preserve">Statewide - Inland Fisheries - Upgrade SCADA System </t>
  </si>
  <si>
    <t>Upgrades to hatchery Supervisory Control and Data Acquisition (SCADA) systems for three (3) sites including A.E. Wood Fish Hatchery, Possum Kingdom Fish Hatchery and East Texas Fish Hatchery.</t>
  </si>
  <si>
    <t>Texas Freshwater Fisheries Center - Construct Effluent Re-Use System            5550 FM2495, Athens, TX 75752 (Henderson County)</t>
  </si>
  <si>
    <t xml:space="preserve">Construct water infrastructure improvements. </t>
  </si>
  <si>
    <t>Texas Freshwater Fisheries Center - Replace Ozone Tower                          5550 FM2495, Athens, TX 75752 (Henderson County)</t>
  </si>
  <si>
    <t xml:space="preserve">Replace portions of the ozone injection system including the ozone contact columns and affected distribution piping and valving </t>
  </si>
  <si>
    <t xml:space="preserve">Temporary office space needed for Inland Fisheries staff located in the Quail Building. </t>
  </si>
  <si>
    <t>Texas Parks &amp; Wildlife</t>
  </si>
  <si>
    <t>Supplemental Information</t>
  </si>
  <si>
    <t xml:space="preserve">New project set up to address emergency leak repairs on the Battleship. </t>
  </si>
  <si>
    <t xml:space="preserve">New project to assess park waste water system due to system failure that has been temporarily addressed, however, a long-term solution is needed. </t>
  </si>
  <si>
    <t xml:space="preserve">New project due to structural failure that has closed the spring to the public. </t>
  </si>
  <si>
    <t xml:space="preserve">New project to demolish the condemned and dilapidated historic residence. </t>
  </si>
  <si>
    <t>Not a new project, see line 78,  just better identifing where the hazardous tree removal is being allocated</t>
  </si>
  <si>
    <t>124</t>
  </si>
  <si>
    <t xml:space="preserve">Not a new project, we just needed to pay for some minor project costs that hit the finanical system in FY18. Project is complete now. </t>
  </si>
  <si>
    <t xml:space="preserve">KEY </t>
  </si>
  <si>
    <t>1 - 68</t>
  </si>
  <si>
    <t xml:space="preserve">Grouping of -  State Parks Deferred Maintenance Projects </t>
  </si>
  <si>
    <t>69 - 81</t>
  </si>
  <si>
    <t>Grouping of - State Parks 2015 and 2016 Weather Related Program</t>
  </si>
  <si>
    <t>82 - 96</t>
  </si>
  <si>
    <t xml:space="preserve">Grouping of - State Parks HARVEY projects </t>
  </si>
  <si>
    <t>97 - 100</t>
  </si>
  <si>
    <t xml:space="preserve">Grouping of - Austin HQ Projects </t>
  </si>
  <si>
    <t>101 - 124</t>
  </si>
  <si>
    <t xml:space="preserve">Grouping of - Fund 9 Coastal Fisheries and Wildlife Program </t>
  </si>
  <si>
    <t>135 - 138</t>
  </si>
  <si>
    <t xml:space="preserve">Grouping of - Fund 9 Inland Fisheries Program </t>
  </si>
  <si>
    <t>Texas Department of Criminal Justice - 696</t>
  </si>
  <si>
    <t>Jerry McGinty, Chief Financial Officer</t>
  </si>
  <si>
    <t xml:space="preserve">Current Estimated Project Budget
(for 3rd Qtr.) </t>
  </si>
  <si>
    <t>03017005</t>
  </si>
  <si>
    <t>Jester III Unit, Richmond</t>
  </si>
  <si>
    <t>Facility Repair:  Convert TCI Factory to Sheltered Beds</t>
  </si>
  <si>
    <t>Economic Stabilization Fund No. 0599</t>
  </si>
  <si>
    <t>06717005</t>
  </si>
  <si>
    <t>Telford Unit, New Boston</t>
  </si>
  <si>
    <t>12917002</t>
  </si>
  <si>
    <t>Young Unit, Dickinson</t>
  </si>
  <si>
    <t>Facility Repair:  Convert Surgical Suites to Sheltered Beds</t>
  </si>
  <si>
    <t>Yes</t>
  </si>
  <si>
    <t>Lychner Unit, Humble</t>
  </si>
  <si>
    <t>Security: Replace Intercom System</t>
  </si>
  <si>
    <t>09115026</t>
  </si>
  <si>
    <t>Chasefield Unit, Beeville</t>
  </si>
  <si>
    <t>Roofing:  Replace Roof - Maintenance Building</t>
  </si>
  <si>
    <t>02214021</t>
  </si>
  <si>
    <t>Beto Unit, Tennessee Colony</t>
  </si>
  <si>
    <t>Kitchen Renovation: Renovate Vault &amp; Replace Refrigeration System - Icehouse</t>
  </si>
  <si>
    <t>01215009</t>
  </si>
  <si>
    <t>Goree Unit, Huntsville</t>
  </si>
  <si>
    <t>Facility Repair:  Construct Enclosure - Intake Processing</t>
  </si>
  <si>
    <t>01313001</t>
  </si>
  <si>
    <t>Huntsville Unit, Huntsville</t>
  </si>
  <si>
    <t>Roofing:  Replace Roof and Repair North Wall - Infirmary Building</t>
  </si>
  <si>
    <t>04317001</t>
  </si>
  <si>
    <t>Kyle Unit, Kyle</t>
  </si>
  <si>
    <t>Facility Repair:  Replace Ceiling - Main Hallway &amp; Kitchen</t>
  </si>
  <si>
    <t>02710004</t>
  </si>
  <si>
    <t>Terrell Unit, Rosharon</t>
  </si>
  <si>
    <t>Infrastructure:  Replace Concrete Drive / Back Gate</t>
  </si>
  <si>
    <t>07015010</t>
  </si>
  <si>
    <t>Neal Unit, Amarillo</t>
  </si>
  <si>
    <t>Roofing:  Replace Roof - Beef Processing Plant</t>
  </si>
  <si>
    <t>06313004</t>
  </si>
  <si>
    <t>Duncan Unit, Diboll</t>
  </si>
  <si>
    <t>Facility Repair:  Replace Shower Stalls - Unit Wide</t>
  </si>
  <si>
    <t>03612001</t>
  </si>
  <si>
    <t>Michael Unit, Tennessee Colony</t>
  </si>
  <si>
    <t>Infrastructure:  Construct Elevated Storage Tank &amp; Replace Ground Storage Tank</t>
  </si>
  <si>
    <t>01608001</t>
  </si>
  <si>
    <t>Mt. View Unit, Gatesville</t>
  </si>
  <si>
    <t>Infrastructure:  Replace Water Lines - Distribution System &amp; Replace Ground Water Storage</t>
  </si>
  <si>
    <t>03708003</t>
  </si>
  <si>
    <t>Clements Unit, Amarillo</t>
  </si>
  <si>
    <t>Safety:  Repair/Replace Fire Line - Administrative Segregation</t>
  </si>
  <si>
    <t>00613017</t>
  </si>
  <si>
    <t>Coffield Unit, Tennessee Colony</t>
  </si>
  <si>
    <t>Kitchen Renovation:  Replace Flooring - Kitchen</t>
  </si>
  <si>
    <t>00615025</t>
  </si>
  <si>
    <t>Facility Repair:  Install Showers - Multiple Locations</t>
  </si>
  <si>
    <t>12107001</t>
  </si>
  <si>
    <t>Lindsey Unit, Jacksboro</t>
  </si>
  <si>
    <t>Infrastructure:  Correct Drainage Problems - Multiple Buildings</t>
  </si>
  <si>
    <t>03312003</t>
  </si>
  <si>
    <t>Jester IV, Richmond</t>
  </si>
  <si>
    <t>Roofing:  Replace Roof - Psychiatric Facility</t>
  </si>
  <si>
    <t>02217005</t>
  </si>
  <si>
    <t>Infrastructure:  Install Transformer - Substation</t>
  </si>
  <si>
    <t>Sale of Land Proceeds
Account No. 0543</t>
  </si>
  <si>
    <t>01717008</t>
  </si>
  <si>
    <t>Ramsey Unit, Rosharon</t>
  </si>
  <si>
    <t>Roofing:  Replace Roof - Main Building</t>
  </si>
  <si>
    <t>04813003</t>
  </si>
  <si>
    <t>McConnell Unit, Beeville</t>
  </si>
  <si>
    <t>Infrastructure:  Replace Steam &amp; Condensate Lines</t>
  </si>
  <si>
    <t>09215007</t>
  </si>
  <si>
    <t>Holliday Unit, Huntsville</t>
  </si>
  <si>
    <t>Facility Repair: Replace Air Handler and Heaters - Multiple Locations</t>
  </si>
  <si>
    <t>03115010</t>
  </si>
  <si>
    <t>Hilltop Unit, Gatesville</t>
  </si>
  <si>
    <t>Roofing:  Replace Roof - Medical Department</t>
  </si>
  <si>
    <t>04816012</t>
  </si>
  <si>
    <t>Security:  Replace Cell Doors - Multiple Locations</t>
  </si>
  <si>
    <t>01616002</t>
  </si>
  <si>
    <t>Security:  Replace Cell Doors - Administrative Segregation</t>
  </si>
  <si>
    <t>05416004</t>
  </si>
  <si>
    <t>Polunsky Unit, Livingston</t>
  </si>
  <si>
    <t>02812001</t>
  </si>
  <si>
    <t>Powledge Unit, Palestine</t>
  </si>
  <si>
    <t>Infrastructure:  Repair Washout - Outfall Line - Wastewater Treatment Plant</t>
  </si>
  <si>
    <t>03613004</t>
  </si>
  <si>
    <t>Roofing:  Replace Roof - Multiple Buildings</t>
  </si>
  <si>
    <t>03608011</t>
  </si>
  <si>
    <t>01017018</t>
  </si>
  <si>
    <t>Ellis Unit, Huntsville</t>
  </si>
  <si>
    <t>Infrastructure:  Install Water Wells</t>
  </si>
  <si>
    <t>03615011</t>
  </si>
  <si>
    <t>Infrastructure: Replace Water Line - Between Well &amp; Ground Storage</t>
  </si>
  <si>
    <t>10814001</t>
  </si>
  <si>
    <t>Sanchez Unit, El Paso</t>
  </si>
  <si>
    <t>Infrastructure: Renovate Elevated Water Storage Tank</t>
  </si>
  <si>
    <t>03211005</t>
  </si>
  <si>
    <t>Estelle Unit, Huntsville</t>
  </si>
  <si>
    <t>Security: Replace Exterior Lighting</t>
  </si>
  <si>
    <t>00800016</t>
  </si>
  <si>
    <t>Byrd Unit, Huntsville</t>
  </si>
  <si>
    <t>Safety: Install Fire Alarm</t>
  </si>
  <si>
    <t>01117019</t>
  </si>
  <si>
    <t>Ferguson Unit, Midway</t>
  </si>
  <si>
    <t>Safety: Replace Generator and Automatic Transfer Switch</t>
  </si>
  <si>
    <t>00617003</t>
  </si>
  <si>
    <t>Infrastructure:  Replace Aerators</t>
  </si>
  <si>
    <t>03118002</t>
  </si>
  <si>
    <t>Safety: Replace Emergency Generator - Infirmary</t>
  </si>
  <si>
    <t>03617001</t>
  </si>
  <si>
    <t>Facility Repair: Replace Duplex Heat Exchangers - Boiler Room</t>
  </si>
  <si>
    <t>02817018</t>
  </si>
  <si>
    <t>Kitchen Renovation: Replace Refrigeration Equipment</t>
  </si>
  <si>
    <t>01716008</t>
  </si>
  <si>
    <t>Houston VI DPO, Houston</t>
  </si>
  <si>
    <t>Infrastructure: Repair/Resurface Parking Lot</t>
  </si>
  <si>
    <t>10117005</t>
  </si>
  <si>
    <t>Plane Unit, Dayton</t>
  </si>
  <si>
    <t>Safety: Replace Main Switchgear - Back Gate</t>
  </si>
  <si>
    <t>02817022</t>
  </si>
  <si>
    <t>Safety: Replace Generator - Wastewater Treatment Plant</t>
  </si>
  <si>
    <t>02617007</t>
  </si>
  <si>
    <t>Pack Unit, Navasota</t>
  </si>
  <si>
    <t>Security: Install Window Screens - Multiple Locations</t>
  </si>
  <si>
    <t>02717007</t>
  </si>
  <si>
    <t>Safety: Replace Emergency Generator - Main Building - Kitchen</t>
  </si>
  <si>
    <t>01817014</t>
  </si>
  <si>
    <t>Stringfellow, Rosharon</t>
  </si>
  <si>
    <t>Safety: Replace Generator and Automatic Transfer Switch - Lift Station</t>
  </si>
  <si>
    <t>01917002</t>
  </si>
  <si>
    <t>Scott Unit, Angleton</t>
  </si>
  <si>
    <t>10018001</t>
  </si>
  <si>
    <t>Facility Repair: Replace Boilers &amp; Storage Tanks</t>
  </si>
  <si>
    <t>00617023</t>
  </si>
  <si>
    <t>Facility Repair:  Replace Condensing Unit - Law Library</t>
  </si>
  <si>
    <t>06115001</t>
  </si>
  <si>
    <t>Cotulla Unit,  Cotulla</t>
  </si>
  <si>
    <t>Facility Repair:  Replace Shower - Multiple Locations</t>
  </si>
  <si>
    <t>01017017</t>
  </si>
  <si>
    <t>Infrastructure: Install Water Conservation System</t>
  </si>
  <si>
    <t>03217006</t>
  </si>
  <si>
    <t xml:space="preserve"> </t>
  </si>
  <si>
    <t>TIMELINE:  (original estimated substantial completion date:  06/29/18; actual completion date: 05/07/18).  Pending final expenditures to close project.</t>
  </si>
  <si>
    <t>TIMELINE:  (original estimated substantial completion date:  04/20/18; revised: 10/05/18)</t>
  </si>
  <si>
    <t>TIMELINE:  (original estimated substantial completion date:  12/31/18; revised: 06/28/19).
BUDGET:  Lowest qualified bidder higher than original estimate.</t>
  </si>
  <si>
    <t>PRIORITIZATION:  Priority revised from 13 to 12.
TIMELINE:  (original estimated substantial completion date:  04/18/18; revised: 12/20/19).
BUDGET:  Lowest qualified bidder higher than original estimate.</t>
  </si>
  <si>
    <t>PRIORITIZATION:  Priority revised from 14 to 13.</t>
  </si>
  <si>
    <t>PRIORITIZATION:  Priority revised from 15 to 14.</t>
  </si>
  <si>
    <t>PRIORITIZATION:  Priority revised from 16 to 15.</t>
  </si>
  <si>
    <t xml:space="preserve">PRIORITIZATION:  Priority revised from 17 to 16.  Project deferred to a later date.  (design complete)
TIMELINE:  (original estimated substantial completion date:  07/17/18; revised: 03/29/19). </t>
  </si>
  <si>
    <t>PRIORITIZATION:  Priority revised from 18 to 17.</t>
  </si>
  <si>
    <t>PRIORITIZATION:  Priority revised from 19 to 18.
TIMELINE:  (original estimated substantial completion date:  06/11/18; revised: 11/01/19).</t>
  </si>
  <si>
    <t>PRIORITIZATION:  Priority revised from 20 to 19.</t>
  </si>
  <si>
    <t>PRIORITIZATION:  Priority revised from 21 to 20.</t>
  </si>
  <si>
    <t>PRIORITIZATION:  Priority revised from 22 to 21.
BUDGET:  Lowest qualified bidder higher than original estimate.</t>
  </si>
  <si>
    <t>PRIORITIZATION:  Priority revised from 23 to 22.
BUDGET:  Lowest qualified bidder higher than original estimate.</t>
  </si>
  <si>
    <t>PRIORITIZATION:  New project 
BUDGET:  Replace Air Handler and Heaters - Multiple Locations (Holliday Unit, Huntsville)</t>
  </si>
  <si>
    <t>BUDGET:  Lowest qualified bidder lower than original estimate.</t>
  </si>
  <si>
    <t>TIMELINE:  (original estimated substantial completion date:  12/28/18; revised:  06/14/19).</t>
  </si>
  <si>
    <t>BUDGET:  Lowest qualified bidder higher than original estimate.
TIMELINE:  (original estimated substantial completion date:  06/16/18; revised:  12/14/18).</t>
  </si>
  <si>
    <t>PRIORITIZATION:  New project
BUDGET:  Replace Generator and Automatic Transfer Switch (Ferguson Unit, Midway)</t>
  </si>
  <si>
    <t>PRIORITIZATION:  New project
BUDGET:  Replace Aerators (Coffield Unit, Tennessee Colony)</t>
  </si>
  <si>
    <t xml:space="preserve">PRIORITIZATION:  Priority revised from 36 to 38. </t>
  </si>
  <si>
    <t xml:space="preserve">PRIORITIZATION:  Priority revised from 37 to 39. </t>
  </si>
  <si>
    <t xml:space="preserve">PRIORITIZATION:  Priority revised from 38 to 40. </t>
  </si>
  <si>
    <t xml:space="preserve">PRIORITIZATION:  Priority revised from 39 to 41. </t>
  </si>
  <si>
    <t>PRIORITIZATION:  Priority revised from 40 to 42. 
BUDGET:  Lowest qualified bidder higher than original estimate.</t>
  </si>
  <si>
    <t xml:space="preserve">PRIORITIZATION:  Priority revised from 41 to 43. </t>
  </si>
  <si>
    <t>PRIORITIZATION:  Priority revised from 42 to 44.
BUDGET:  Project complete.  Budget reduced to final expenditures.</t>
  </si>
  <si>
    <t xml:space="preserve">PRIORITIZATION:  Priority revised from 43 to 45. </t>
  </si>
  <si>
    <t xml:space="preserve">PRIORITIZATION:  Priority revised from 44 to 46. </t>
  </si>
  <si>
    <t xml:space="preserve">PRIORITIZATION:  Priority revised from 45 to 47. </t>
  </si>
  <si>
    <t xml:space="preserve">PRIORITIZATION:  Priority revised from 46 to 48. </t>
  </si>
  <si>
    <t>PRIORITIZATION:  New project
BUDGET:  Replace Condensing Unit - Law Library (Coffield Unit, Tennessee Colony)</t>
  </si>
  <si>
    <t>PRIORITIZATION:  Project deferred to a later date.</t>
  </si>
  <si>
    <t>Texas Facilities Commission (303)</t>
  </si>
  <si>
    <t>John Raff, P.E.</t>
  </si>
  <si>
    <t>DROC</t>
  </si>
  <si>
    <t>Replace deteriorated cooling water loop and pumps supplying cooling water to data center.</t>
  </si>
  <si>
    <t>GR Funds</t>
  </si>
  <si>
    <r>
      <t xml:space="preserve">State Bldg/Air Handler Unit Replacements and DM Renovations at Various Buildings, Austin TX  </t>
    </r>
    <r>
      <rPr>
        <sz val="10"/>
        <color theme="1"/>
        <rFont val="Arial"/>
        <family val="2"/>
      </rPr>
      <t>Insurance Annex (</t>
    </r>
    <r>
      <rPr>
        <b/>
        <sz val="10"/>
        <color theme="1"/>
        <rFont val="Arial"/>
        <family val="2"/>
      </rPr>
      <t>INX</t>
    </r>
    <r>
      <rPr>
        <sz val="10"/>
        <color theme="1"/>
        <rFont val="Arial"/>
        <family val="2"/>
      </rPr>
      <t>)               William P. Clements (</t>
    </r>
    <r>
      <rPr>
        <b/>
        <sz val="10"/>
        <color theme="1"/>
        <rFont val="Arial"/>
        <family val="2"/>
      </rPr>
      <t>WPC</t>
    </r>
    <r>
      <rPr>
        <sz val="10"/>
        <color theme="1"/>
        <rFont val="Arial"/>
        <family val="2"/>
      </rPr>
      <t>)      Robert E. Johnson (</t>
    </r>
    <r>
      <rPr>
        <b/>
        <sz val="10"/>
        <color theme="1"/>
        <rFont val="Arial"/>
        <family val="2"/>
      </rPr>
      <t>REJ</t>
    </r>
    <r>
      <rPr>
        <sz val="10"/>
        <color theme="1"/>
        <rFont val="Arial"/>
        <family val="2"/>
      </rPr>
      <t>)             Price Daniel Sr. (</t>
    </r>
    <r>
      <rPr>
        <b/>
        <sz val="10"/>
        <color theme="1"/>
        <rFont val="Arial"/>
        <family val="2"/>
      </rPr>
      <t>PDB</t>
    </r>
    <r>
      <rPr>
        <sz val="10"/>
        <color theme="1"/>
        <rFont val="Arial"/>
        <family val="2"/>
      </rPr>
      <t>)           Supreme Court Bldg (</t>
    </r>
    <r>
      <rPr>
        <b/>
        <sz val="10"/>
        <color theme="1"/>
        <rFont val="Arial"/>
        <family val="2"/>
      </rPr>
      <t>SCB</t>
    </r>
    <r>
      <rPr>
        <sz val="10"/>
        <color theme="1"/>
        <rFont val="Arial"/>
        <family val="2"/>
      </rPr>
      <t>)          Tom C. Clark (</t>
    </r>
    <r>
      <rPr>
        <b/>
        <sz val="10"/>
        <color theme="1"/>
        <rFont val="Arial"/>
        <family val="2"/>
      </rPr>
      <t>TCC</t>
    </r>
    <r>
      <rPr>
        <sz val="10"/>
        <color theme="1"/>
        <rFont val="Arial"/>
        <family val="2"/>
      </rPr>
      <t xml:space="preserve">) </t>
    </r>
  </si>
  <si>
    <t>Renovation/Replacement of air handling units, outside air handling units, air distribution system and control; exterior cladding waterproofing repairs; emergency power and cooling connections and life safety systems.</t>
  </si>
  <si>
    <r>
      <t xml:space="preserve">DSHS/ Air Handler Unit Replacements and DM Renovations at Various Buildings, Austin TX        </t>
    </r>
    <r>
      <rPr>
        <sz val="10"/>
        <color theme="1"/>
        <rFont val="Arial"/>
        <family val="2"/>
      </rPr>
      <t>DSHS Bldg. G (</t>
    </r>
    <r>
      <rPr>
        <b/>
        <sz val="10"/>
        <color theme="1"/>
        <rFont val="Arial"/>
        <family val="2"/>
      </rPr>
      <t>DHG</t>
    </r>
    <r>
      <rPr>
        <sz val="10"/>
        <color theme="1"/>
        <rFont val="Arial"/>
        <family val="2"/>
      </rPr>
      <t>)                    DSHS Building K (</t>
    </r>
    <r>
      <rPr>
        <b/>
        <sz val="10"/>
        <color theme="1"/>
        <rFont val="Arial"/>
        <family val="2"/>
      </rPr>
      <t>DHK</t>
    </r>
    <r>
      <rPr>
        <sz val="10"/>
        <color theme="1"/>
        <rFont val="Arial"/>
        <family val="2"/>
      </rPr>
      <t>)  ?             DSHS Tower Bldg. (</t>
    </r>
    <r>
      <rPr>
        <b/>
        <sz val="10"/>
        <color theme="1"/>
        <rFont val="Arial"/>
        <family val="2"/>
      </rPr>
      <t>DHT</t>
    </r>
    <r>
      <rPr>
        <sz val="10"/>
        <color theme="1"/>
        <rFont val="Arial"/>
        <family val="2"/>
      </rPr>
      <t>)          DSHS Records Bldg. (</t>
    </r>
    <r>
      <rPr>
        <b/>
        <sz val="10"/>
        <color theme="1"/>
        <rFont val="Arial"/>
        <family val="2"/>
      </rPr>
      <t>DHR</t>
    </r>
    <r>
      <rPr>
        <sz val="10"/>
        <color theme="1"/>
        <rFont val="Arial"/>
        <family val="2"/>
      </rPr>
      <t>)    Robert D Moreton (</t>
    </r>
    <r>
      <rPr>
        <b/>
        <sz val="10"/>
        <color theme="1"/>
        <rFont val="Arial"/>
        <family val="2"/>
      </rPr>
      <t>RDM</t>
    </r>
    <r>
      <rPr>
        <sz val="10"/>
        <color theme="1"/>
        <rFont val="Arial"/>
        <family val="2"/>
      </rPr>
      <t>)            DSHS Building F (</t>
    </r>
    <r>
      <rPr>
        <b/>
        <sz val="10"/>
        <color theme="1"/>
        <rFont val="Arial"/>
        <family val="2"/>
      </rPr>
      <t>DHF</t>
    </r>
    <r>
      <rPr>
        <sz val="10"/>
        <color theme="1"/>
        <rFont val="Arial"/>
        <family val="2"/>
      </rPr>
      <t xml:space="preserve">)               DSHS Service Building ( </t>
    </r>
    <r>
      <rPr>
        <b/>
        <sz val="10"/>
        <color theme="1"/>
        <rFont val="Arial"/>
        <family val="2"/>
      </rPr>
      <t>DHSB</t>
    </r>
    <r>
      <rPr>
        <sz val="10"/>
        <color theme="1"/>
        <rFont val="Arial"/>
        <family val="2"/>
      </rPr>
      <t>) Dr. Robert Bernstein Bldg. (</t>
    </r>
    <r>
      <rPr>
        <b/>
        <sz val="10"/>
        <color theme="1"/>
        <rFont val="Arial"/>
        <family val="2"/>
      </rPr>
      <t>RBB</t>
    </r>
    <r>
      <rPr>
        <sz val="10"/>
        <color theme="1"/>
        <rFont val="Arial"/>
        <family val="2"/>
      </rPr>
      <t>)</t>
    </r>
  </si>
  <si>
    <t>Renovation/Replacement of air handling units, outside air handling units, air distribution system and control; Structural/cladding/waterproofing repairs; and life safety systems.</t>
  </si>
  <si>
    <t>Dr. Bob Glaze Laboratory Services (DBGL), Austin TX</t>
  </si>
  <si>
    <t>Repair/Replace Mechanical systems and enhancement to indoor air quality; Replace/Repair of electrical and plumbing systems; Life safety and fire protection systems; repairs of exterior envelope; repair/replace roof.</t>
  </si>
  <si>
    <t>El Paso (ELP) El Paso TX</t>
  </si>
  <si>
    <t>Roof Replacement; Repair/Replace mechanical systems; structural/waterproofing repairs; Repair/Install Vestibule.</t>
  </si>
  <si>
    <t>Stephen F. Austin, Austin TX
William B. Travis, Austin, TX</t>
  </si>
  <si>
    <t>Repair outside air handling units, Fire separations, lightning protection, plumbing and associated Accessibility.</t>
  </si>
  <si>
    <t>Various Parking Garage Elevators Austin TX</t>
  </si>
  <si>
    <t>Repair/replacement of elevators.</t>
  </si>
  <si>
    <t>State Parking Garages Austin TX</t>
  </si>
  <si>
    <t>Repairs to life safety and fire protection systems; repairs to electrical systems; sitework, building envelope, expansion joints and structural systems.</t>
  </si>
  <si>
    <t>P35 Austin, TX</t>
  </si>
  <si>
    <t>Repair/Replace Cooling tower; distribution system and associated controls</t>
  </si>
  <si>
    <t>Program-wide Priority 1 Repairs</t>
  </si>
  <si>
    <t>Priority IA and IB deferred maintenance deficiencies that have become an immediate need (I) and impact health and life safety of the building occupants (A) or threaten the continuity of operations for critical governemnt operations (B).  These needs have advanced to an immediate stage since the proposed appropriation request developed in August of 2016 or may present as an immediate need through he course of the implementation of the 2018-19 deferred maintenance funding strategies.  The list of funding strategies provided for the 2018-19 deferred maintenance appropriation request is provided as an exhibit for reference to qualify initiatives in this project.</t>
  </si>
  <si>
    <t>Project was change ordered to an existing FY16-17 project. Project is currently under construction.</t>
  </si>
  <si>
    <t>Professional service providers in the design phase.  Soliciting for construction manager at risk.</t>
  </si>
  <si>
    <t>Project was change ordered to an existing FY16-17 project. Project is currently in design phase.</t>
  </si>
  <si>
    <t>Project currently in design.</t>
  </si>
  <si>
    <t>Project was issued as a change order to an existing FY16-17 - project and is currently in construction.</t>
  </si>
  <si>
    <t>2668</t>
  </si>
  <si>
    <t>Texas Department of Transportation #601</t>
  </si>
  <si>
    <t>AY18/19 PROJECTS PLANNED</t>
  </si>
  <si>
    <t>Priority Audit Trail</t>
  </si>
  <si>
    <t>Diana Miller, Facilities Business Operations Manager - Support Services Division</t>
  </si>
  <si>
    <t xml:space="preserve">Original Estimated 
Project Budget </t>
  </si>
  <si>
    <t xml:space="preserve">Current Estimated Project Budget
(for Q3 AY18) </t>
  </si>
  <si>
    <t>% Construction
Completion</t>
  </si>
  <si>
    <t>FY 2018-19 Encumbered (Based on Contract Award date)</t>
  </si>
  <si>
    <t>Comment</t>
  </si>
  <si>
    <t>FY18 Q1 JOC Priority</t>
  </si>
  <si>
    <t>FY18 Q2 JOC Priority</t>
  </si>
  <si>
    <t>FY18 Q3 JOC Priority</t>
  </si>
  <si>
    <t>FY18 Q4 JOC
Priority</t>
  </si>
  <si>
    <t>FY19 Q5 JOC Priority</t>
  </si>
  <si>
    <t>FY19 Q6 JOC Priority</t>
  </si>
  <si>
    <t>FY19 Q7 JOC Priority</t>
  </si>
  <si>
    <t>FY19 Q8 JOC Priority</t>
  </si>
  <si>
    <t>E1</t>
  </si>
  <si>
    <t>13470418179</t>
  </si>
  <si>
    <t>Building Renovation-Victoria</t>
  </si>
  <si>
    <t>Capital Repairs</t>
  </si>
  <si>
    <t>Highway Trans. Fund 6</t>
  </si>
  <si>
    <t>E2</t>
  </si>
  <si>
    <t>19470418181</t>
  </si>
  <si>
    <t>Building Renovation-Atlanta DHQ</t>
  </si>
  <si>
    <t>Project in design phase, consultant fees encumbered</t>
  </si>
  <si>
    <t>E3</t>
  </si>
  <si>
    <t>25470418060</t>
  </si>
  <si>
    <t>Building Renovation-Dickens</t>
  </si>
  <si>
    <t>E4</t>
  </si>
  <si>
    <t>24470418084</t>
  </si>
  <si>
    <t>CCURE Security Upgrades (including perimeter fencing)-DHQ</t>
  </si>
  <si>
    <t>Safety/Security</t>
  </si>
  <si>
    <t>24-8069,74,76,77,79,81,82,84 Let together- bid rejected in May 2018.  Project being rescoped.</t>
  </si>
  <si>
    <t>E5</t>
  </si>
  <si>
    <t>17470418059</t>
  </si>
  <si>
    <t>E6</t>
  </si>
  <si>
    <t>16470418185</t>
  </si>
  <si>
    <t>CCURE Security Upgrades - Perimeter Fencing</t>
  </si>
  <si>
    <t>Project let in December 2017</t>
  </si>
  <si>
    <t>E7</t>
  </si>
  <si>
    <t>09470418186</t>
  </si>
  <si>
    <t xml:space="preserve">Waco Roofing </t>
  </si>
  <si>
    <t>Roofing</t>
  </si>
  <si>
    <t>18470418063</t>
  </si>
  <si>
    <t>CCURE Security Upgrades (including perimeter fencing)-Corsciana</t>
  </si>
  <si>
    <t>18-8061, 62, 63, 64, 65,66,67 &amp;68 Let together on 4/3/18</t>
  </si>
  <si>
    <t>18470418064</t>
  </si>
  <si>
    <t>CCURE Security Upgrades (including perimeter fencing)-Dallas (North)</t>
  </si>
  <si>
    <t>18470418065</t>
  </si>
  <si>
    <t>CCURE Security Upgrades (including perimeter fencing)-Dallas (Southwest)</t>
  </si>
  <si>
    <t>18470418066</t>
  </si>
  <si>
    <t>CCURE Security Upgrades (including perimeter fencing)-Denton</t>
  </si>
  <si>
    <t>18470418067</t>
  </si>
  <si>
    <t>CCURE Security Upgrades (including perimeter fencing)-McKinney</t>
  </si>
  <si>
    <t>18470418068</t>
  </si>
  <si>
    <t>CCURE Security Upgrades (including perimeter fencing)-Hutchins</t>
  </si>
  <si>
    <t>22470418109</t>
  </si>
  <si>
    <t>Roof Replacement-DHQ</t>
  </si>
  <si>
    <t>Project 22-8109, 10, &amp; 11 in design phase, consultant fees encumbered</t>
  </si>
  <si>
    <t>22470418110</t>
  </si>
  <si>
    <t>22470418111</t>
  </si>
  <si>
    <t>18470418061</t>
  </si>
  <si>
    <t>CCURE Security Upgrades (including perimeter fencing)-Rockwall</t>
  </si>
  <si>
    <t>18470418062</t>
  </si>
  <si>
    <t>CCURE Security Upgrades (including perimeter fencing)-Waxahachie</t>
  </si>
  <si>
    <t>02470418085</t>
  </si>
  <si>
    <t>CCURE Security Upgrades (including perimeter fencing)-Decatur</t>
  </si>
  <si>
    <t>02470418086</t>
  </si>
  <si>
    <t>CCURE Security Upgrades (including perimeter fencing)-Uless</t>
  </si>
  <si>
    <t>02470418087</t>
  </si>
  <si>
    <t>CCURE Security Upgrades (including perimeter fencing)-Keene</t>
  </si>
  <si>
    <t>02470418088</t>
  </si>
  <si>
    <t>CCURE Security Upgrades (including perimeter fencing)-Stephenville</t>
  </si>
  <si>
    <t>02470418089</t>
  </si>
  <si>
    <t>CCURE Security Upgrades (including perimeter fencing)-Weatherford</t>
  </si>
  <si>
    <t>22470418112</t>
  </si>
  <si>
    <t>Construct Concrete Flume with Detention Pond-DHQ</t>
  </si>
  <si>
    <t>Site Work</t>
  </si>
  <si>
    <t>12470418098</t>
  </si>
  <si>
    <t>CCURE Security Upgrades (including perimeter fencing)-Conroe</t>
  </si>
  <si>
    <t>12470418099</t>
  </si>
  <si>
    <t>CCURE Security Upgrades (including perimeter fencing)-Houston (Northeast)</t>
  </si>
  <si>
    <t>12470418100</t>
  </si>
  <si>
    <t>CCURE Security Upgrades (including perimeter fencing)-Houston (Northwest)</t>
  </si>
  <si>
    <t>12470418101</t>
  </si>
  <si>
    <t>CCURE Security Upgrades (including perimeter fencing)-Houston (South)</t>
  </si>
  <si>
    <t>12470418102</t>
  </si>
  <si>
    <t>CCURE Security Upgrades (including perimeter fencing)-Humble</t>
  </si>
  <si>
    <t>12470418103</t>
  </si>
  <si>
    <t>CCURE Security Upgrades (including perimeter fencing)-Lamarque</t>
  </si>
  <si>
    <t>12470418104</t>
  </si>
  <si>
    <t>CCURE Security Upgrades (including perimeter fencing)-Rosenberg</t>
  </si>
  <si>
    <t>02470418090</t>
  </si>
  <si>
    <t>CCURE Security Upgrades (including perimeter fencing)-Gordon</t>
  </si>
  <si>
    <t>02470418091</t>
  </si>
  <si>
    <t>CCURE Security Upgrades (including perimeter fencing)-Jacksboro</t>
  </si>
  <si>
    <t>02470418092</t>
  </si>
  <si>
    <t>CCURE Security Upgrades (including perimeter fencing)-Mineral Wells</t>
  </si>
  <si>
    <t>02470418093</t>
  </si>
  <si>
    <t>CCURE Security Upgrades (including perimeter fencing)-Saginaw</t>
  </si>
  <si>
    <t>02470418094</t>
  </si>
  <si>
    <t>CCURE Security Upgrades (including perimeter fencing)-Special Crews (Southeast)</t>
  </si>
  <si>
    <t>24470418069</t>
  </si>
  <si>
    <t>CCURE Security Upgrades (including perimeter fencing)-Alpine</t>
  </si>
  <si>
    <t>24470418070</t>
  </si>
  <si>
    <t>CCURE Security Upgrades (including perimeter fencing)-El Paso (East)</t>
  </si>
  <si>
    <t>24470418071</t>
  </si>
  <si>
    <t>CCURE Security Upgrades (including perimeter fencing)-El Paso (West)</t>
  </si>
  <si>
    <t>17470418049</t>
  </si>
  <si>
    <t>CCURE Security Upgrades (including perimeter fencing)-Brenham</t>
  </si>
  <si>
    <t>17470418050</t>
  </si>
  <si>
    <t>CCURE Security Upgrades (including perimeter fencing)-Bryan</t>
  </si>
  <si>
    <t>17470418051</t>
  </si>
  <si>
    <t>CCURE Security Upgrades (including perimeter fencing)-Hearne</t>
  </si>
  <si>
    <t>17470418052</t>
  </si>
  <si>
    <t>CCURE Security Upgrades (including perimeter fencing)-Huntsville</t>
  </si>
  <si>
    <t>05470418117</t>
  </si>
  <si>
    <t>CCURE Security Upgrades (including perimeter fencing)-Brownfield</t>
  </si>
  <si>
    <t>05470418118</t>
  </si>
  <si>
    <t>CCURE Security Upgrades (including perimeter fencing)-Littlefield</t>
  </si>
  <si>
    <t>05470418119</t>
  </si>
  <si>
    <t>CCURE Security Upgrades (including perimeter fencing)-Plainview</t>
  </si>
  <si>
    <t>05470418120</t>
  </si>
  <si>
    <t>CCURE Security Upgrades (including perimeter fencing)-Post RDC</t>
  </si>
  <si>
    <t>02470418095</t>
  </si>
  <si>
    <t>Construct Box Culvert (Drainage Improvements)-DHQ</t>
  </si>
  <si>
    <t xml:space="preserve">02-8095, 96, 97 will be let together.  Project in design phase, yet, consultant fees encumbered. </t>
  </si>
  <si>
    <t>02470418096</t>
  </si>
  <si>
    <t>Parking Lot Resurface-DHQ</t>
  </si>
  <si>
    <t>12470418105</t>
  </si>
  <si>
    <t>Building Renovation-Houston NW</t>
  </si>
  <si>
    <t>Project 12-8105, 06, 07, &amp;08 in design phase, consultant fees encumbered</t>
  </si>
  <si>
    <t>24470418072</t>
  </si>
  <si>
    <t>CCURE Security Upgrades (including perimeter fencing)-Canutillo</t>
  </si>
  <si>
    <t>24470418073</t>
  </si>
  <si>
    <t>CCURE Security Upgrades (including perimeter fencing)-Dell City</t>
  </si>
  <si>
    <t>24470418074</t>
  </si>
  <si>
    <t>CCURE Security Upgrades (including perimeter fencing)-Fort Davis</t>
  </si>
  <si>
    <t>24470418075</t>
  </si>
  <si>
    <t>CCURE Security Upgrades (including perimeter fencing)-Fort Hancock</t>
  </si>
  <si>
    <t>24470418076</t>
  </si>
  <si>
    <t>CCURE Security Upgrades (including perimeter fencing)-Marathon</t>
  </si>
  <si>
    <t>24470418077</t>
  </si>
  <si>
    <t>CCURE Security Upgrades (including perimeter fencing)-Marfa</t>
  </si>
  <si>
    <t>24470418078</t>
  </si>
  <si>
    <t>CCURE Security Upgrades (including perimeter fencing)-Pine Springs</t>
  </si>
  <si>
    <t>24470418079</t>
  </si>
  <si>
    <t>CCURE Security Upgrades (including perimeter fencing)-Presidio</t>
  </si>
  <si>
    <t>24470418080</t>
  </si>
  <si>
    <t>CCURE Security Upgrades (including perimeter fencing)-Sierra Blanca</t>
  </si>
  <si>
    <t>24470418081</t>
  </si>
  <si>
    <t>CCURE Security Upgrades (including perimeter fencing)-Terlingua</t>
  </si>
  <si>
    <t>24470418082</t>
  </si>
  <si>
    <t>CCURE Security Upgrades (including perimeter fencing)-Van Horn</t>
  </si>
  <si>
    <t>14470418034</t>
  </si>
  <si>
    <t>CCURE Security Upgrades (including perimeter fencing)-Austin (East)</t>
  </si>
  <si>
    <t>14-8029-43 Let together Feb 2018</t>
  </si>
  <si>
    <t>14470418035</t>
  </si>
  <si>
    <t>CCURE Security Upgrades (including perimeter fencing)-Austin (Northwest)</t>
  </si>
  <si>
    <t>14470418036</t>
  </si>
  <si>
    <t>CCURE Security Upgrades (including perimeter fencing)-Austin (West/Southwest)</t>
  </si>
  <si>
    <t>14470418037</t>
  </si>
  <si>
    <t>CCURE Security Upgrades (including perimeter fencing)-Fredericksburg</t>
  </si>
  <si>
    <t>14470418038</t>
  </si>
  <si>
    <t>CCURE Security Upgrades (including perimeter fencing)-Johnson City</t>
  </si>
  <si>
    <t>14470418039</t>
  </si>
  <si>
    <t>CCURE Security Upgrades (including perimeter fencing)-Llano</t>
  </si>
  <si>
    <t>14470418040</t>
  </si>
  <si>
    <t>CCURE Security Upgrades (including perimeter fencing)-Lockhart</t>
  </si>
  <si>
    <t>14470418041</t>
  </si>
  <si>
    <t>CCURE Security Upgrades (including perimeter fencing)-Mason</t>
  </si>
  <si>
    <t>14470418042</t>
  </si>
  <si>
    <t>CCURE Security Upgrades (including perimeter fencing)-San Marcos</t>
  </si>
  <si>
    <t>14470418043</t>
  </si>
  <si>
    <t>CCURE Security Upgrades (including perimeter fencing)-Taylor</t>
  </si>
  <si>
    <t>17470418053</t>
  </si>
  <si>
    <t>CCURE Security Upgrades (including perimeter fencing)-Buffalo</t>
  </si>
  <si>
    <t>17470418054</t>
  </si>
  <si>
    <t>CCURE Security Upgrades (including perimeter fencing)-Caldwell</t>
  </si>
  <si>
    <t>17470418055</t>
  </si>
  <si>
    <t>CCURE Security Upgrades (including perimeter fencing)-Cameron</t>
  </si>
  <si>
    <t>17470418056</t>
  </si>
  <si>
    <t>CCURE Security Upgrades (including perimeter fencing)-Fairfield</t>
  </si>
  <si>
    <t>17470418057</t>
  </si>
  <si>
    <t>CCURE Security Upgrades (including perimeter fencing)-Madisonville</t>
  </si>
  <si>
    <t>17470418058</t>
  </si>
  <si>
    <t>CCURE Security Upgrades (including perimeter fencing)-Navasota</t>
  </si>
  <si>
    <t>05470418121</t>
  </si>
  <si>
    <t>CCURE Security Upgrades (including perimeter fencing)-Bovina</t>
  </si>
  <si>
    <t>05470418122</t>
  </si>
  <si>
    <t>CCURE Security Upgrades (including perimeter fencing)-Dimmitt</t>
  </si>
  <si>
    <t>05470418123</t>
  </si>
  <si>
    <t>CCURE Security Upgrades (including perimeter fencing)-Floydada</t>
  </si>
  <si>
    <t>05470418124</t>
  </si>
  <si>
    <t>CCURE Security Upgrades (including perimeter fencing)-Lamesa</t>
  </si>
  <si>
    <t>05470418125</t>
  </si>
  <si>
    <t>CCURE Security Upgrades (including perimeter fencing)-Levelland</t>
  </si>
  <si>
    <t>05470418126</t>
  </si>
  <si>
    <t>CCURE Security Upgrades (including perimeter fencing)-Lubbock (Northeast)</t>
  </si>
  <si>
    <t>05470418127</t>
  </si>
  <si>
    <t>CCURE Security Upgrades (including perimeter fencing)-Morton</t>
  </si>
  <si>
    <t>05470418128</t>
  </si>
  <si>
    <t>CCURE Security Upgrades (including perimeter fencing)-Muleshoe</t>
  </si>
  <si>
    <t>05470418129</t>
  </si>
  <si>
    <t>CCURE Security Upgrades (including perimeter fencing)-Plains</t>
  </si>
  <si>
    <t>05470418130</t>
  </si>
  <si>
    <t>CCURE Security Upgrades (including perimeter fencing)-Ralls</t>
  </si>
  <si>
    <t>05470418131</t>
  </si>
  <si>
    <t>CCURE Security Upgrades (including perimeter fencing)-Seminole</t>
  </si>
  <si>
    <t>05470418132</t>
  </si>
  <si>
    <t>CCURE Security Upgrades (including perimeter fencing)-Tahoka</t>
  </si>
  <si>
    <t>05470418133</t>
  </si>
  <si>
    <t>CCURE Security Upgrades (including perimeter fencing)-Tulia</t>
  </si>
  <si>
    <t>12470418106</t>
  </si>
  <si>
    <t>Building Demolition-Houston NW</t>
  </si>
  <si>
    <t>07470418153</t>
  </si>
  <si>
    <t>Installation of Above-Ground Fuel Tank-Big Lake</t>
  </si>
  <si>
    <t>Project 07-8153,54,55,56, &amp; 57 in design phase, consultant fees encumbered</t>
  </si>
  <si>
    <t>15470418158</t>
  </si>
  <si>
    <t>Laboratory Building Renovation-DHQ</t>
  </si>
  <si>
    <t>12470418107</t>
  </si>
  <si>
    <t>Replacement of Generator (Campus-wide)-Houston NW</t>
  </si>
  <si>
    <t>HVAC</t>
  </si>
  <si>
    <t>21470418141</t>
  </si>
  <si>
    <t>CCURE Security Upgrades (including perimeter fencing)-Hebbronville</t>
  </si>
  <si>
    <t>21470418142</t>
  </si>
  <si>
    <t>CCURE Security Upgrades (including perimeter fencing)-Pharr</t>
  </si>
  <si>
    <t>21470418143</t>
  </si>
  <si>
    <t>CCURE Security Upgrades (including perimeter fencing)-Rio Grande City</t>
  </si>
  <si>
    <t>21470418144</t>
  </si>
  <si>
    <t>CCURE Security Upgrades (including perimeter fencing)-San Benito</t>
  </si>
  <si>
    <t>07470418154</t>
  </si>
  <si>
    <t>Installation of Above-Ground Fuel Tank-San Angelo</t>
  </si>
  <si>
    <t>04470418002</t>
  </si>
  <si>
    <t>CCURE Security Upgrades (including perimeter fencing)-Amarillo (East)</t>
  </si>
  <si>
    <t>04470418003</t>
  </si>
  <si>
    <t>CCURE Security Upgrades (including perimeter fencing)-Canyon</t>
  </si>
  <si>
    <t>04470418004</t>
  </si>
  <si>
    <t>CCURE Security Upgrades (including perimeter fencing)-Dumas</t>
  </si>
  <si>
    <t>04470418005</t>
  </si>
  <si>
    <t>CCURE Security Upgrades (including perimeter fencing)-Pampa</t>
  </si>
  <si>
    <t>13470418177</t>
  </si>
  <si>
    <t>Building Renovation-DHQ</t>
  </si>
  <si>
    <t>15470418159</t>
  </si>
  <si>
    <t>Building Renovation-Transguide</t>
  </si>
  <si>
    <t>24470418083</t>
  </si>
  <si>
    <t>21470418145</t>
  </si>
  <si>
    <t>CCURE Security Upgrades (including perimeter fencing)-Brownsville</t>
  </si>
  <si>
    <t>21470418146</t>
  </si>
  <si>
    <t>CCURE Security Upgrades (including perimeter fencing)-Edcouch</t>
  </si>
  <si>
    <t>21470418147</t>
  </si>
  <si>
    <t>CCURE Security Upgrades (including perimeter fencing)-Falfurrias</t>
  </si>
  <si>
    <t>21470418148</t>
  </si>
  <si>
    <t>CCURE Security Upgrades (including perimeter fencing)-Mission</t>
  </si>
  <si>
    <t>21470418149</t>
  </si>
  <si>
    <t>CCURE Security Upgrades (including perimeter fencing)-Raymondville</t>
  </si>
  <si>
    <t>21470418150</t>
  </si>
  <si>
    <t>CCURE Security Upgrades (including perimeter fencing)-Santa Isidro</t>
  </si>
  <si>
    <t>21470418151</t>
  </si>
  <si>
    <t>CCURE Security Upgrades (including perimeter fencing)-Zapata</t>
  </si>
  <si>
    <t>07470418155</t>
  </si>
  <si>
    <t>Installation of Above-Ground Fuel Tank-DHQ</t>
  </si>
  <si>
    <t>04470418006</t>
  </si>
  <si>
    <t>CCURE Security Upgrades (including perimeter fencing)-Amarillo</t>
  </si>
  <si>
    <t>04470418007</t>
  </si>
  <si>
    <t>CCURE Security Upgrades (including perimeter fencing)-Borger</t>
  </si>
  <si>
    <t>04470418008</t>
  </si>
  <si>
    <t>CCURE Security Upgrades (including perimeter fencing)-Canadian</t>
  </si>
  <si>
    <t>04470418009</t>
  </si>
  <si>
    <t>CCURE Security Upgrades (including perimeter fencing)-Channing</t>
  </si>
  <si>
    <t>04470418010</t>
  </si>
  <si>
    <t>CCURE Security Upgrades (including perimeter fencing)-Claude</t>
  </si>
  <si>
    <t>04470418011</t>
  </si>
  <si>
    <t>CCURE Security Upgrades (including perimeter fencing)-Dalhart</t>
  </si>
  <si>
    <t>04470418012</t>
  </si>
  <si>
    <t>CCURE Security Upgrades (including perimeter fencing)-Darrouzett</t>
  </si>
  <si>
    <t>04470418013</t>
  </si>
  <si>
    <t>CCURE Security Upgrades (including perimeter fencing)-Groom</t>
  </si>
  <si>
    <t>04470418014</t>
  </si>
  <si>
    <t>CCURE Security Upgrades (including perimeter fencing)-Groover</t>
  </si>
  <si>
    <t>04470418015</t>
  </si>
  <si>
    <t>CCURE Security Upgrades (including perimeter fencing)-Hereford</t>
  </si>
  <si>
    <t>04470418016</t>
  </si>
  <si>
    <t>CCURE Security Upgrades (including perimeter fencing)-Panhandle</t>
  </si>
  <si>
    <t>04470418017</t>
  </si>
  <si>
    <t>CCURE Security Upgrades (including perimeter fencing)-Perrington</t>
  </si>
  <si>
    <t>04470418018</t>
  </si>
  <si>
    <t>CCURE Security Upgrades (including perimeter fencing)-Stratford</t>
  </si>
  <si>
    <t>04470418019</t>
  </si>
  <si>
    <t>CCURE Security Upgrades (including perimeter fencing)-Vega</t>
  </si>
  <si>
    <t>11470418135</t>
  </si>
  <si>
    <t>CCURE Security Upgrades (including perimeter fencing)-Center</t>
  </si>
  <si>
    <t>11470418136</t>
  </si>
  <si>
    <t>CCURE Security Upgrades (including perimeter fencing)-Crockett</t>
  </si>
  <si>
    <t>11470418137</t>
  </si>
  <si>
    <t>CCURE Security Upgrades (including perimeter fencing)-Groveton</t>
  </si>
  <si>
    <t>11470418138</t>
  </si>
  <si>
    <t>CCURE Security Upgrades (including perimeter fencing)-Hemphill</t>
  </si>
  <si>
    <t>11470418139</t>
  </si>
  <si>
    <t>CCURE Security Upgrades (including perimeter fencing)-Lufkin</t>
  </si>
  <si>
    <t>11470418140</t>
  </si>
  <si>
    <t>CCURE Security Upgrades (including perimeter fencing)-Sheperd</t>
  </si>
  <si>
    <t>19470418020</t>
  </si>
  <si>
    <t>CCURE Security Upgrades (including perimeter fencing)-Gilmer</t>
  </si>
  <si>
    <t>19470418021</t>
  </si>
  <si>
    <t>CCURE Security Upgrades (including perimeter fencing)-Marshall</t>
  </si>
  <si>
    <t>19470418022</t>
  </si>
  <si>
    <t>CCURE Security Upgrades (including perimeter fencing)-Mount Pleasant</t>
  </si>
  <si>
    <t>19470418023</t>
  </si>
  <si>
    <t>CCURE Security Upgrades (including perimeter fencing)-Texarkana</t>
  </si>
  <si>
    <t>13470418178</t>
  </si>
  <si>
    <t>05470418134</t>
  </si>
  <si>
    <t>Building Renovation-Plains</t>
  </si>
  <si>
    <t>12470418108</t>
  </si>
  <si>
    <t>Installation of Above-Ground Fuel Tank-Houston NW</t>
  </si>
  <si>
    <t>07470418156</t>
  </si>
  <si>
    <t>Installation of Above-Ground Fuel Tank-Junction</t>
  </si>
  <si>
    <t>13470418180</t>
  </si>
  <si>
    <t>Generator Replacement-DHQ</t>
  </si>
  <si>
    <t>03470418173</t>
  </si>
  <si>
    <t>CCURE Security Upgrades (including perimeter fencing)-Gainsville</t>
  </si>
  <si>
    <t>Let 03-8173, 74, 75 &amp; 76 in May 2018</t>
  </si>
  <si>
    <t>03470418174</t>
  </si>
  <si>
    <t>CCURE Security Upgrades (including perimeter fencing)-Graham</t>
  </si>
  <si>
    <t>03470418175</t>
  </si>
  <si>
    <t>CCURE Security Upgrades (including perimeter fencing)-Vernon</t>
  </si>
  <si>
    <t>03470418176</t>
  </si>
  <si>
    <t>CCURE Security Upgrades (including perimeter fencing)-Wichita Falls</t>
  </si>
  <si>
    <t>19470418024</t>
  </si>
  <si>
    <t>CCURE Security Upgrades (including perimeter fencing)-Carthage</t>
  </si>
  <si>
    <t>19470418025</t>
  </si>
  <si>
    <t>CCURE Security Upgrades (including perimeter fencing)-Daingerfield</t>
  </si>
  <si>
    <t>19470418026</t>
  </si>
  <si>
    <t>CCURE Security Upgrades (including perimeter fencing)-Jefferson</t>
  </si>
  <si>
    <t>19470418027</t>
  </si>
  <si>
    <t>CCURE Security Upgrades (including perimeter fencing)-Linden</t>
  </si>
  <si>
    <t>19470418028</t>
  </si>
  <si>
    <t>CCURE Security Upgrades (including perimeter fencing)-New Boston</t>
  </si>
  <si>
    <t>02470418097</t>
  </si>
  <si>
    <t>14470418044</t>
  </si>
  <si>
    <t>Drainage Improvements-San Marcos</t>
  </si>
  <si>
    <t>Project in design phase, consultant fees incurred.  Anticipate project scope to change.</t>
  </si>
  <si>
    <t>21470418152</t>
  </si>
  <si>
    <t>07470418157</t>
  </si>
  <si>
    <t>Installation of Above-Ground Fuel Tank-Menard</t>
  </si>
  <si>
    <t>14470418182</t>
  </si>
  <si>
    <t>Roof Replacement-Southwest Austin MNT</t>
  </si>
  <si>
    <t>14470418029</t>
  </si>
  <si>
    <t>CCURE Security Upgrades (including perimeter fencing)-Austin (North)</t>
  </si>
  <si>
    <t>14470418030</t>
  </si>
  <si>
    <t>CCURE Security Upgrades (including perimeter fencing)-Austin</t>
  </si>
  <si>
    <t>14470418031</t>
  </si>
  <si>
    <t>CCURE Security Upgrades (including perimeter fencing)-Bastrop</t>
  </si>
  <si>
    <t>14470418032</t>
  </si>
  <si>
    <t>CCURE Security Upgrades (including perimeter fencing)-Burnett</t>
  </si>
  <si>
    <t>14470418033</t>
  </si>
  <si>
    <t>CCURE Security Upgrades (including perimeter fencing)-Georgetown</t>
  </si>
  <si>
    <t>U1</t>
  </si>
  <si>
    <t>Statewide Unspecified Repairs</t>
  </si>
  <si>
    <t xml:space="preserve">PROJECTS LISTED ABOVE CURRENTLY FUNDED $50M </t>
  </si>
  <si>
    <t>22470418113</t>
  </si>
  <si>
    <t>Parking Lot Expansion (Northeast)-DHQ</t>
  </si>
  <si>
    <t>3/2/18 Will be done with other funds</t>
  </si>
  <si>
    <t>09470418168</t>
  </si>
  <si>
    <t>Well Improvements and Waterline Replacement-Marlin</t>
  </si>
  <si>
    <t>22470418114</t>
  </si>
  <si>
    <t>Building Renovation-Comstock</t>
  </si>
  <si>
    <t>Q3 AY18 moved below line</t>
  </si>
  <si>
    <t>22470418116</t>
  </si>
  <si>
    <t>Building Renovation-Brackettville</t>
  </si>
  <si>
    <t>E8</t>
  </si>
  <si>
    <t>16470418188</t>
  </si>
  <si>
    <t>Rockport demolition and renovation</t>
  </si>
  <si>
    <t>This project will be combined with New Rockport MNT project with new funds granted in May 2018.</t>
  </si>
  <si>
    <t>22470418115</t>
  </si>
  <si>
    <t>Building Renovation-La Pryor</t>
  </si>
  <si>
    <t>TOTAL OF INITIAL $50M AY18-19 DM PROJECTS</t>
  </si>
  <si>
    <t>AY18/19 RADIO TOWER PROJECTS PLANNED</t>
  </si>
  <si>
    <t>ERT 1</t>
  </si>
  <si>
    <t>20470418604</t>
  </si>
  <si>
    <t>Radio Tower Replacement of 400 - Beaumont</t>
  </si>
  <si>
    <t>New Construction</t>
  </si>
  <si>
    <t>Awarded Oct. 2017</t>
  </si>
  <si>
    <t>03470418613</t>
  </si>
  <si>
    <t>Radio Tower Replacement of 175' - Wichita Falls</t>
  </si>
  <si>
    <t>25470418612</t>
  </si>
  <si>
    <t>Radio Tower Replacement of 175' - Childress</t>
  </si>
  <si>
    <t>14470418601</t>
  </si>
  <si>
    <t>Radio Tower Replacement of 350' - Austin</t>
  </si>
  <si>
    <t>04470418615</t>
  </si>
  <si>
    <t>Radio Tower Replacement of 175' - Amarillo</t>
  </si>
  <si>
    <t>07470418608</t>
  </si>
  <si>
    <t>Radio Tower Replacement of 300' - San Angelo</t>
  </si>
  <si>
    <t>Project Awarded in Feb. 2018</t>
  </si>
  <si>
    <t>ERT2</t>
  </si>
  <si>
    <t>07470418624</t>
  </si>
  <si>
    <t>San Angelo Radio Tower</t>
  </si>
  <si>
    <t>Added in Q3 AY18</t>
  </si>
  <si>
    <t>ERT3</t>
  </si>
  <si>
    <t>11470418620</t>
  </si>
  <si>
    <t>Lufkin Radio Tower</t>
  </si>
  <si>
    <t>ERT4</t>
  </si>
  <si>
    <t>13470418622</t>
  </si>
  <si>
    <t>Yoakum Radio Tower</t>
  </si>
  <si>
    <t>ERT5</t>
  </si>
  <si>
    <t>15470418623</t>
  </si>
  <si>
    <t>San Antonio Radio Tower</t>
  </si>
  <si>
    <t>ERT6</t>
  </si>
  <si>
    <t>20470418621</t>
  </si>
  <si>
    <t>Beaumont Radio Tower</t>
  </si>
  <si>
    <t>2018 RADIO TOWERS</t>
  </si>
  <si>
    <t>03470418614</t>
  </si>
  <si>
    <t>23470418605</t>
  </si>
  <si>
    <t>Radio Tower Replacement of 175' - Brownwood</t>
  </si>
  <si>
    <t>04470418609</t>
  </si>
  <si>
    <t>Radio Tower Replacement of 350' - Amarillo</t>
  </si>
  <si>
    <t>17470418606</t>
  </si>
  <si>
    <t>Radio Tower Replacement of 300' - Bryan</t>
  </si>
  <si>
    <t>ERT7</t>
  </si>
  <si>
    <t>18470418625</t>
  </si>
  <si>
    <t>Radio Tower  400' - Kaufman</t>
  </si>
  <si>
    <t>ERT8</t>
  </si>
  <si>
    <t>10470418626</t>
  </si>
  <si>
    <t>Radio Tower  175' - Jacksonville</t>
  </si>
  <si>
    <t>ERT9</t>
  </si>
  <si>
    <t>10470418627</t>
  </si>
  <si>
    <t>Radio Tower  175' - Mineiola</t>
  </si>
  <si>
    <t>ERT10</t>
  </si>
  <si>
    <t>21470418618</t>
  </si>
  <si>
    <t>Radio Tower Replacement of 300' Pharr</t>
  </si>
  <si>
    <t>U2</t>
  </si>
  <si>
    <t>Unanticipated Emergency Tower Replacement</t>
  </si>
  <si>
    <t>2019 RADIO TOWERS</t>
  </si>
  <si>
    <t>14470418602</t>
  </si>
  <si>
    <t>Removed Q3 AY18</t>
  </si>
  <si>
    <t>14470418603</t>
  </si>
  <si>
    <t>21470418607</t>
  </si>
  <si>
    <t>Radio Tower Replacement of 300' - Pharr</t>
  </si>
  <si>
    <t>19470418610</t>
  </si>
  <si>
    <t>Radio Tower Replacement of 175' - Atlanta</t>
  </si>
  <si>
    <t>19470418611</t>
  </si>
  <si>
    <t>ORIGINAL TOWERS NO LONGER ON PLAN</t>
  </si>
  <si>
    <t>TOTAL ALL RADIO TOWERS</t>
  </si>
  <si>
    <t>AUSTIN HEADQUARTERS CONSOLIDATION - NEW CONSTRUCTION</t>
  </si>
  <si>
    <t>1NC</t>
  </si>
  <si>
    <t>38470418001</t>
  </si>
  <si>
    <t>AHQ Consolidation Design</t>
  </si>
  <si>
    <t>Mormon Mok Consultant fees $17.5M</t>
  </si>
  <si>
    <t>TOTAL AHQ - NEW CONSTRUCTION</t>
  </si>
  <si>
    <t>TOTAL OF ALL NEW CONSTRUCTION FUNDS OF $36M</t>
  </si>
  <si>
    <t>Texas Historical Commission (808)</t>
  </si>
  <si>
    <t>Corey Crawford</t>
  </si>
  <si>
    <t xml:space="preserve">Current Estimated Project Budget
(for 2nd Qtr.) </t>
  </si>
  <si>
    <t xml:space="preserve"> 808-18-0450</t>
  </si>
  <si>
    <t>Mission Dolores State Historic Site, San Augustine, San Augustine County, Texas</t>
  </si>
  <si>
    <t xml:space="preserve">Renovate the museum and laboratory buildings and construct a maintenance building to provide an improved educational experience to visitors. </t>
  </si>
  <si>
    <t>Economic Stabilization Fund (Fund 0599)</t>
  </si>
  <si>
    <t>808-17-0452</t>
  </si>
  <si>
    <t>San Felipe de Austin State Historic Site, San Felipe, Austin County, Texas</t>
  </si>
  <si>
    <t xml:space="preserve">Construct a new museum, exhibits and maintenance building to provide an improved educational experience to visitors. </t>
  </si>
  <si>
    <t>Economic Stabilization Fund (Fund 0599) &amp; General Revenue - Sporting Goods Sales Tax (Fund 0001)</t>
  </si>
  <si>
    <t xml:space="preserve"> 808-18-0449</t>
  </si>
  <si>
    <t>National Museum of the Pacific War, Fredericksburg, Gillespie County, Texas</t>
  </si>
  <si>
    <t>Renovate the interior of the Admiral Nimitz Hotel to enhance efficiency and improve the visitor experience.</t>
  </si>
  <si>
    <t>808-18-X1B55</t>
  </si>
  <si>
    <t>Roof Repairs - State Historic Sites (Statewide)</t>
  </si>
  <si>
    <t xml:space="preserve">FY 18: Conduct necessary roof repairs at various sites in order to safeguard the buildings and their contents. </t>
  </si>
  <si>
    <t>808-18-X2G41</t>
  </si>
  <si>
    <t>Interior Renovations - State Historic Sites (Statewide)</t>
  </si>
  <si>
    <t>FY 18: Conduct renovations to various buildings in order to enhance function and interpretation</t>
  </si>
  <si>
    <t>808-18-STAFF</t>
  </si>
  <si>
    <t>Mission Dolores State Historic Site - Staffing (two years)</t>
  </si>
  <si>
    <t>808-19-X1B56</t>
  </si>
  <si>
    <t xml:space="preserve">FY 19: Conduct necessary roof repairs at various sites in order to safeguard the buildings and their contents. </t>
  </si>
  <si>
    <t>808-19-X2G42</t>
  </si>
  <si>
    <t>FY 19: Conduct renovations to various buildings in order to enhance function and interpretation</t>
  </si>
  <si>
    <t>1, 6</t>
  </si>
  <si>
    <t>Texas Historical Commission Rider 26 requires THC to not spend less than $1,425,000 on Deferred Maintenance projects at the Mission Dolores State Historic Site. The remaining $575,000 is intended for staffing at the site for FYs 2018-2019.  Hawkins Architects have been contracted for the Architectural/Engineering Services. THC Rider 2 splits the capital funding evenly $712,500 in each year of the biennium.</t>
  </si>
  <si>
    <t>This is a continuation of the new Construction project for which appropriations were made by the 83rd and 84th Legislatures. This is funded with $750,000 of Economic Stabilization Funds (Fund 0599) and $1,250,000 of GR - Sporting Goods Sales Tax (Fund 0001). THC Rider 26 requires not less than $2,000,000 be spent on the San Felipe de Austin State Historic Site. THC Rider 2 splits the capital funding evenly $1,000,000 in each year of the biennium.</t>
  </si>
  <si>
    <t>THC Rider 26 requires not less than $2,000,000 be spent on the National Museum of the Pacific War. McKinney York Architects have been contracted for the Architectural/Engineering Services. Duecker Construction Co. has been contracted for the renovations. THC Rider 2 splits the capital funding evenly $1,000,000 in each year of the biennium.</t>
  </si>
  <si>
    <t>4, 7</t>
  </si>
  <si>
    <t>THC Rider 26 requires not less than $350,000 be spent on the deferred maintenance projects at State Historic Sites. THC Rider 2 splits the capital funding evenly $175,000 in each year of the biennium. There are multiple sites with roof replacement needs.</t>
  </si>
  <si>
    <t>5, 8</t>
  </si>
  <si>
    <t>THC Rider 26 requires not less than $350,000 be spent on the deferred maintenance projects at State Historic Sites. THC Rider 2 splits the capital funding evenly $175,000 in each year of the biennium. There are multiple sites with interior renovation needs.</t>
  </si>
  <si>
    <t>STATE PRESERVATION BOARD (809)</t>
  </si>
  <si>
    <t>BOB CASH, CYNTHIA PROVINE</t>
  </si>
  <si>
    <t>CRP18001</t>
  </si>
  <si>
    <t>Capitol Elevator Modernization/Upgrade Phase 1</t>
  </si>
  <si>
    <t>Modernizaion of all Capitol and Extension Elevators.  Project is in the design / RFQ phase.  RFQ to be issued in the next month.  Delayed due to Special Session</t>
  </si>
  <si>
    <t>FUND 0001</t>
  </si>
  <si>
    <t>Consultant has been selected and design is underway.  Prepatory work for construction by SPB Staff complete pending additional work determined by consultation.</t>
  </si>
  <si>
    <t>CRP18017</t>
  </si>
  <si>
    <t>Capitol Elevator Modernization/Upgrade Phase 2</t>
  </si>
  <si>
    <t>CRP18015</t>
  </si>
  <si>
    <t>HVAC Automation System Upgrade Capitol Extension</t>
  </si>
  <si>
    <t>RFP for materials being crafted, expect issue of RFP in the next 3 months - Delayed due ot Special Session</t>
  </si>
  <si>
    <t>Points count and Parts list has been determined and RFP was submitted the week of 3/12.  All preparatory work for construction is complete - HVAC / Electrical and Mechanical.  Pending bid evaluation and award.</t>
  </si>
  <si>
    <t>Department of State Health Services - 537</t>
  </si>
  <si>
    <t>Amanda Hudson</t>
  </si>
  <si>
    <t>53700</t>
  </si>
  <si>
    <t>TCID Building Renovation</t>
  </si>
  <si>
    <t>Interior Renovation</t>
  </si>
  <si>
    <t>ESF (other)</t>
  </si>
  <si>
    <t xml:space="preserve">Health and Human Services Commission manages and implements 18-401-TCD. Re-modification of building # 523 on the TCID campus would include Asbestos abatement, painting of interior walls and ceilings, new windows and doors. Upgrade fire alarm and sprinkler system. Install emergency generator. Mechanical - Air handlers have exceeded life expectancy and are rapidly deterioration.
</t>
  </si>
  <si>
    <t>Roof Repairs and Replacements</t>
  </si>
  <si>
    <t>Health and Human Services Commission manages and implements 18-402-TCD Roof replacement for BLG 501 administration building.  The roofing consultant is underway with construction documents and 100% documents to be complete by June 15. Bidding documents and solicitation process to follow. Construction start end of summer with a 60-90 duration depending on weather.</t>
  </si>
  <si>
    <t>Laboratory Deferred Maintenance</t>
  </si>
  <si>
    <t xml:space="preserve">Texas Facilities Commission Contract # 13-109 </t>
  </si>
  <si>
    <t>General Revenue</t>
  </si>
  <si>
    <t xml:space="preserve">Texas Facilities Commission Contract 13-109 is for chemical fume hoods in the DSHS Laboratory. </t>
  </si>
  <si>
    <t>Miscellaneous Building Repair and Renovation Costs</t>
  </si>
  <si>
    <t>This funding will be utilized for unplanned building repairs, as well as renovation costs that will be required as part of purchasing miscellaneous laboratory equipment.</t>
  </si>
  <si>
    <t>HHSC 529 State Hospitals</t>
  </si>
  <si>
    <t>HHSC State-Operated Facilities Division - Facilities Support Services</t>
  </si>
  <si>
    <t>Project Priority</t>
  </si>
  <si>
    <t>16-012-KSH</t>
  </si>
  <si>
    <t>Kerrville State Hospital</t>
  </si>
  <si>
    <t>HVAC &amp; Chiller Replacement</t>
  </si>
  <si>
    <t>16-018-RSH</t>
  </si>
  <si>
    <t>Rusk State Hospital</t>
  </si>
  <si>
    <t>Fire Escape &amp; Wall Replacement</t>
  </si>
  <si>
    <t>17-003-RSH</t>
  </si>
  <si>
    <t>Site Drainage Corrections</t>
  </si>
  <si>
    <t>17-006-WCY</t>
  </si>
  <si>
    <t>Waco Center for Youth</t>
  </si>
  <si>
    <t>Security Fence Installation</t>
  </si>
  <si>
    <t>18-001-ASH</t>
  </si>
  <si>
    <t>Austin State Hospital</t>
  </si>
  <si>
    <t>Anti-Ligature &amp; Hardware</t>
  </si>
  <si>
    <t>18-002-BSH</t>
  </si>
  <si>
    <t>Big Spring State Hospital</t>
  </si>
  <si>
    <t>Roof Repairs &amp; Replacement</t>
  </si>
  <si>
    <t>18-003-BSH</t>
  </si>
  <si>
    <t>Sanitary Sewer Repair</t>
  </si>
  <si>
    <t>18-004-BSH</t>
  </si>
  <si>
    <t>Electrical Upgrades</t>
  </si>
  <si>
    <t>18-005-BSH</t>
  </si>
  <si>
    <t>Anti-Ligature &amp; Exterior Stairs</t>
  </si>
  <si>
    <t>18-006-EPC</t>
  </si>
  <si>
    <t>El Paso Psychiatric Center</t>
  </si>
  <si>
    <t>HVAC Control Replacement</t>
  </si>
  <si>
    <t>18-007-KSH</t>
  </si>
  <si>
    <t>Chiller &amp; Boiler Replacements</t>
  </si>
  <si>
    <t>18-008-KSH</t>
  </si>
  <si>
    <t>Security Fence</t>
  </si>
  <si>
    <t>18-009-KSH</t>
  </si>
  <si>
    <t>18-010-VSH</t>
  </si>
  <si>
    <t>North Texas State Hospital - Vernon</t>
  </si>
  <si>
    <t>Utility Upgrades</t>
  </si>
  <si>
    <t>18-011-VSH</t>
  </si>
  <si>
    <t>Roofing Replacements</t>
  </si>
  <si>
    <t>18-012-VSH</t>
  </si>
  <si>
    <t>Water Tank Repairs</t>
  </si>
  <si>
    <t>Emergency Project</t>
  </si>
  <si>
    <t>18-013-VSH</t>
  </si>
  <si>
    <t>Anti-Ligature &amp; Kitchen Expansion</t>
  </si>
  <si>
    <t>18-014-WFH</t>
  </si>
  <si>
    <t>North Texas State Hospital - Wichita Falls</t>
  </si>
  <si>
    <t>Building Renovations</t>
  </si>
  <si>
    <t>18-015-WFH</t>
  </si>
  <si>
    <t>Emergency Generator</t>
  </si>
  <si>
    <t>18-016-WFH</t>
  </si>
  <si>
    <t>Roof Replacements</t>
  </si>
  <si>
    <t>18-017-RSC</t>
  </si>
  <si>
    <t>Rio Grande State Center</t>
  </si>
  <si>
    <t>18-018-RSC</t>
  </si>
  <si>
    <t>Sewer Repair</t>
  </si>
  <si>
    <t>18-019-RSH</t>
  </si>
  <si>
    <t>Anti-ligature &amp; Hardware Upgrade</t>
  </si>
  <si>
    <t>18-020-RSH</t>
  </si>
  <si>
    <t>Emergency Generators</t>
  </si>
  <si>
    <t>18-021-RSH</t>
  </si>
  <si>
    <t>18-022-SAH</t>
  </si>
  <si>
    <t>San Antonio State Hospital</t>
  </si>
  <si>
    <t>Fire Sprinkler, Alarm System &amp; Smoke Partitions</t>
  </si>
  <si>
    <t>18-023-TSH</t>
  </si>
  <si>
    <t>Terrell State Hospital</t>
  </si>
  <si>
    <t>Anti-ligature Renovations</t>
  </si>
  <si>
    <t>18-024-TSH</t>
  </si>
  <si>
    <t>EMS Upgrade &amp; HVAC Replacements</t>
  </si>
  <si>
    <t>18-025-TSH</t>
  </si>
  <si>
    <t>18-026-WCY</t>
  </si>
  <si>
    <t>Replace Fire Alarm System</t>
  </si>
  <si>
    <t>18-027-WCY</t>
  </si>
  <si>
    <t>Anti-Ligature &amp; Emergency Generator</t>
  </si>
  <si>
    <t>18-028-SH</t>
  </si>
  <si>
    <t>Various Hospitals</t>
  </si>
  <si>
    <t>System Wide CSI Remediation</t>
  </si>
  <si>
    <t>18-029-SH</t>
  </si>
  <si>
    <t>System Wide Anti Ligature Remediation</t>
  </si>
  <si>
    <t>18-030-RSH</t>
  </si>
  <si>
    <t>Boiler and Canopy Replacement</t>
  </si>
  <si>
    <t>18-032-SAH</t>
  </si>
  <si>
    <t>Chiller Replacement</t>
  </si>
  <si>
    <t>18-031-ASH</t>
  </si>
  <si>
    <t>Main Switch Gear Replacement</t>
  </si>
  <si>
    <t>GO Bond</t>
  </si>
  <si>
    <t>16-032-WCY</t>
  </si>
  <si>
    <t>Gym Floor and Ceiling Replacement</t>
  </si>
  <si>
    <t>Projects labeled GO Bonds are older projects that are currently being funded by FY 2018 ESF appropriations, while HHSC seeks approval to transfer DADS and DSHS GO Bonds from previous biennia to HHSC for use on these projects. Once the transfer is completed, the ESF appropriations will be redirected for FY 18-19 projects listed above. The transfer is needed due HHSC Rider 122 and the authority of HHSC to spend unexpended DADS and DSHS funds.</t>
  </si>
  <si>
    <t>14-005-BSH</t>
  </si>
  <si>
    <t>Air Conditioning System Replacement Bldg. 503</t>
  </si>
  <si>
    <t>16-034-WFH</t>
  </si>
  <si>
    <t>Suicide Prevention &amp; Misc. Renovations</t>
  </si>
  <si>
    <t>16-016-RSC</t>
  </si>
  <si>
    <t>Water Line Replacement</t>
  </si>
  <si>
    <t>16-029-TSH</t>
  </si>
  <si>
    <t>HVAC System Replacement</t>
  </si>
  <si>
    <t>17-016-RSH</t>
  </si>
  <si>
    <t>CSI Remediation</t>
  </si>
  <si>
    <t>17-019-RSH</t>
  </si>
  <si>
    <t>Condensing Rack Replacement</t>
  </si>
  <si>
    <t>16-007-BSH</t>
  </si>
  <si>
    <t>Electrical System Upgrade &amp; Replacement</t>
  </si>
  <si>
    <t>16-011-EPC</t>
  </si>
  <si>
    <t>Shower Repair</t>
  </si>
  <si>
    <t>Grand Totals:</t>
  </si>
  <si>
    <t>HHSC 529 State Supported Living Centers</t>
  </si>
  <si>
    <t>18-101-ABL</t>
  </si>
  <si>
    <t>Abilene State Supported Living Center</t>
  </si>
  <si>
    <t>Exterior Building Renovations, Roofing &amp; Masterlock Replacement</t>
  </si>
  <si>
    <t>18-102-ABL</t>
  </si>
  <si>
    <t>Deaerator Tank Replacement (Cancelled)</t>
  </si>
  <si>
    <t>18-103-ABL</t>
  </si>
  <si>
    <t>18-104-ABL</t>
  </si>
  <si>
    <t>Walk-In Coolers / Freezer Replacement</t>
  </si>
  <si>
    <t>18-105-ABL</t>
  </si>
  <si>
    <t>Steam Heating Replacement</t>
  </si>
  <si>
    <t>18-106-AUL</t>
  </si>
  <si>
    <t>Austin State Supported Living Center</t>
  </si>
  <si>
    <t>Water Drainage Remediation</t>
  </si>
  <si>
    <t>18-107-AUL</t>
  </si>
  <si>
    <t>Windows Replacement</t>
  </si>
  <si>
    <t>18-108-AUL</t>
  </si>
  <si>
    <t>Water Lines Replacement, HVAC Repair, and Generator Installation</t>
  </si>
  <si>
    <t>18-109-AUL</t>
  </si>
  <si>
    <t>Roof Repair and Replacement</t>
  </si>
  <si>
    <t>18-110-BLC</t>
  </si>
  <si>
    <t>Brenham State Supported Living Center</t>
  </si>
  <si>
    <t>Building Renovations and Sanitary Sewer Lines Replacement</t>
  </si>
  <si>
    <t>18-111-BLC</t>
  </si>
  <si>
    <t>Water Distribution Replacement and Water Tank Repair</t>
  </si>
  <si>
    <t>18-112-BLC</t>
  </si>
  <si>
    <t>18-113-CLC</t>
  </si>
  <si>
    <t>Corpus Christi State Supported Living Center</t>
  </si>
  <si>
    <t>HVAC, Emergency Generator Replacement, and Masterlock Replacement</t>
  </si>
  <si>
    <t>18-114-CLC</t>
  </si>
  <si>
    <t>Walkway and ADA Improvements</t>
  </si>
  <si>
    <t>18-115-DLC</t>
  </si>
  <si>
    <t>Denton State Supported Living Center</t>
  </si>
  <si>
    <t>Boiler Replacements, Electrical Panels, HVAC and Controls Replacement</t>
  </si>
  <si>
    <t>18-116-DLC</t>
  </si>
  <si>
    <t>18-117-ELC</t>
  </si>
  <si>
    <t>El Paso State Supported Living Center</t>
  </si>
  <si>
    <t>Site Electrical and Water Distribution Replacement</t>
  </si>
  <si>
    <t>18-118-ELC</t>
  </si>
  <si>
    <t>Building and Patio Renovations</t>
  </si>
  <si>
    <t>18-119-LBL</t>
  </si>
  <si>
    <t>Lubbock State Supported Living Center</t>
  </si>
  <si>
    <t>HVAC, Plumbing Renovations, and Ceiling Replacement</t>
  </si>
  <si>
    <t>18-120-LFL</t>
  </si>
  <si>
    <t>Lufkin State Supported Living Center</t>
  </si>
  <si>
    <t>Bathroom Renovations</t>
  </si>
  <si>
    <t>18-121-LFL</t>
  </si>
  <si>
    <t>Fuel Tank Installation</t>
  </si>
  <si>
    <t>18-122-LFL</t>
  </si>
  <si>
    <t>18-123-MLC</t>
  </si>
  <si>
    <t>Mexia State Supported Living Center</t>
  </si>
  <si>
    <t>Emergency Generator, Vent Hood Fire Suppression and Boiler and Water System Replacement</t>
  </si>
  <si>
    <t>18-124-MLC</t>
  </si>
  <si>
    <t>Bathroom Renovation and Covered Walkway Replacement</t>
  </si>
  <si>
    <t>18-125-RLC</t>
  </si>
  <si>
    <t>Richmond State Supported Living Center</t>
  </si>
  <si>
    <t>Window Replacement</t>
  </si>
  <si>
    <t>18-126-RLC</t>
  </si>
  <si>
    <t>Sanitary Sewer Line Replacement</t>
  </si>
  <si>
    <t>18-127-RLC</t>
  </si>
  <si>
    <t>Cooling Tower and Chiller Replacement</t>
  </si>
  <si>
    <t>18-128-RLC</t>
  </si>
  <si>
    <t>18-129-SGL</t>
  </si>
  <si>
    <t>San Angelo State Supported Living Center</t>
  </si>
  <si>
    <t>18-130-SGL</t>
  </si>
  <si>
    <t>18-131-SGL</t>
  </si>
  <si>
    <t>Emergency Generators &amp; Mechanical System Upgrade</t>
  </si>
  <si>
    <t>18-132-SAL</t>
  </si>
  <si>
    <t>San Antonio State Supported Living Center</t>
  </si>
  <si>
    <t>Exterior Building Renovation and Emergency Generator Installation</t>
  </si>
  <si>
    <t>18-133-SAL</t>
  </si>
  <si>
    <t>18-134-SGL</t>
  </si>
  <si>
    <t>Chiller Controls</t>
  </si>
  <si>
    <t>18-135-DLC</t>
  </si>
  <si>
    <t>New Guardhouse</t>
  </si>
  <si>
    <t>18-136-DLC</t>
  </si>
  <si>
    <t>Climate Control Retrofit</t>
  </si>
  <si>
    <t>18-137-SAL</t>
  </si>
  <si>
    <t>10-097-MSS</t>
  </si>
  <si>
    <t>Grease Trap Relocation</t>
  </si>
  <si>
    <t>14-054-LFS</t>
  </si>
  <si>
    <t>Life Safety and ADA Renovations Project Increase Request</t>
  </si>
  <si>
    <t>16-044-CCS</t>
  </si>
  <si>
    <t>16-045-CCS</t>
  </si>
  <si>
    <t>16-048-DSS</t>
  </si>
  <si>
    <t>16-051-LSS</t>
  </si>
  <si>
    <t>Medical Gas System Replacement</t>
  </si>
  <si>
    <t>16-052-LFS</t>
  </si>
  <si>
    <t>Emergency Generator and Electrical System Replacement</t>
  </si>
  <si>
    <t>16-061-SAS</t>
  </si>
  <si>
    <t>16-064-ABS</t>
  </si>
  <si>
    <t>MEP and Life Saftey Code Renovations</t>
  </si>
  <si>
    <t>16-066-SGS</t>
  </si>
  <si>
    <t>17-018-LFS</t>
  </si>
  <si>
    <t>Grand Total:</t>
  </si>
  <si>
    <t>HHSC 529 State-Operated Facilities Division - State Hospitals</t>
  </si>
  <si>
    <t>18-201-RSH</t>
  </si>
  <si>
    <t>Two new 100-bed units</t>
  </si>
  <si>
    <t>HHSC has received approval to spend $9,000,000. Remaining project funds have not been approved by LBB.</t>
  </si>
  <si>
    <t>18-202-KSH</t>
  </si>
  <si>
    <t>Renovations to add a 70-bed Maximum Security Unit</t>
  </si>
  <si>
    <t>HHSC has received approval to spend $1,500,000. Remaining project funds have not been approved by LBB.</t>
  </si>
  <si>
    <t>18-203-HCPC</t>
  </si>
  <si>
    <t>UTHealth Continuum of Care, Houston</t>
  </si>
  <si>
    <t>New UTHealth Behavioral Continuum of Care Hospital</t>
  </si>
  <si>
    <t>HHSC has received approval to spend $6,000,000. Remaining project funds have not been approved by LBB.</t>
  </si>
  <si>
    <t>18-204-ASH</t>
  </si>
  <si>
    <t>Replacement of existing hospital</t>
  </si>
  <si>
    <t>HHSC has received approval to spend $15,500,000. Remaining project funds have not been approved by LBB.</t>
  </si>
  <si>
    <t>18-205-SAH</t>
  </si>
  <si>
    <t xml:space="preserve">HHSC has received approval to spend $14,500,000. Remaining project funds have not been approved by LBB. </t>
  </si>
  <si>
    <t>18-206-SAH</t>
  </si>
  <si>
    <t>Building Renovations to add 40-bed unit</t>
  </si>
  <si>
    <t xml:space="preserve">HHSC has received approval to spend $500,000. Remaining project funds have not been approved by LBB. </t>
  </si>
  <si>
    <t>19-209-PTX</t>
  </si>
  <si>
    <t>Panhandle Project</t>
  </si>
  <si>
    <t>Pre-planning for potential new hospital</t>
  </si>
  <si>
    <t>HHSC will request approval to expend these funds later in the biennium.</t>
  </si>
  <si>
    <t>19-207-UTS</t>
  </si>
  <si>
    <t>Dallas Project</t>
  </si>
  <si>
    <t>Salaries</t>
  </si>
  <si>
    <t>Project management for all new construction at state hospitals.</t>
  </si>
  <si>
    <t>Staff have been hired.</t>
  </si>
  <si>
    <t>Buffer</t>
  </si>
  <si>
    <t>This amount is being reserved as planning and constructions costs are finalized.</t>
  </si>
  <si>
    <t>HHSC has received approval to spend $47,000,000. Remaining project funds have not been approved by LBB. $47,700,500</t>
  </si>
  <si>
    <t>Texas Juvenile Justice Department - 644</t>
  </si>
  <si>
    <t>Steven Vargas - Director of Construction</t>
  </si>
  <si>
    <t>High Voltage Loop - Giddings</t>
  </si>
  <si>
    <t>Replace major high voltage conduit and wire around the campus in order to bring to current code and support existing transformers. Reconfigure MDP panels and conductors up to the transformers.</t>
  </si>
  <si>
    <t>ESF</t>
  </si>
  <si>
    <t>Gym Roof Repair - Giddings</t>
  </si>
  <si>
    <t>Hurricane Harvey storm damaged a portion of the roof at the gym. Replace roof with new roofing materials.</t>
  </si>
  <si>
    <t>Bids came in over budget.  Redesigned scope.  Currently out for rebid.  Bids due on 06/18/2018.</t>
  </si>
  <si>
    <t>Pool HVAC Install - Giddings</t>
  </si>
  <si>
    <t>Install an HVAC system &amp; room finish-out in the newly infilled pool in order to make this space habitabal for staff.</t>
  </si>
  <si>
    <t>Received lowest bid for $159,000 from REC Industries in May 2018.  Waiting on performance bonds before setting pre-construction meeting.</t>
  </si>
  <si>
    <t>Replace HVAC Units - Brownwood</t>
  </si>
  <si>
    <t>Replace the HVAC units &amp; associated appurtenances in the building inside the secured area with similarly size units.</t>
  </si>
  <si>
    <t>Side 2 Drop Ceiling Tiles Reinforcement - McLennan</t>
  </si>
  <si>
    <t>Youth have been accessing above the drop ceiling in the octogonal hallways &amp; damaging infrastructure. This project will install plywood over the tiles in all dorms.</t>
  </si>
  <si>
    <t>Currently advertised on ESBD.  Held pre-bid meeting on 06-11-2018.  Bids due 06-29-2018.</t>
  </si>
  <si>
    <t>Replace HVAC Units - McLennan</t>
  </si>
  <si>
    <t>Convert Wooden Doors to Metal Doors - Evins</t>
  </si>
  <si>
    <t>Doors must be changed from wood to metal in order to fortify walkways &amp; due to fire code.</t>
  </si>
  <si>
    <t>In-house design.</t>
  </si>
  <si>
    <t>HVAC Upgrades to Dorms, Admin, Gym - Gainesville</t>
  </si>
  <si>
    <t>Replace the HVAC units in the dorms, administration, and gym buildings with similarly sized units.</t>
  </si>
  <si>
    <t>Backup Generators - Gainesville</t>
  </si>
  <si>
    <t>Finish outfitting the entire campus so that all buildings have backup generators in case of a power outage.</t>
  </si>
  <si>
    <t>Drainage Improvements Front of Campus - Giddings</t>
  </si>
  <si>
    <t>During heavy rain events, the front area of campus is prone to flash flooding. This project will resize the infrastructure to accommodate these events.</t>
  </si>
  <si>
    <t>Topographic survey being conducted.</t>
  </si>
  <si>
    <t>Structural Repair at Maintenance Office &amp; Auto Shop - Gainesville</t>
  </si>
  <si>
    <t>Recent foundational settling has caused the buildings to develop major cracks in the structure. This project will mitigate and repair the building.</t>
  </si>
  <si>
    <t>Site visit with engineer conducted on 05/31/2018 to provide proposal.  Waiting on proposal.</t>
  </si>
  <si>
    <t>Vocational Shop Retaining Wall - Gainesville</t>
  </si>
  <si>
    <t>The loading dock has separated from the building. Repairs are needed with a retaining wall in order to address the issue.</t>
  </si>
  <si>
    <t>Completed by in-house personnel without ESF funds.  Will move this balance to other remaining projects.</t>
  </si>
  <si>
    <t>Roof Panels @ Storage Structre - Giddings</t>
  </si>
  <si>
    <t>The old greenhouse is currently being used as storage for the Maintenance Dept. Over time the roof panels have deteriorated and this project will provide for a new roof.</t>
  </si>
  <si>
    <t>In-house design given to local management for procurement.</t>
  </si>
  <si>
    <t>Access Road to Lake - Giddings</t>
  </si>
  <si>
    <t>Current ingress/egress to campus lake overflow is over bare field. This project will provide for an access road for Maintenance to traverse.</t>
  </si>
  <si>
    <t>Replace Fire Alarm System - Giddings</t>
  </si>
  <si>
    <t>The fire alarm systems across campus have reached the end of their useful lives and parts are hard to get. This project will replace and update.</t>
  </si>
  <si>
    <t>Replace Landline - Giddings</t>
  </si>
  <si>
    <t>The original landline network is old and unreliable. Numerous outages have occurred and a total replacement would be necessary.</t>
  </si>
  <si>
    <t>IT to provide scope to DIR contractor, who will perform the labor.</t>
  </si>
  <si>
    <t>Replace Gym Floor - Brownwood</t>
  </si>
  <si>
    <t>The gym floor is original and full of hazards to youth playing on it. Replacement is warranted to prevent falls and trips.</t>
  </si>
  <si>
    <t>HVAC Duct Cleaning - McLennan</t>
  </si>
  <si>
    <t>None of the ductwork on campus has ever been cleaned since the campus opened. Cleaning would improve the air quality in the buildings.</t>
  </si>
  <si>
    <t>Campuswide Drainage Improvments - McLennan</t>
  </si>
  <si>
    <t>Improved erosion control and storm water management upgrades are needed campuswide.</t>
  </si>
  <si>
    <t>Site visit with engineer conducted on 05/25/2018 to provide proposal.  Evaluating proposal.</t>
  </si>
  <si>
    <t>Roof Replacement Dorms 1/2 &amp; Infirmary - Evins</t>
  </si>
  <si>
    <t>These roofs have leaking problems and are suseptable to storm damage.</t>
  </si>
  <si>
    <t>In-house design.  Bid received for $67,980 and pre-construction meeting to be held 06-28-2018.</t>
  </si>
  <si>
    <t>Sidewalk Improvements Campuswide - Gainesville</t>
  </si>
  <si>
    <t>Sidewalks have cracked and separated over time throughout campus and repairs are needed to prevent trip hazards.</t>
  </si>
  <si>
    <t>Campuswide Drainage Improvments - Gainesville</t>
  </si>
  <si>
    <t>Site visit with engineer conducted 05-23-2018 to provide proposal.  Waiting on proposal.</t>
  </si>
  <si>
    <t>Unanticipated Critical Maintenance Life/Safety</t>
  </si>
  <si>
    <t>This project will address any unanticipated, critical maintenance issues arising over the coming two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</si>
</sst>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quot;$&quot;#,##0"/>
    <numFmt numFmtId="165" formatCode="_(&quot;$&quot;* #,##0_);_(&quot;$&quot;* \(#,##0\);_(&quot;$&quot;* &quot;-&quot;??_);_(@_)"/>
    <numFmt numFmtId="166" formatCode="&quot;$&quot;#,##0.00"/>
    <numFmt numFmtId="167" formatCode="mm/dd/yy;@"/>
    <numFmt numFmtId="168" formatCode="&quot;$&quot;#,##0;[Red]&quot;$&quot;#,##0"/>
    <numFmt numFmtId="169" formatCode="_(&quot;$&quot;* #,##0.0_);_(&quot;$&quot;* \(#,##0.0\);_(&quot;$&quot;* &quot;-&quot;??_);_(@_)"/>
    <numFmt numFmtId="170" formatCode="###0;###0"/>
    <numFmt numFmtId="171" formatCode="_(&quot;$&quot;* #,##0.00_);_(&quot;$&quot;* \(#,##0.00\);_(&quot;$&quot;* &quot;-&quot;_);_(@_)"/>
  </numFmts>
  <fonts count="48" x14ac:knownFonts="1">
    <font>
      <sz val="11"/>
      <color theme="1"/>
      <name val="Calibri"/>
      <family val="2"/>
      <scheme val="minor"/>
    </font>
    <font>
      <sz val="11"/>
      <color theme="1"/>
      <name val="Calibri"/>
      <family val="2"/>
      <scheme val="minor"/>
    </font>
    <font>
      <sz val="11"/>
      <color rgb="FF9C6500"/>
      <name val="Calibri"/>
      <family val="2"/>
      <scheme val="minor"/>
    </font>
    <font>
      <b/>
      <u/>
      <sz val="16"/>
      <color theme="1"/>
      <name val="Calibri"/>
      <family val="2"/>
      <scheme val="minor"/>
    </font>
    <font>
      <b/>
      <u/>
      <sz val="11"/>
      <color theme="1"/>
      <name val="Calibri"/>
      <family val="2"/>
      <scheme val="minor"/>
    </font>
    <font>
      <sz val="11"/>
      <name val="Calibri"/>
      <family val="2"/>
      <scheme val="minor"/>
    </font>
    <font>
      <b/>
      <u/>
      <sz val="12"/>
      <name val="Calibri"/>
      <family val="2"/>
      <scheme val="minor"/>
    </font>
    <font>
      <b/>
      <sz val="12"/>
      <color theme="1"/>
      <name val="Arial"/>
      <family val="2"/>
    </font>
    <font>
      <sz val="12"/>
      <color theme="1"/>
      <name val="Arial"/>
      <family val="2"/>
    </font>
    <font>
      <i/>
      <sz val="12"/>
      <color theme="1"/>
      <name val="Arial"/>
      <family val="2"/>
    </font>
    <font>
      <sz val="12"/>
      <name val="Arial"/>
      <family val="2"/>
    </font>
    <font>
      <b/>
      <u/>
      <sz val="12"/>
      <color theme="1"/>
      <name val="Arial"/>
      <family val="2"/>
    </font>
    <font>
      <b/>
      <i/>
      <sz val="12"/>
      <color theme="1"/>
      <name val="Arial"/>
      <family val="2"/>
    </font>
    <font>
      <sz val="10"/>
      <color theme="1"/>
      <name val="Arial"/>
      <family val="2"/>
    </font>
    <font>
      <sz val="10"/>
      <name val="Arial"/>
      <family val="2"/>
    </font>
    <font>
      <b/>
      <sz val="10"/>
      <name val="Arial"/>
      <family val="2"/>
    </font>
    <font>
      <u/>
      <sz val="8"/>
      <color indexed="22"/>
      <name val="Calibri"/>
      <family val="2"/>
    </font>
    <font>
      <i/>
      <sz val="12"/>
      <name val="Arial"/>
      <family val="2"/>
    </font>
    <font>
      <sz val="10"/>
      <color indexed="8"/>
      <name val="Arial"/>
      <family val="2"/>
    </font>
    <font>
      <b/>
      <sz val="9"/>
      <color indexed="81"/>
      <name val="Tahoma"/>
      <family val="2"/>
    </font>
    <font>
      <sz val="9"/>
      <color indexed="81"/>
      <name val="Tahoma"/>
      <family val="2"/>
    </font>
    <font>
      <b/>
      <sz val="14"/>
      <color theme="1"/>
      <name val="Arial"/>
      <family val="2"/>
    </font>
    <font>
      <sz val="12"/>
      <color rgb="FFFF0000"/>
      <name val="Arial"/>
      <family val="2"/>
    </font>
    <font>
      <sz val="22"/>
      <color theme="1"/>
      <name val="Arial"/>
      <family val="2"/>
    </font>
    <font>
      <i/>
      <sz val="12"/>
      <color rgb="FFFF0000"/>
      <name val="Arial"/>
      <family val="2"/>
    </font>
    <font>
      <i/>
      <sz val="22"/>
      <color theme="1"/>
      <name val="Arial"/>
      <family val="2"/>
    </font>
    <font>
      <sz val="12"/>
      <color rgb="FF7030A0"/>
      <name val="Arial"/>
      <family val="2"/>
    </font>
    <font>
      <sz val="11"/>
      <color rgb="FF7030A0"/>
      <name val="Arial"/>
      <family val="2"/>
    </font>
    <font>
      <b/>
      <sz val="12"/>
      <name val="Arial"/>
      <family val="2"/>
    </font>
    <font>
      <sz val="22"/>
      <name val="Arial"/>
      <family val="2"/>
    </font>
    <font>
      <strike/>
      <sz val="12"/>
      <color theme="1"/>
      <name val="Arial"/>
      <family val="2"/>
    </font>
    <font>
      <strike/>
      <sz val="12"/>
      <name val="Arial"/>
      <family val="2"/>
    </font>
    <font>
      <b/>
      <sz val="22"/>
      <name val="Arial"/>
      <family val="2"/>
    </font>
    <font>
      <sz val="12"/>
      <color theme="3"/>
      <name val="Arial"/>
      <family val="2"/>
    </font>
    <font>
      <b/>
      <sz val="12"/>
      <color theme="5"/>
      <name val="Arial"/>
      <family val="2"/>
    </font>
    <font>
      <b/>
      <sz val="12"/>
      <color theme="3"/>
      <name val="Arial"/>
      <family val="2"/>
    </font>
    <font>
      <sz val="14"/>
      <color theme="1"/>
      <name val="Arial"/>
      <family val="2"/>
    </font>
    <font>
      <b/>
      <sz val="10"/>
      <color theme="1"/>
      <name val="Arial"/>
      <family val="2"/>
    </font>
    <font>
      <b/>
      <sz val="16"/>
      <color theme="1"/>
      <name val="Arial"/>
      <family val="2"/>
    </font>
    <font>
      <sz val="16"/>
      <color theme="1"/>
      <name val="Arial"/>
      <family val="2"/>
    </font>
    <font>
      <b/>
      <sz val="11"/>
      <color theme="1"/>
      <name val="Arial"/>
      <family val="2"/>
    </font>
    <font>
      <sz val="12"/>
      <color rgb="FF000000"/>
      <name val="Arial"/>
      <family val="2"/>
    </font>
    <font>
      <sz val="14"/>
      <color theme="1"/>
      <name val="Calibri"/>
      <family val="2"/>
      <scheme val="minor"/>
    </font>
    <font>
      <b/>
      <sz val="14"/>
      <color theme="1"/>
      <name val="Calibri"/>
      <family val="2"/>
      <scheme val="minor"/>
    </font>
    <font>
      <b/>
      <i/>
      <sz val="14"/>
      <color theme="1"/>
      <name val="Calibri"/>
      <family val="2"/>
      <scheme val="minor"/>
    </font>
    <font>
      <i/>
      <sz val="14"/>
      <color theme="1"/>
      <name val="Calibri"/>
      <family val="2"/>
      <scheme val="minor"/>
    </font>
    <font>
      <b/>
      <u/>
      <sz val="14"/>
      <color theme="1"/>
      <name val="Calibri"/>
      <family val="2"/>
      <scheme val="minor"/>
    </font>
    <font>
      <sz val="12"/>
      <color theme="5"/>
      <name val="Arial"/>
      <family val="2"/>
    </font>
  </fonts>
  <fills count="13">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3" tint="0.59999389629810485"/>
        <bgColor indexed="64"/>
      </patternFill>
    </fill>
    <fill>
      <patternFill patternType="gray0625">
        <bgColor theme="2" tint="-9.9948118533890809E-2"/>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auto="1"/>
      </right>
      <top style="thin">
        <color auto="1"/>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0" borderId="0"/>
    <xf numFmtId="0" fontId="1" fillId="0" borderId="0"/>
    <xf numFmtId="44" fontId="16" fillId="0" borderId="0" applyFont="0" applyFill="0" applyBorder="0" applyAlignment="0" applyProtection="0"/>
    <xf numFmtId="0" fontId="1" fillId="0" borderId="0"/>
    <xf numFmtId="0" fontId="18" fillId="0" borderId="0"/>
    <xf numFmtId="0" fontId="18" fillId="0" borderId="0"/>
    <xf numFmtId="0" fontId="1" fillId="0" borderId="0"/>
    <xf numFmtId="44" fontId="8" fillId="0" borderId="0" applyFont="0" applyFill="0" applyBorder="0" applyAlignment="0" applyProtection="0"/>
    <xf numFmtId="9" fontId="8" fillId="0" borderId="0" applyFont="0" applyFill="0" applyBorder="0" applyAlignment="0" applyProtection="0"/>
  </cellStyleXfs>
  <cellXfs count="850">
    <xf numFmtId="0" fontId="0" fillId="0" borderId="0" xfId="0"/>
    <xf numFmtId="0" fontId="3" fillId="0" borderId="0" xfId="0" applyFont="1"/>
    <xf numFmtId="0" fontId="1" fillId="0" borderId="1" xfId="4" applyBorder="1"/>
    <xf numFmtId="164" fontId="1" fillId="0" borderId="2" xfId="4" applyNumberFormat="1" applyBorder="1" applyAlignment="1">
      <alignment horizontal="center" wrapText="1"/>
    </xf>
    <xf numFmtId="164" fontId="0" fillId="0" borderId="2" xfId="4" applyNumberFormat="1" applyFont="1" applyBorder="1" applyAlignment="1">
      <alignment horizontal="center" wrapText="1"/>
    </xf>
    <xf numFmtId="10" fontId="1" fillId="0" borderId="2" xfId="4" applyNumberFormat="1" applyFont="1" applyBorder="1" applyAlignment="1">
      <alignment horizontal="center" wrapText="1"/>
    </xf>
    <xf numFmtId="10" fontId="1" fillId="0" borderId="3" xfId="4" applyNumberFormat="1" applyFont="1" applyBorder="1" applyAlignment="1">
      <alignment horizontal="center" wrapText="1"/>
    </xf>
    <xf numFmtId="0" fontId="4" fillId="0" borderId="4" xfId="4" applyFont="1" applyBorder="1"/>
    <xf numFmtId="164" fontId="1" fillId="0" borderId="0" xfId="4" applyNumberFormat="1" applyBorder="1" applyAlignment="1">
      <alignment horizontal="center" wrapText="1"/>
    </xf>
    <xf numFmtId="164" fontId="0" fillId="0" borderId="0" xfId="4" applyNumberFormat="1" applyFont="1" applyBorder="1" applyAlignment="1">
      <alignment horizontal="center" wrapText="1"/>
    </xf>
    <xf numFmtId="10" fontId="1" fillId="0" borderId="0" xfId="4" applyNumberFormat="1" applyFont="1" applyBorder="1" applyAlignment="1">
      <alignment horizontal="center" wrapText="1"/>
    </xf>
    <xf numFmtId="10" fontId="1" fillId="0" borderId="5" xfId="4" applyNumberFormat="1" applyFont="1" applyBorder="1" applyAlignment="1">
      <alignment horizontal="center" wrapText="1"/>
    </xf>
    <xf numFmtId="0" fontId="0" fillId="3" borderId="4" xfId="4" applyFont="1" applyFill="1" applyBorder="1"/>
    <xf numFmtId="164" fontId="1" fillId="3" borderId="0" xfId="4" applyNumberFormat="1" applyFill="1" applyBorder="1" applyAlignment="1">
      <alignment horizontal="center" wrapText="1"/>
    </xf>
    <xf numFmtId="10" fontId="5" fillId="3" borderId="0" xfId="4" applyNumberFormat="1" applyFont="1" applyFill="1" applyBorder="1" applyAlignment="1">
      <alignment horizontal="center" wrapText="1"/>
    </xf>
    <xf numFmtId="10" fontId="1" fillId="3" borderId="0" xfId="4" applyNumberFormat="1" applyFill="1" applyBorder="1" applyAlignment="1">
      <alignment horizontal="center" wrapText="1"/>
    </xf>
    <xf numFmtId="10" fontId="1" fillId="3" borderId="5" xfId="4" applyNumberFormat="1" applyFill="1" applyBorder="1" applyAlignment="1">
      <alignment horizontal="center"/>
    </xf>
    <xf numFmtId="0" fontId="0" fillId="4" borderId="4" xfId="4" applyFont="1" applyFill="1" applyBorder="1"/>
    <xf numFmtId="164" fontId="1" fillId="4" borderId="0" xfId="4" applyNumberFormat="1" applyFill="1" applyBorder="1" applyAlignment="1">
      <alignment horizontal="center" wrapText="1"/>
    </xf>
    <xf numFmtId="10" fontId="5" fillId="4" borderId="0" xfId="4" applyNumberFormat="1" applyFont="1" applyFill="1" applyBorder="1" applyAlignment="1">
      <alignment horizontal="center" wrapText="1"/>
    </xf>
    <xf numFmtId="10" fontId="1" fillId="4" borderId="0" xfId="4" applyNumberFormat="1" applyFill="1" applyBorder="1" applyAlignment="1">
      <alignment horizontal="center" wrapText="1"/>
    </xf>
    <xf numFmtId="10" fontId="1" fillId="4" borderId="5" xfId="4" applyNumberFormat="1" applyFill="1" applyBorder="1" applyAlignment="1">
      <alignment horizontal="center"/>
    </xf>
    <xf numFmtId="10" fontId="1" fillId="3" borderId="0" xfId="4" applyNumberFormat="1" applyFont="1" applyFill="1" applyBorder="1" applyAlignment="1">
      <alignment horizontal="center" wrapText="1"/>
    </xf>
    <xf numFmtId="0" fontId="1" fillId="3" borderId="4" xfId="4" applyFill="1" applyBorder="1"/>
    <xf numFmtId="0" fontId="0" fillId="0" borderId="4" xfId="4" applyFont="1" applyFill="1" applyBorder="1"/>
    <xf numFmtId="164" fontId="1" fillId="0" borderId="0" xfId="4" applyNumberFormat="1" applyFill="1" applyBorder="1" applyAlignment="1">
      <alignment horizontal="center" wrapText="1"/>
    </xf>
    <xf numFmtId="10" fontId="5" fillId="0" borderId="0" xfId="4" applyNumberFormat="1" applyFont="1" applyFill="1" applyBorder="1" applyAlignment="1">
      <alignment horizontal="center" wrapText="1"/>
    </xf>
    <xf numFmtId="10" fontId="1" fillId="0" borderId="0" xfId="4" applyNumberFormat="1" applyFill="1" applyBorder="1" applyAlignment="1">
      <alignment horizontal="center" wrapText="1"/>
    </xf>
    <xf numFmtId="10" fontId="1" fillId="0" borderId="5" xfId="4" applyNumberFormat="1" applyFill="1" applyBorder="1" applyAlignment="1">
      <alignment horizontal="center"/>
    </xf>
    <xf numFmtId="0" fontId="6" fillId="0" borderId="4" xfId="4" applyFont="1" applyFill="1" applyBorder="1"/>
    <xf numFmtId="0" fontId="1" fillId="0" borderId="4" xfId="4" applyBorder="1"/>
    <xf numFmtId="0" fontId="0" fillId="0" borderId="0" xfId="0" applyAlignment="1">
      <alignment vertical="center"/>
    </xf>
    <xf numFmtId="0" fontId="7" fillId="0" borderId="6" xfId="0" applyFont="1" applyBorder="1" applyAlignment="1">
      <alignment vertical="center" wrapText="1"/>
    </xf>
    <xf numFmtId="0" fontId="0" fillId="0" borderId="0" xfId="0" applyBorder="1" applyAlignment="1">
      <alignment horizontal="left" vertical="center" wrapText="1"/>
    </xf>
    <xf numFmtId="42" fontId="0" fillId="0" borderId="0" xfId="1" applyNumberFormat="1"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left" vertical="center" wrapText="1"/>
    </xf>
    <xf numFmtId="42" fontId="0" fillId="0" borderId="0" xfId="1" applyNumberFormat="1" applyFont="1" applyBorder="1" applyAlignment="1">
      <alignment vertical="center"/>
    </xf>
    <xf numFmtId="0" fontId="9" fillId="0" borderId="0" xfId="0" applyFont="1" applyBorder="1" applyAlignment="1">
      <alignment horizontal="center" vertical="center"/>
    </xf>
    <xf numFmtId="14" fontId="9" fillId="0" borderId="6" xfId="0" applyNumberFormat="1" applyFont="1" applyBorder="1" applyAlignment="1">
      <alignment horizontal="left" vertical="center"/>
    </xf>
    <xf numFmtId="0" fontId="0" fillId="0" borderId="0" xfId="0" applyBorder="1" applyAlignment="1">
      <alignment horizontal="left" vertical="center"/>
    </xf>
    <xf numFmtId="0" fontId="7" fillId="0" borderId="9" xfId="0" applyFont="1"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6" xfId="5" applyFont="1" applyBorder="1" applyAlignment="1">
      <alignment vertical="center" wrapText="1"/>
    </xf>
    <xf numFmtId="42" fontId="10" fillId="0" borderId="6" xfId="1" applyNumberFormat="1" applyFont="1" applyBorder="1" applyAlignment="1">
      <alignment horizontal="center" vertical="center" wrapText="1"/>
    </xf>
    <xf numFmtId="42" fontId="0" fillId="0" borderId="6" xfId="1" applyNumberFormat="1" applyFont="1" applyBorder="1" applyAlignment="1">
      <alignment horizontal="center" vertical="center" wrapText="1"/>
    </xf>
    <xf numFmtId="9" fontId="0" fillId="0" borderId="6" xfId="2" applyFont="1" applyBorder="1" applyAlignment="1">
      <alignment horizontal="center" vertical="center" wrapText="1"/>
    </xf>
    <xf numFmtId="42" fontId="0" fillId="0" borderId="8" xfId="1" applyNumberFormat="1" applyFont="1" applyBorder="1" applyAlignment="1">
      <alignment vertical="center" wrapText="1"/>
    </xf>
    <xf numFmtId="165" fontId="0" fillId="0" borderId="8" xfId="1" applyNumberFormat="1" applyFont="1" applyBorder="1" applyAlignment="1">
      <alignment vertical="center" wrapText="1"/>
    </xf>
    <xf numFmtId="165" fontId="0" fillId="0" borderId="6" xfId="1" applyNumberFormat="1" applyFont="1" applyBorder="1" applyAlignment="1">
      <alignment vertical="center" wrapText="1"/>
    </xf>
    <xf numFmtId="0" fontId="0" fillId="0" borderId="6" xfId="0" applyBorder="1" applyAlignment="1">
      <alignment horizontal="center" vertical="center"/>
    </xf>
    <xf numFmtId="0" fontId="0" fillId="0" borderId="6" xfId="5" applyFont="1" applyBorder="1" applyAlignment="1">
      <alignment horizontal="left" vertical="center" wrapText="1"/>
    </xf>
    <xf numFmtId="41" fontId="0" fillId="0" borderId="6" xfId="1" applyNumberFormat="1" applyFont="1" applyBorder="1" applyAlignment="1">
      <alignment horizontal="center" vertical="center" wrapText="1"/>
    </xf>
    <xf numFmtId="0" fontId="0" fillId="0" borderId="6" xfId="0" applyBorder="1" applyAlignment="1">
      <alignment vertical="center" wrapText="1"/>
    </xf>
    <xf numFmtId="42" fontId="0" fillId="0" borderId="8" xfId="1" applyNumberFormat="1" applyFont="1" applyBorder="1" applyAlignment="1">
      <alignment horizontal="center" vertical="center" wrapText="1"/>
    </xf>
    <xf numFmtId="42" fontId="0" fillId="0" borderId="6" xfId="1" applyNumberFormat="1" applyFont="1" applyBorder="1" applyAlignment="1">
      <alignment vertical="center" wrapText="1"/>
    </xf>
    <xf numFmtId="165" fontId="0" fillId="0" borderId="10" xfId="1" applyNumberFormat="1" applyFont="1" applyBorder="1" applyAlignment="1">
      <alignment vertical="center" wrapText="1"/>
    </xf>
    <xf numFmtId="0" fontId="7" fillId="0" borderId="14" xfId="0" applyFont="1" applyBorder="1" applyAlignment="1">
      <alignment horizontal="center" vertical="center"/>
    </xf>
    <xf numFmtId="165" fontId="7" fillId="0" borderId="18" xfId="1" applyNumberFormat="1" applyFont="1" applyBorder="1" applyAlignment="1">
      <alignment vertical="center" wrapText="1"/>
    </xf>
    <xf numFmtId="0" fontId="0" fillId="0" borderId="0" xfId="0" applyBorder="1"/>
    <xf numFmtId="44" fontId="0" fillId="0" borderId="0" xfId="1" applyFont="1" applyBorder="1" applyAlignment="1">
      <alignment horizontal="left" vertical="center" wrapText="1"/>
    </xf>
    <xf numFmtId="0" fontId="9" fillId="0" borderId="0" xfId="0" applyFont="1" applyBorder="1"/>
    <xf numFmtId="14" fontId="9" fillId="0" borderId="0" xfId="0" applyNumberFormat="1" applyFont="1" applyBorder="1" applyAlignment="1">
      <alignment horizontal="left"/>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8" xfId="0" applyFont="1" applyBorder="1" applyAlignment="1">
      <alignment vertical="center" wrapText="1"/>
    </xf>
    <xf numFmtId="42" fontId="0" fillId="0" borderId="6" xfId="0" applyNumberFormat="1" applyBorder="1" applyAlignment="1">
      <alignment horizontal="center" vertical="center" wrapText="1"/>
    </xf>
    <xf numFmtId="0" fontId="13" fillId="0" borderId="6" xfId="0" applyFont="1" applyBorder="1" applyAlignment="1">
      <alignment vertical="center" wrapText="1"/>
    </xf>
    <xf numFmtId="6" fontId="0" fillId="0" borderId="6"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9" fillId="0" borderId="10" xfId="0" applyNumberFormat="1" applyFont="1" applyBorder="1" applyAlignment="1">
      <alignment horizontal="center" vertical="center" wrapText="1"/>
    </xf>
    <xf numFmtId="164" fontId="0" fillId="0" borderId="6" xfId="0" applyNumberFormat="1" applyBorder="1" applyAlignment="1">
      <alignment horizontal="center" vertical="center"/>
    </xf>
    <xf numFmtId="0" fontId="0" fillId="0" borderId="6" xfId="0" applyBorder="1"/>
    <xf numFmtId="0" fontId="0" fillId="0" borderId="6" xfId="0" applyBorder="1" applyAlignment="1">
      <alignment wrapText="1"/>
    </xf>
    <xf numFmtId="0" fontId="0" fillId="0" borderId="21" xfId="0" applyBorder="1" applyAlignment="1">
      <alignment wrapText="1"/>
    </xf>
    <xf numFmtId="164" fontId="7" fillId="0" borderId="21"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42" fontId="7" fillId="0" borderId="22" xfId="1" applyNumberFormat="1" applyFont="1" applyBorder="1" applyAlignment="1">
      <alignment vertical="center"/>
    </xf>
    <xf numFmtId="42" fontId="7" fillId="0" borderId="23" xfId="1" applyNumberFormat="1" applyFont="1" applyBorder="1" applyAlignment="1">
      <alignment vertical="center"/>
    </xf>
    <xf numFmtId="0" fontId="7" fillId="0" borderId="0" xfId="0" applyFont="1" applyBorder="1" applyAlignment="1">
      <alignment vertical="center"/>
    </xf>
    <xf numFmtId="42" fontId="7" fillId="0" borderId="0" xfId="1" applyNumberFormat="1" applyFont="1" applyBorder="1" applyAlignment="1">
      <alignment vertical="center"/>
    </xf>
    <xf numFmtId="42" fontId="0" fillId="0" borderId="0" xfId="1" applyNumberFormat="1" applyFont="1" applyBorder="1" applyAlignment="1">
      <alignment vertical="center" wrapText="1"/>
    </xf>
    <xf numFmtId="0" fontId="14" fillId="0" borderId="6" xfId="5" applyFont="1" applyFill="1" applyBorder="1" applyAlignment="1">
      <alignment vertical="top" wrapText="1"/>
    </xf>
    <xf numFmtId="0" fontId="15" fillId="0" borderId="6" xfId="5" applyFont="1" applyFill="1" applyBorder="1" applyAlignment="1">
      <alignment vertical="top" wrapText="1"/>
    </xf>
    <xf numFmtId="0" fontId="14" fillId="0" borderId="6" xfId="5" applyFont="1" applyFill="1" applyBorder="1" applyAlignment="1">
      <alignment horizontal="left" vertical="top" wrapText="1"/>
    </xf>
    <xf numFmtId="42" fontId="14" fillId="0" borderId="6" xfId="6" applyNumberFormat="1" applyFont="1" applyFill="1" applyBorder="1" applyAlignment="1">
      <alignment horizontal="right" vertical="top" wrapText="1"/>
    </xf>
    <xf numFmtId="0" fontId="14" fillId="0" borderId="6" xfId="7" applyFont="1" applyBorder="1" applyAlignment="1">
      <alignment vertical="top"/>
    </xf>
    <xf numFmtId="10" fontId="14" fillId="0" borderId="6" xfId="2" applyNumberFormat="1" applyFont="1" applyBorder="1" applyAlignment="1">
      <alignment vertical="top"/>
    </xf>
    <xf numFmtId="165" fontId="14" fillId="0" borderId="6" xfId="1" applyNumberFormat="1" applyFont="1" applyBorder="1" applyAlignment="1">
      <alignment vertical="top"/>
    </xf>
    <xf numFmtId="165" fontId="14" fillId="0" borderId="6" xfId="7" applyNumberFormat="1" applyFont="1" applyBorder="1" applyAlignment="1">
      <alignment vertical="top"/>
    </xf>
    <xf numFmtId="0" fontId="14" fillId="0" borderId="6" xfId="7" applyFont="1" applyBorder="1" applyAlignment="1">
      <alignment horizontal="center" vertical="top"/>
    </xf>
    <xf numFmtId="14" fontId="14" fillId="0" borderId="6" xfId="5" applyNumberFormat="1" applyFont="1" applyFill="1" applyBorder="1" applyAlignment="1">
      <alignment horizontal="left" vertical="top" wrapText="1"/>
    </xf>
    <xf numFmtId="165" fontId="17" fillId="0" borderId="6" xfId="0" applyNumberFormat="1" applyFont="1" applyBorder="1" applyAlignment="1">
      <alignment horizontal="left"/>
    </xf>
    <xf numFmtId="0" fontId="15" fillId="3" borderId="6" xfId="5" applyFont="1" applyFill="1" applyBorder="1" applyAlignment="1">
      <alignment horizontal="center" wrapText="1"/>
    </xf>
    <xf numFmtId="42" fontId="15" fillId="3" borderId="6" xfId="6" applyNumberFormat="1" applyFont="1" applyFill="1" applyBorder="1" applyAlignment="1">
      <alignment horizontal="center" wrapText="1"/>
    </xf>
    <xf numFmtId="0" fontId="15" fillId="3" borderId="6" xfId="0" applyFont="1" applyFill="1" applyBorder="1" applyAlignment="1">
      <alignment horizontal="center" wrapText="1"/>
    </xf>
    <xf numFmtId="10" fontId="15" fillId="3" borderId="6" xfId="2" applyNumberFormat="1" applyFont="1" applyFill="1" applyBorder="1" applyAlignment="1">
      <alignment horizontal="center" wrapText="1"/>
    </xf>
    <xf numFmtId="165" fontId="15" fillId="3" borderId="6" xfId="1" applyNumberFormat="1" applyFont="1" applyFill="1" applyBorder="1" applyAlignment="1">
      <alignment horizontal="center" wrapText="1"/>
    </xf>
    <xf numFmtId="165" fontId="15" fillId="3" borderId="6" xfId="0" applyNumberFormat="1" applyFont="1" applyFill="1" applyBorder="1" applyAlignment="1">
      <alignment horizontal="center" wrapText="1"/>
    </xf>
    <xf numFmtId="0" fontId="14" fillId="0" borderId="6" xfId="8" applyFont="1" applyFill="1" applyBorder="1" applyAlignment="1">
      <alignment horizontal="center" vertical="top" wrapText="1"/>
    </xf>
    <xf numFmtId="0" fontId="14" fillId="0" borderId="6" xfId="8" applyFont="1" applyFill="1" applyBorder="1" applyAlignment="1">
      <alignment horizontal="left" vertical="top" wrapText="1"/>
    </xf>
    <xf numFmtId="42" fontId="14" fillId="0" borderId="6" xfId="5" applyNumberFormat="1" applyFont="1" applyFill="1" applyBorder="1" applyAlignment="1">
      <alignment vertical="top" wrapText="1"/>
    </xf>
    <xf numFmtId="14" fontId="14" fillId="0" borderId="6" xfId="7" applyNumberFormat="1" applyFont="1" applyFill="1" applyBorder="1" applyAlignment="1">
      <alignment vertical="top"/>
    </xf>
    <xf numFmtId="9" fontId="14" fillId="0" borderId="6" xfId="2" applyNumberFormat="1" applyFont="1" applyFill="1" applyBorder="1" applyAlignment="1">
      <alignment vertical="top"/>
    </xf>
    <xf numFmtId="165" fontId="14" fillId="0" borderId="6" xfId="1" applyNumberFormat="1" applyFont="1" applyFill="1" applyBorder="1" applyAlignment="1">
      <alignment vertical="top"/>
    </xf>
    <xf numFmtId="165" fontId="14" fillId="0" borderId="6" xfId="7" applyNumberFormat="1" applyFont="1" applyFill="1" applyBorder="1" applyAlignment="1">
      <alignment vertical="top"/>
    </xf>
    <xf numFmtId="0" fontId="14" fillId="0" borderId="6" xfId="7" applyFont="1" applyFill="1" applyBorder="1" applyAlignment="1">
      <alignment horizontal="center" vertical="top"/>
    </xf>
    <xf numFmtId="16" fontId="14" fillId="0" borderId="6" xfId="8" quotePrefix="1" applyNumberFormat="1" applyFont="1" applyFill="1" applyBorder="1" applyAlignment="1">
      <alignment horizontal="center" vertical="top" wrapText="1"/>
    </xf>
    <xf numFmtId="8" fontId="14" fillId="0" borderId="6" xfId="6" applyNumberFormat="1" applyFont="1" applyFill="1" applyBorder="1" applyAlignment="1">
      <alignment horizontal="right" vertical="top" wrapText="1"/>
    </xf>
    <xf numFmtId="165" fontId="14" fillId="0" borderId="6" xfId="6" applyNumberFormat="1" applyFont="1" applyFill="1" applyBorder="1" applyAlignment="1">
      <alignment horizontal="right" vertical="top" wrapText="1"/>
    </xf>
    <xf numFmtId="0" fontId="15" fillId="0" borderId="6" xfId="8" applyFont="1" applyFill="1" applyBorder="1" applyAlignment="1">
      <alignment horizontal="center" vertical="top" wrapText="1"/>
    </xf>
    <xf numFmtId="0" fontId="15" fillId="0" borderId="6" xfId="5" applyFont="1" applyFill="1" applyBorder="1" applyAlignment="1">
      <alignment horizontal="left" vertical="top" wrapText="1"/>
    </xf>
    <xf numFmtId="0" fontId="15" fillId="0" borderId="6" xfId="0" applyFont="1" applyFill="1" applyBorder="1" applyAlignment="1">
      <alignment vertical="top" wrapText="1"/>
    </xf>
    <xf numFmtId="165" fontId="15" fillId="0" borderId="6" xfId="0" applyNumberFormat="1" applyFont="1" applyFill="1" applyBorder="1" applyAlignment="1">
      <alignment vertical="top" wrapText="1"/>
    </xf>
    <xf numFmtId="0" fontId="14" fillId="0" borderId="6" xfId="7" applyFont="1" applyFill="1" applyBorder="1" applyAlignment="1">
      <alignment vertical="top"/>
    </xf>
    <xf numFmtId="10" fontId="14" fillId="0" borderId="6" xfId="2" applyNumberFormat="1" applyFont="1" applyFill="1" applyBorder="1" applyAlignment="1">
      <alignment vertical="top"/>
    </xf>
    <xf numFmtId="0" fontId="14" fillId="0" borderId="6" xfId="7" applyFont="1" applyFill="1" applyBorder="1" applyAlignment="1">
      <alignment horizontal="center" vertical="top" wrapText="1"/>
    </xf>
    <xf numFmtId="0" fontId="14" fillId="0" borderId="6" xfId="9" applyFont="1" applyFill="1" applyBorder="1" applyAlignment="1">
      <alignment vertical="top" wrapText="1"/>
    </xf>
    <xf numFmtId="0" fontId="14" fillId="0" borderId="6" xfId="9" applyFont="1" applyFill="1" applyBorder="1" applyAlignment="1">
      <alignment horizontal="left" vertical="top" wrapText="1"/>
    </xf>
    <xf numFmtId="0" fontId="14" fillId="0" borderId="6" xfId="7" applyFont="1" applyFill="1" applyBorder="1" applyAlignment="1">
      <alignment horizontal="right" vertical="top"/>
    </xf>
    <xf numFmtId="9" fontId="14" fillId="0" borderId="6" xfId="2" applyNumberFormat="1" applyFont="1" applyFill="1" applyBorder="1" applyAlignment="1">
      <alignment horizontal="right" vertical="top"/>
    </xf>
    <xf numFmtId="0" fontId="14" fillId="0" borderId="6" xfId="5" applyFont="1" applyFill="1" applyBorder="1" applyAlignment="1">
      <alignment horizontal="center" vertical="top" wrapText="1"/>
    </xf>
    <xf numFmtId="0" fontId="14" fillId="0" borderId="6" xfId="7" applyFont="1" applyFill="1" applyBorder="1" applyAlignment="1">
      <alignment horizontal="left" vertical="top" wrapText="1"/>
    </xf>
    <xf numFmtId="9" fontId="14" fillId="0" borderId="6" xfId="2" applyNumberFormat="1" applyFont="1" applyFill="1" applyBorder="1" applyAlignment="1">
      <alignment vertical="top" wrapText="1"/>
    </xf>
    <xf numFmtId="0" fontId="14" fillId="0" borderId="10" xfId="7" applyFont="1" applyFill="1" applyBorder="1" applyAlignment="1">
      <alignment horizontal="center" vertical="top"/>
    </xf>
    <xf numFmtId="0" fontId="14" fillId="0" borderId="6" xfId="3" applyFont="1" applyFill="1" applyBorder="1" applyAlignment="1">
      <alignment vertical="top" wrapText="1"/>
    </xf>
    <xf numFmtId="9" fontId="14" fillId="0" borderId="6" xfId="6" applyNumberFormat="1" applyFont="1" applyFill="1" applyBorder="1" applyAlignment="1">
      <alignment horizontal="right" vertical="top" wrapText="1"/>
    </xf>
    <xf numFmtId="165" fontId="14" fillId="0" borderId="6" xfId="2" applyNumberFormat="1" applyFont="1" applyFill="1" applyBorder="1" applyAlignment="1">
      <alignment vertical="top"/>
    </xf>
    <xf numFmtId="165" fontId="14" fillId="0" borderId="7" xfId="7" applyNumberFormat="1" applyFont="1" applyFill="1" applyBorder="1" applyAlignment="1">
      <alignment vertical="top"/>
    </xf>
    <xf numFmtId="166" fontId="14" fillId="0" borderId="6" xfId="1" applyNumberFormat="1" applyFont="1" applyFill="1" applyBorder="1" applyAlignment="1">
      <alignment horizontal="center" vertical="top"/>
    </xf>
    <xf numFmtId="9" fontId="14" fillId="0" borderId="6" xfId="7" applyNumberFormat="1" applyFont="1" applyFill="1" applyBorder="1" applyAlignment="1">
      <alignment vertical="top"/>
    </xf>
    <xf numFmtId="0" fontId="14" fillId="0" borderId="12" xfId="7" applyFont="1" applyFill="1" applyBorder="1" applyAlignment="1">
      <alignment horizontal="center" vertical="top"/>
    </xf>
    <xf numFmtId="0" fontId="14" fillId="0" borderId="6" xfId="10" applyFont="1" applyFill="1" applyBorder="1" applyAlignment="1">
      <alignment vertical="top" wrapText="1"/>
    </xf>
    <xf numFmtId="42" fontId="14" fillId="0" borderId="6" xfId="6" applyNumberFormat="1" applyFont="1" applyFill="1" applyBorder="1" applyAlignment="1">
      <alignment horizontal="right" vertical="top"/>
    </xf>
    <xf numFmtId="14" fontId="14" fillId="0" borderId="6" xfId="7" applyNumberFormat="1" applyFont="1" applyFill="1" applyBorder="1" applyAlignment="1">
      <alignment horizontal="right" vertical="top" wrapText="1"/>
    </xf>
    <xf numFmtId="0" fontId="0" fillId="0" borderId="0" xfId="0" applyNumberFormat="1" applyFill="1"/>
    <xf numFmtId="0" fontId="7" fillId="0" borderId="6" xfId="0" applyFont="1" applyFill="1" applyBorder="1" applyAlignment="1">
      <alignment wrapText="1"/>
    </xf>
    <xf numFmtId="0" fontId="0" fillId="0" borderId="0" xfId="0" applyFill="1" applyBorder="1" applyAlignment="1">
      <alignment horizontal="left" wrapText="1"/>
    </xf>
    <xf numFmtId="0" fontId="0" fillId="0" borderId="0" xfId="0" applyFill="1"/>
    <xf numFmtId="0" fontId="0" fillId="0" borderId="0" xfId="0" applyFill="1" applyBorder="1"/>
    <xf numFmtId="14" fontId="0" fillId="0" borderId="0" xfId="0" applyNumberFormat="1" applyFill="1" applyBorder="1" applyAlignment="1">
      <alignment horizontal="left" wrapText="1"/>
    </xf>
    <xf numFmtId="0" fontId="9" fillId="0" borderId="0" xfId="0" applyFont="1" applyFill="1" applyBorder="1"/>
    <xf numFmtId="14" fontId="9" fillId="0" borderId="0" xfId="0" applyNumberFormat="1" applyFont="1" applyFill="1" applyBorder="1" applyAlignment="1">
      <alignment horizontal="left"/>
    </xf>
    <xf numFmtId="0" fontId="0" fillId="0" borderId="0" xfId="0" applyFill="1" applyBorder="1" applyAlignment="1">
      <alignment horizontal="left"/>
    </xf>
    <xf numFmtId="0" fontId="7" fillId="0" borderId="9" xfId="0" applyFont="1" applyFill="1" applyBorder="1" applyAlignment="1">
      <alignment wrapText="1"/>
    </xf>
    <xf numFmtId="0" fontId="0" fillId="0" borderId="9" xfId="0" applyFill="1" applyBorder="1" applyAlignment="1">
      <alignment wrapText="1"/>
    </xf>
    <xf numFmtId="0" fontId="0" fillId="0" borderId="0" xfId="0" applyFill="1" applyAlignment="1">
      <alignment wrapText="1"/>
    </xf>
    <xf numFmtId="0" fontId="7" fillId="0" borderId="12" xfId="0" applyNumberFormat="1" applyFont="1" applyFill="1" applyBorder="1" applyAlignment="1">
      <alignment horizontal="center" wrapText="1"/>
    </xf>
    <xf numFmtId="0" fontId="0" fillId="0" borderId="12" xfId="0" applyNumberFormat="1" applyFont="1" applyFill="1" applyBorder="1" applyAlignment="1">
      <alignment horizontal="center" wrapText="1"/>
    </xf>
    <xf numFmtId="0" fontId="0" fillId="0" borderId="6" xfId="0" quotePrefix="1" applyNumberFormat="1" applyFill="1" applyBorder="1" applyAlignment="1">
      <alignment horizontal="center" wrapText="1"/>
    </xf>
    <xf numFmtId="0" fontId="0" fillId="0" borderId="20" xfId="0" applyFont="1" applyFill="1" applyBorder="1" applyAlignment="1">
      <alignment horizontal="left" wrapText="1"/>
    </xf>
    <xf numFmtId="0" fontId="0" fillId="0" borderId="8" xfId="0" applyFont="1" applyFill="1" applyBorder="1" applyAlignment="1">
      <alignment horizontal="left" wrapText="1"/>
    </xf>
    <xf numFmtId="0" fontId="0" fillId="0" borderId="6" xfId="0" applyNumberFormat="1" applyFill="1" applyBorder="1" applyAlignment="1">
      <alignment horizontal="center" wrapText="1"/>
    </xf>
    <xf numFmtId="0" fontId="10" fillId="0" borderId="6" xfId="0" applyNumberFormat="1" applyFont="1" applyFill="1" applyBorder="1" applyAlignment="1">
      <alignment horizontal="center" wrapText="1"/>
    </xf>
    <xf numFmtId="0" fontId="0" fillId="0" borderId="0" xfId="0" applyFont="1" applyFill="1" applyAlignment="1">
      <alignment horizontal="center" wrapText="1"/>
    </xf>
    <xf numFmtId="0" fontId="7" fillId="0" borderId="6" xfId="0" applyFont="1" applyFill="1" applyBorder="1" applyAlignment="1">
      <alignment horizontal="left"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left" wrapText="1"/>
    </xf>
    <xf numFmtId="0" fontId="0" fillId="0" borderId="0" xfId="0" applyFont="1" applyFill="1" applyAlignment="1">
      <alignment horizontal="left" wrapText="1"/>
    </xf>
    <xf numFmtId="167" fontId="22" fillId="0" borderId="0" xfId="0" applyNumberFormat="1" applyFont="1" applyFill="1" applyAlignment="1" applyProtection="1">
      <alignment horizontal="left" wrapText="1"/>
    </xf>
    <xf numFmtId="9" fontId="22" fillId="0" borderId="0" xfId="0" applyNumberFormat="1" applyFont="1" applyFill="1" applyAlignment="1" applyProtection="1">
      <alignment horizontal="left" wrapText="1"/>
    </xf>
    <xf numFmtId="9" fontId="22" fillId="0" borderId="0" xfId="0" applyNumberFormat="1" applyFont="1" applyFill="1" applyAlignment="1" applyProtection="1">
      <alignment horizontal="left" wrapText="1"/>
      <protection locked="0"/>
    </xf>
    <xf numFmtId="0" fontId="23" fillId="0" borderId="0" xfId="0" applyFont="1" applyFill="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167" fontId="24" fillId="0" borderId="0" xfId="0" applyNumberFormat="1" applyFont="1" applyFill="1" applyBorder="1" applyAlignment="1" applyProtection="1">
      <alignment horizontal="left" wrapText="1"/>
    </xf>
    <xf numFmtId="9" fontId="22" fillId="0" borderId="0" xfId="0" applyNumberFormat="1" applyFont="1" applyFill="1" applyBorder="1" applyAlignment="1" applyProtection="1">
      <alignment horizontal="left" wrapText="1"/>
    </xf>
    <xf numFmtId="9" fontId="22" fillId="0" borderId="0" xfId="0" applyNumberFormat="1" applyFont="1" applyFill="1" applyBorder="1" applyAlignment="1" applyProtection="1">
      <alignment horizontal="left" wrapText="1"/>
      <protection locked="0"/>
    </xf>
    <xf numFmtId="14" fontId="9" fillId="0" borderId="6" xfId="0" applyNumberFormat="1" applyFont="1" applyFill="1" applyBorder="1" applyAlignment="1">
      <alignment horizontal="left" wrapText="1"/>
    </xf>
    <xf numFmtId="14" fontId="25" fillId="0" borderId="0" xfId="0" applyNumberFormat="1" applyFont="1" applyFill="1" applyBorder="1" applyAlignment="1">
      <alignment horizontal="center" vertical="center" wrapText="1"/>
    </xf>
    <xf numFmtId="0" fontId="7" fillId="0" borderId="0" xfId="0" applyFont="1" applyFill="1" applyBorder="1" applyAlignment="1">
      <alignment horizontal="left" wrapText="1"/>
    </xf>
    <xf numFmtId="0" fontId="0" fillId="0" borderId="0" xfId="0" applyFont="1" applyFill="1" applyAlignment="1">
      <alignment horizontal="center" vertical="center" wrapText="1"/>
    </xf>
    <xf numFmtId="164" fontId="0" fillId="0" borderId="0" xfId="0" applyNumberFormat="1" applyFont="1" applyFill="1" applyAlignment="1">
      <alignment horizontal="left" wrapText="1"/>
    </xf>
    <xf numFmtId="0" fontId="26" fillId="0" borderId="0" xfId="0" applyFont="1" applyFill="1" applyAlignment="1">
      <alignment horizontal="left" wrapText="1"/>
    </xf>
    <xf numFmtId="9" fontId="26" fillId="0" borderId="0" xfId="0" applyNumberFormat="1" applyFont="1" applyFill="1" applyAlignment="1" applyProtection="1">
      <alignment horizontal="left" wrapText="1"/>
    </xf>
    <xf numFmtId="0" fontId="27" fillId="0" borderId="0" xfId="0" applyNumberFormat="1" applyFont="1" applyFill="1" applyAlignment="1" applyProtection="1">
      <alignment horizontal="left" wrapText="1"/>
    </xf>
    <xf numFmtId="9" fontId="26" fillId="0" borderId="0" xfId="0" applyNumberFormat="1" applyFont="1" applyFill="1" applyAlignment="1" applyProtection="1">
      <alignment horizontal="left" wrapText="1"/>
      <protection locked="0"/>
    </xf>
    <xf numFmtId="0" fontId="26" fillId="0" borderId="0" xfId="0" applyNumberFormat="1" applyFont="1" applyFill="1" applyAlignment="1" applyProtection="1">
      <alignment horizontal="left"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164" fontId="7" fillId="0" borderId="25" xfId="0" applyNumberFormat="1" applyFont="1" applyFill="1" applyBorder="1" applyAlignment="1">
      <alignment horizontal="center" vertical="center" wrapText="1"/>
    </xf>
    <xf numFmtId="167" fontId="28" fillId="0" borderId="25" xfId="0" applyNumberFormat="1" applyFont="1" applyFill="1" applyBorder="1" applyAlignment="1" applyProtection="1">
      <alignment horizontal="center" vertical="center" wrapText="1"/>
    </xf>
    <xf numFmtId="9" fontId="28" fillId="0" borderId="25" xfId="0" applyNumberFormat="1" applyFont="1" applyFill="1" applyBorder="1" applyAlignment="1" applyProtection="1">
      <alignment horizontal="center" vertical="center" wrapText="1"/>
    </xf>
    <xf numFmtId="9" fontId="7" fillId="0" borderId="25"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167" fontId="10" fillId="0" borderId="12" xfId="2" applyNumberFormat="1" applyFont="1" applyFill="1" applyBorder="1" applyAlignment="1" applyProtection="1">
      <alignment horizontal="center" vertical="center" wrapText="1"/>
    </xf>
    <xf numFmtId="9" fontId="10" fillId="0" borderId="12" xfId="2" applyNumberFormat="1" applyFont="1" applyFill="1" applyBorder="1" applyAlignment="1" applyProtection="1">
      <alignment horizontal="center" vertical="center" wrapText="1"/>
    </xf>
    <xf numFmtId="9" fontId="10" fillId="0" borderId="12" xfId="2" applyNumberFormat="1" applyFont="1" applyFill="1" applyBorder="1" applyAlignment="1" applyProtection="1">
      <alignment horizontal="center" vertical="center" wrapText="1"/>
      <protection locked="0"/>
    </xf>
    <xf numFmtId="5" fontId="10" fillId="0" borderId="12" xfId="1" applyNumberFormat="1" applyFont="1" applyFill="1" applyBorder="1" applyAlignment="1">
      <alignment horizontal="center" vertical="center" wrapText="1"/>
    </xf>
    <xf numFmtId="5" fontId="29" fillId="0" borderId="28" xfId="1"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ont="1" applyFill="1" applyBorder="1" applyAlignment="1">
      <alignment vertical="center" wrapText="1"/>
    </xf>
    <xf numFmtId="164" fontId="0" fillId="0" borderId="6"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167" fontId="10" fillId="0" borderId="6" xfId="2" applyNumberFormat="1" applyFont="1" applyFill="1" applyBorder="1" applyAlignment="1" applyProtection="1">
      <alignment horizontal="center" vertical="center" wrapText="1"/>
    </xf>
    <xf numFmtId="9" fontId="10" fillId="0" borderId="6" xfId="2" applyNumberFormat="1" applyFont="1" applyFill="1" applyBorder="1" applyAlignment="1" applyProtection="1">
      <alignment horizontal="center" vertical="center" wrapText="1"/>
    </xf>
    <xf numFmtId="9" fontId="10" fillId="0" borderId="6" xfId="2" applyNumberFormat="1" applyFont="1" applyFill="1" applyBorder="1" applyAlignment="1" applyProtection="1">
      <alignment horizontal="center" vertical="center" wrapText="1"/>
      <protection locked="0"/>
    </xf>
    <xf numFmtId="5" fontId="10" fillId="0" borderId="6" xfId="1"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9" fontId="0" fillId="0" borderId="6" xfId="2" applyFont="1" applyFill="1" applyBorder="1" applyAlignment="1">
      <alignment horizontal="left" vertical="center" wrapText="1"/>
    </xf>
    <xf numFmtId="9" fontId="10" fillId="0" borderId="6" xfId="2" applyFont="1" applyFill="1" applyBorder="1" applyAlignment="1">
      <alignment horizontal="left" vertical="center" wrapText="1"/>
    </xf>
    <xf numFmtId="0" fontId="7" fillId="0" borderId="6" xfId="0" applyFont="1" applyFill="1" applyBorder="1" applyAlignment="1">
      <alignment horizontal="left" vertical="center" wrapText="1"/>
    </xf>
    <xf numFmtId="5" fontId="32" fillId="0" borderId="28" xfId="1"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10" fillId="0" borderId="6" xfId="0" applyFont="1" applyFill="1" applyBorder="1" applyAlignment="1">
      <alignment vertical="center" wrapText="1"/>
    </xf>
    <xf numFmtId="0" fontId="0" fillId="0" borderId="29" xfId="0"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0" fillId="0" borderId="21" xfId="0" applyFont="1" applyFill="1" applyBorder="1" applyAlignment="1">
      <alignment vertical="center" wrapText="1"/>
    </xf>
    <xf numFmtId="164" fontId="0" fillId="0" borderId="21" xfId="0" applyNumberFormat="1" applyFont="1" applyFill="1" applyBorder="1" applyAlignment="1">
      <alignment horizontal="center" vertical="center" wrapText="1"/>
    </xf>
    <xf numFmtId="164" fontId="10" fillId="0" borderId="21" xfId="0" applyNumberFormat="1" applyFont="1" applyFill="1" applyBorder="1" applyAlignment="1">
      <alignment horizontal="center" vertical="center" wrapText="1"/>
    </xf>
    <xf numFmtId="167" fontId="10" fillId="0" borderId="21" xfId="2" applyNumberFormat="1" applyFont="1" applyFill="1" applyBorder="1" applyAlignment="1" applyProtection="1">
      <alignment horizontal="center" vertical="center" wrapText="1"/>
    </xf>
    <xf numFmtId="9" fontId="10" fillId="0" borderId="21" xfId="2" applyNumberFormat="1" applyFont="1" applyFill="1" applyBorder="1" applyAlignment="1" applyProtection="1">
      <alignment horizontal="center" vertical="center" wrapText="1"/>
    </xf>
    <xf numFmtId="9" fontId="10" fillId="0" borderId="21" xfId="2" applyNumberFormat="1" applyFont="1" applyFill="1" applyBorder="1" applyAlignment="1" applyProtection="1">
      <alignment horizontal="center" vertical="center" wrapText="1"/>
      <protection locked="0"/>
    </xf>
    <xf numFmtId="5" fontId="10" fillId="0" borderId="21" xfId="1" applyNumberFormat="1" applyFont="1" applyFill="1" applyBorder="1" applyAlignment="1">
      <alignment horizontal="center" vertical="center" wrapText="1"/>
    </xf>
    <xf numFmtId="5" fontId="10" fillId="0" borderId="30" xfId="1" applyNumberFormat="1" applyFont="1" applyFill="1" applyBorder="1" applyAlignment="1">
      <alignment horizontal="center" vertical="center" wrapText="1"/>
    </xf>
    <xf numFmtId="5" fontId="29" fillId="0" borderId="31" xfId="1" applyNumberFormat="1" applyFont="1" applyFill="1" applyBorder="1" applyAlignment="1">
      <alignment horizontal="center" vertical="center" wrapText="1"/>
    </xf>
    <xf numFmtId="0" fontId="7" fillId="0" borderId="32" xfId="0" applyFont="1" applyFill="1" applyBorder="1" applyAlignment="1">
      <alignment horizontal="center" vertical="center" wrapText="1"/>
    </xf>
    <xf numFmtId="165" fontId="7" fillId="0" borderId="33" xfId="0" applyNumberFormat="1" applyFont="1" applyFill="1" applyBorder="1" applyAlignment="1">
      <alignment wrapText="1"/>
    </xf>
    <xf numFmtId="167" fontId="22" fillId="0" borderId="34" xfId="0" applyNumberFormat="1" applyFont="1" applyFill="1" applyBorder="1" applyAlignment="1" applyProtection="1">
      <alignment wrapText="1"/>
    </xf>
    <xf numFmtId="9" fontId="0" fillId="0" borderId="0" xfId="0" applyNumberFormat="1" applyFont="1" applyFill="1" applyBorder="1" applyAlignment="1" applyProtection="1">
      <alignment wrapText="1"/>
    </xf>
    <xf numFmtId="9" fontId="0" fillId="0" borderId="0" xfId="0" applyNumberFormat="1" applyFont="1" applyFill="1" applyBorder="1" applyAlignment="1">
      <alignment wrapText="1"/>
    </xf>
    <xf numFmtId="0" fontId="23" fillId="0" borderId="34" xfId="0" applyFont="1" applyFill="1" applyBorder="1" applyAlignment="1">
      <alignment horizontal="center" vertical="center" wrapText="1"/>
    </xf>
    <xf numFmtId="0" fontId="7" fillId="0" borderId="6"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0" xfId="0" applyBorder="1" applyAlignment="1">
      <alignment horizontal="left"/>
    </xf>
    <xf numFmtId="0" fontId="7" fillId="0" borderId="9" xfId="0" applyFont="1" applyBorder="1" applyAlignment="1">
      <alignment wrapText="1"/>
    </xf>
    <xf numFmtId="0" fontId="0" fillId="0" borderId="9" xfId="0" applyBorder="1" applyAlignment="1">
      <alignment wrapText="1"/>
    </xf>
    <xf numFmtId="0" fontId="0" fillId="0" borderId="0" xfId="0" applyAlignment="1">
      <alignment wrapText="1"/>
    </xf>
    <xf numFmtId="0" fontId="0" fillId="0" borderId="12" xfId="0" applyFont="1" applyBorder="1" applyAlignment="1">
      <alignment horizontal="center" wrapText="1"/>
    </xf>
    <xf numFmtId="0" fontId="0" fillId="0" borderId="13" xfId="0" applyFont="1" applyBorder="1" applyAlignment="1"/>
    <xf numFmtId="0" fontId="7" fillId="0" borderId="9" xfId="0" applyFont="1" applyBorder="1" applyAlignment="1">
      <alignment horizontal="left" wrapText="1"/>
    </xf>
    <xf numFmtId="0" fontId="7" fillId="0" borderId="19" xfId="0" applyFont="1" applyBorder="1" applyAlignment="1">
      <alignment horizontal="left" wrapText="1"/>
    </xf>
    <xf numFmtId="49" fontId="0" fillId="0" borderId="12" xfId="0" applyNumberFormat="1" applyFont="1" applyFill="1" applyBorder="1" applyAlignment="1">
      <alignment horizontal="center" wrapText="1"/>
    </xf>
    <xf numFmtId="0" fontId="0" fillId="0" borderId="7"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36" fillId="0" borderId="12" xfId="0" applyFont="1" applyFill="1" applyBorder="1" applyAlignment="1">
      <alignment horizontal="center" wrapText="1"/>
    </xf>
    <xf numFmtId="49" fontId="7" fillId="5" borderId="12" xfId="0" applyNumberFormat="1" applyFont="1" applyFill="1" applyBorder="1" applyAlignment="1">
      <alignment horizontal="center" wrapText="1"/>
    </xf>
    <xf numFmtId="0" fontId="7" fillId="5" borderId="13"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0" fontId="7" fillId="5" borderId="19" xfId="0" applyFont="1" applyFill="1" applyBorder="1" applyAlignment="1" applyProtection="1">
      <alignment horizontal="left"/>
      <protection locked="0"/>
    </xf>
    <xf numFmtId="0" fontId="7" fillId="5" borderId="6" xfId="0" applyFont="1" applyFill="1" applyBorder="1" applyAlignment="1">
      <alignment horizontal="center"/>
    </xf>
    <xf numFmtId="0" fontId="28" fillId="5" borderId="6" xfId="0" applyFont="1" applyFill="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left" wrapText="1"/>
    </xf>
    <xf numFmtId="49" fontId="7" fillId="0" borderId="6" xfId="0" applyNumberFormat="1" applyFont="1" applyBorder="1" applyAlignment="1">
      <alignment wrapText="1"/>
    </xf>
    <xf numFmtId="165" fontId="0" fillId="0" borderId="0" xfId="0" applyNumberFormat="1"/>
    <xf numFmtId="9" fontId="0" fillId="0" borderId="0" xfId="0" applyNumberFormat="1" applyBorder="1" applyAlignment="1">
      <alignment horizontal="center" vertical="center"/>
    </xf>
    <xf numFmtId="9" fontId="0" fillId="0" borderId="0" xfId="0" applyNumberFormat="1" applyAlignment="1">
      <alignment horizontal="center" vertical="center"/>
    </xf>
    <xf numFmtId="165" fontId="0" fillId="0" borderId="0" xfId="1" applyNumberFormat="1" applyFont="1"/>
    <xf numFmtId="0" fontId="0" fillId="0" borderId="0" xfId="0" applyAlignment="1">
      <alignment horizontal="center"/>
    </xf>
    <xf numFmtId="14" fontId="9" fillId="0" borderId="6" xfId="0" applyNumberFormat="1" applyFont="1" applyBorder="1" applyAlignment="1">
      <alignment horizontal="left"/>
    </xf>
    <xf numFmtId="49" fontId="7" fillId="0" borderId="9" xfId="0" applyNumberFormat="1" applyFont="1" applyBorder="1" applyAlignment="1">
      <alignment wrapText="1"/>
    </xf>
    <xf numFmtId="0" fontId="0" fillId="0" borderId="6" xfId="0" applyFont="1" applyBorder="1" applyAlignment="1">
      <alignment vertical="center" wrapText="1"/>
    </xf>
    <xf numFmtId="0" fontId="0" fillId="0" borderId="6" xfId="0" applyFill="1" applyBorder="1" applyAlignment="1">
      <alignment vertical="center" wrapText="1"/>
    </xf>
    <xf numFmtId="0" fontId="0" fillId="0" borderId="6" xfId="0" applyFill="1" applyBorder="1" applyAlignment="1">
      <alignment horizontal="left" vertical="center" wrapText="1"/>
    </xf>
    <xf numFmtId="165" fontId="0" fillId="0" borderId="6" xfId="1" applyNumberFormat="1" applyFont="1" applyFill="1" applyBorder="1" applyAlignment="1">
      <alignment vertical="center" wrapText="1"/>
    </xf>
    <xf numFmtId="0" fontId="0" fillId="0" borderId="0" xfId="0" applyBorder="1" applyAlignment="1">
      <alignment wrapText="1"/>
    </xf>
    <xf numFmtId="0" fontId="10" fillId="0" borderId="6" xfId="0" applyFont="1" applyBorder="1" applyAlignment="1">
      <alignment horizontal="center" vertical="center"/>
    </xf>
    <xf numFmtId="14" fontId="12" fillId="0" borderId="6" xfId="0" applyNumberFormat="1" applyFont="1" applyBorder="1" applyAlignment="1">
      <alignment horizontal="left"/>
    </xf>
    <xf numFmtId="0" fontId="0" fillId="0" borderId="6" xfId="0" applyBorder="1" applyAlignment="1">
      <alignment horizontal="center" wrapText="1"/>
    </xf>
    <xf numFmtId="0" fontId="0" fillId="0" borderId="6" xfId="0" applyBorder="1" applyAlignment="1">
      <alignment horizontal="left" wrapText="1"/>
    </xf>
    <xf numFmtId="165" fontId="0" fillId="0" borderId="6" xfId="1" applyNumberFormat="1" applyFont="1" applyBorder="1" applyAlignment="1">
      <alignment wrapText="1"/>
    </xf>
    <xf numFmtId="14" fontId="0" fillId="0" borderId="6" xfId="0" applyNumberFormat="1" applyBorder="1" applyAlignment="1">
      <alignment wrapText="1"/>
    </xf>
    <xf numFmtId="9" fontId="0" fillId="0" borderId="6" xfId="2" applyFont="1" applyBorder="1" applyAlignment="1">
      <alignment horizontal="center" wrapText="1"/>
    </xf>
    <xf numFmtId="165" fontId="0" fillId="0" borderId="8" xfId="1" applyNumberFormat="1" applyFont="1" applyBorder="1" applyAlignment="1">
      <alignment wrapText="1"/>
    </xf>
    <xf numFmtId="0" fontId="0" fillId="0" borderId="6" xfId="0" applyBorder="1" applyAlignment="1">
      <alignment horizontal="center"/>
    </xf>
    <xf numFmtId="0" fontId="0" fillId="0" borderId="6" xfId="0" applyBorder="1" applyAlignment="1">
      <alignment vertical="top" wrapText="1"/>
    </xf>
    <xf numFmtId="42" fontId="0" fillId="0" borderId="6" xfId="1" applyNumberFormat="1" applyFont="1" applyBorder="1" applyAlignment="1">
      <alignment wrapText="1"/>
    </xf>
    <xf numFmtId="14" fontId="0" fillId="0" borderId="6" xfId="0" applyNumberFormat="1" applyBorder="1"/>
    <xf numFmtId="42" fontId="0" fillId="0" borderId="8" xfId="1" applyNumberFormat="1" applyFont="1" applyBorder="1"/>
    <xf numFmtId="42" fontId="0" fillId="0" borderId="6" xfId="1" applyNumberFormat="1" applyFont="1" applyBorder="1"/>
    <xf numFmtId="42" fontId="0" fillId="0" borderId="8" xfId="1" applyNumberFormat="1" applyFont="1" applyBorder="1" applyAlignment="1">
      <alignment wrapText="1"/>
    </xf>
    <xf numFmtId="168" fontId="0" fillId="0" borderId="6" xfId="0" applyNumberFormat="1" applyBorder="1"/>
    <xf numFmtId="0" fontId="0" fillId="0" borderId="6" xfId="0" applyFont="1" applyBorder="1" applyAlignment="1">
      <alignment wrapText="1"/>
    </xf>
    <xf numFmtId="164" fontId="0" fillId="0" borderId="6" xfId="0" applyNumberFormat="1" applyBorder="1"/>
    <xf numFmtId="0" fontId="0" fillId="0" borderId="12" xfId="0" applyBorder="1" applyAlignment="1">
      <alignment wrapText="1"/>
    </xf>
    <xf numFmtId="0" fontId="0" fillId="0" borderId="35" xfId="0" applyFill="1" applyBorder="1" applyAlignment="1">
      <alignment wrapText="1"/>
    </xf>
    <xf numFmtId="168" fontId="0" fillId="0" borderId="6" xfId="1" applyNumberFormat="1" applyFont="1" applyBorder="1" applyAlignment="1">
      <alignment wrapText="1"/>
    </xf>
    <xf numFmtId="42" fontId="0" fillId="0" borderId="6" xfId="0" applyNumberFormat="1" applyBorder="1" applyAlignment="1">
      <alignment horizontal="right"/>
    </xf>
    <xf numFmtId="168" fontId="0" fillId="0" borderId="6" xfId="1" applyNumberFormat="1" applyFont="1" applyBorder="1"/>
    <xf numFmtId="0" fontId="0" fillId="0" borderId="6" xfId="0" applyBorder="1" applyAlignment="1">
      <alignment horizontal="right"/>
    </xf>
    <xf numFmtId="0" fontId="0" fillId="0" borderId="12" xfId="0" applyFill="1" applyBorder="1" applyAlignment="1">
      <alignment wrapText="1"/>
    </xf>
    <xf numFmtId="0" fontId="0" fillId="0" borderId="10" xfId="0" applyBorder="1" applyAlignment="1">
      <alignment horizontal="center" wrapText="1"/>
    </xf>
    <xf numFmtId="168" fontId="0" fillId="0" borderId="10" xfId="0" applyNumberFormat="1" applyBorder="1"/>
    <xf numFmtId="168" fontId="0" fillId="0" borderId="10" xfId="1" applyNumberFormat="1" applyFont="1" applyBorder="1"/>
    <xf numFmtId="0" fontId="0" fillId="0" borderId="10" xfId="0" applyBorder="1"/>
    <xf numFmtId="165" fontId="0" fillId="0" borderId="10" xfId="1" applyNumberFormat="1" applyFont="1" applyBorder="1" applyAlignment="1">
      <alignment wrapText="1"/>
    </xf>
    <xf numFmtId="0" fontId="0" fillId="0" borderId="6" xfId="0" applyBorder="1" applyAlignment="1"/>
    <xf numFmtId="0" fontId="0" fillId="0" borderId="0" xfId="0" applyBorder="1" applyAlignment="1">
      <alignment horizontal="center"/>
    </xf>
    <xf numFmtId="0" fontId="0" fillId="0" borderId="0" xfId="0" applyBorder="1" applyAlignment="1"/>
    <xf numFmtId="0" fontId="7" fillId="0" borderId="14" xfId="0" applyFont="1" applyBorder="1" applyAlignment="1">
      <alignment horizontal="center"/>
    </xf>
    <xf numFmtId="165" fontId="7" fillId="0" borderId="15" xfId="0" applyNumberFormat="1" applyFont="1" applyBorder="1"/>
    <xf numFmtId="165" fontId="7" fillId="0" borderId="16" xfId="0" applyNumberFormat="1" applyFont="1" applyBorder="1"/>
    <xf numFmtId="0" fontId="0" fillId="0" borderId="17" xfId="0" applyBorder="1"/>
    <xf numFmtId="0" fontId="0" fillId="0" borderId="2" xfId="0" applyBorder="1"/>
    <xf numFmtId="165" fontId="7" fillId="0" borderId="18" xfId="1" applyNumberFormat="1" applyFont="1" applyBorder="1" applyAlignment="1">
      <alignment wrapText="1"/>
    </xf>
    <xf numFmtId="0" fontId="8" fillId="0" borderId="1" xfId="5" applyFont="1" applyBorder="1" applyAlignment="1">
      <alignment horizontal="left"/>
    </xf>
    <xf numFmtId="0" fontId="8" fillId="0" borderId="2" xfId="5" applyFont="1" applyBorder="1"/>
    <xf numFmtId="0" fontId="8" fillId="0" borderId="2" xfId="5" applyFont="1" applyBorder="1" applyAlignment="1">
      <alignment wrapText="1"/>
    </xf>
    <xf numFmtId="49" fontId="7" fillId="0" borderId="2" xfId="5" applyNumberFormat="1" applyFont="1" applyBorder="1" applyAlignment="1">
      <alignment wrapText="1"/>
    </xf>
    <xf numFmtId="164" fontId="8" fillId="0" borderId="1" xfId="1" applyNumberFormat="1" applyFont="1" applyFill="1" applyBorder="1" applyAlignment="1">
      <alignment horizontal="right"/>
    </xf>
    <xf numFmtId="0" fontId="8" fillId="0" borderId="2" xfId="5" applyFont="1" applyBorder="1" applyAlignment="1">
      <alignment horizontal="right"/>
    </xf>
    <xf numFmtId="0" fontId="8" fillId="0" borderId="2" xfId="5" applyFont="1" applyFill="1" applyBorder="1"/>
    <xf numFmtId="5" fontId="8" fillId="0" borderId="2" xfId="5" applyNumberFormat="1" applyFont="1" applyBorder="1" applyAlignment="1">
      <alignment horizontal="right"/>
    </xf>
    <xf numFmtId="0" fontId="8" fillId="0" borderId="2" xfId="5" applyFont="1" applyBorder="1" applyAlignment="1">
      <alignment horizontal="right" wrapText="1"/>
    </xf>
    <xf numFmtId="0" fontId="8" fillId="0" borderId="4" xfId="5" applyFont="1" applyBorder="1" applyAlignment="1">
      <alignment horizontal="left"/>
    </xf>
    <xf numFmtId="0" fontId="8" fillId="0" borderId="0" xfId="5" applyFont="1" applyBorder="1"/>
    <xf numFmtId="0" fontId="8" fillId="0" borderId="0" xfId="5" applyFont="1" applyBorder="1" applyAlignment="1">
      <alignment wrapText="1"/>
    </xf>
    <xf numFmtId="49" fontId="7" fillId="0" borderId="0" xfId="5" applyNumberFormat="1" applyFont="1" applyBorder="1" applyAlignment="1">
      <alignment wrapText="1"/>
    </xf>
    <xf numFmtId="164" fontId="8" fillId="0" borderId="4" xfId="1" applyNumberFormat="1" applyFont="1" applyFill="1" applyBorder="1" applyAlignment="1">
      <alignment horizontal="right"/>
    </xf>
    <xf numFmtId="0" fontId="8" fillId="0" borderId="0" xfId="5" applyFont="1" applyFill="1" applyBorder="1"/>
    <xf numFmtId="5" fontId="8" fillId="0" borderId="0" xfId="5" applyNumberFormat="1" applyFont="1" applyBorder="1" applyAlignment="1">
      <alignment horizontal="right"/>
    </xf>
    <xf numFmtId="0" fontId="8" fillId="0" borderId="13" xfId="5" applyFont="1" applyBorder="1" applyAlignment="1">
      <alignment horizontal="left"/>
    </xf>
    <xf numFmtId="0" fontId="8" fillId="0" borderId="9" xfId="5" applyFont="1" applyBorder="1"/>
    <xf numFmtId="0" fontId="8" fillId="0" borderId="9" xfId="5" applyFont="1" applyBorder="1" applyAlignment="1">
      <alignment wrapText="1"/>
    </xf>
    <xf numFmtId="49" fontId="7" fillId="0" borderId="9" xfId="5" applyNumberFormat="1" applyFont="1" applyBorder="1" applyAlignment="1">
      <alignment wrapText="1"/>
    </xf>
    <xf numFmtId="0" fontId="8" fillId="0" borderId="9" xfId="5" applyFont="1" applyFill="1" applyBorder="1" applyAlignment="1">
      <alignment wrapText="1"/>
    </xf>
    <xf numFmtId="0" fontId="8" fillId="0" borderId="19" xfId="5" applyFont="1" applyBorder="1" applyAlignment="1">
      <alignment wrapText="1"/>
    </xf>
    <xf numFmtId="0" fontId="8" fillId="0" borderId="13" xfId="5" applyFont="1" applyBorder="1" applyAlignment="1">
      <alignment wrapText="1"/>
    </xf>
    <xf numFmtId="164" fontId="8" fillId="0" borderId="12" xfId="5" applyNumberFormat="1" applyFont="1" applyBorder="1" applyAlignment="1"/>
    <xf numFmtId="164" fontId="8" fillId="0" borderId="13" xfId="1" applyNumberFormat="1" applyFont="1" applyBorder="1" applyAlignment="1">
      <alignment horizontal="right"/>
    </xf>
    <xf numFmtId="0" fontId="8" fillId="0" borderId="9" xfId="5" applyFont="1" applyBorder="1" applyAlignment="1">
      <alignment horizontal="right"/>
    </xf>
    <xf numFmtId="0" fontId="8" fillId="0" borderId="9" xfId="5" applyFont="1" applyFill="1" applyBorder="1"/>
    <xf numFmtId="5" fontId="8" fillId="0" borderId="9" xfId="5" applyNumberFormat="1" applyFont="1" applyBorder="1" applyAlignment="1">
      <alignment horizontal="right"/>
    </xf>
    <xf numFmtId="0" fontId="7" fillId="0" borderId="36" xfId="5" applyFont="1" applyBorder="1" applyAlignment="1">
      <alignment horizontal="left" wrapText="1"/>
    </xf>
    <xf numFmtId="0" fontId="7" fillId="0" borderId="11" xfId="5" applyFont="1" applyBorder="1" applyAlignment="1">
      <alignment horizontal="center" wrapText="1"/>
    </xf>
    <xf numFmtId="0" fontId="7" fillId="0" borderId="27" xfId="5" applyFont="1" applyBorder="1" applyAlignment="1">
      <alignment horizontal="left" wrapText="1"/>
    </xf>
    <xf numFmtId="0" fontId="7" fillId="0" borderId="12" xfId="5" applyFont="1" applyBorder="1" applyAlignment="1">
      <alignment horizontal="center" wrapText="1"/>
    </xf>
    <xf numFmtId="0" fontId="7" fillId="0" borderId="12" xfId="5" applyFont="1" applyFill="1" applyBorder="1" applyAlignment="1">
      <alignment horizontal="center" wrapText="1"/>
    </xf>
    <xf numFmtId="1" fontId="8" fillId="0" borderId="6" xfId="0" applyNumberFormat="1" applyFont="1" applyFill="1" applyBorder="1" applyAlignment="1">
      <alignment horizontal="center" vertical="top" wrapText="1"/>
    </xf>
    <xf numFmtId="14" fontId="8" fillId="0" borderId="6" xfId="0" applyNumberFormat="1" applyFont="1" applyFill="1" applyBorder="1" applyAlignment="1">
      <alignment horizontal="center" vertical="top" wrapText="1"/>
    </xf>
    <xf numFmtId="0" fontId="8" fillId="0" borderId="6" xfId="5" applyNumberFormat="1" applyFont="1" applyFill="1" applyBorder="1" applyAlignment="1">
      <alignment vertical="top" wrapText="1"/>
    </xf>
    <xf numFmtId="0" fontId="8" fillId="0" borderId="6" xfId="5" applyNumberFormat="1" applyFont="1" applyBorder="1" applyAlignment="1">
      <alignment vertical="top" wrapText="1"/>
    </xf>
    <xf numFmtId="0" fontId="8" fillId="0" borderId="6" xfId="5" applyFont="1" applyBorder="1" applyAlignment="1">
      <alignment horizontal="left" vertical="top" wrapText="1"/>
    </xf>
    <xf numFmtId="164" fontId="8" fillId="0" borderId="6" xfId="11" applyNumberFormat="1" applyFont="1" applyBorder="1" applyAlignment="1">
      <alignment vertical="top" wrapText="1"/>
    </xf>
    <xf numFmtId="14" fontId="8" fillId="0" borderId="6" xfId="5" applyNumberFormat="1" applyFont="1" applyFill="1" applyBorder="1" applyAlignment="1">
      <alignment horizontal="right" vertical="top" wrapText="1"/>
    </xf>
    <xf numFmtId="9" fontId="8" fillId="0" borderId="6" xfId="12" applyFont="1" applyFill="1" applyBorder="1" applyAlignment="1">
      <alignment horizontal="center" vertical="top" wrapText="1"/>
    </xf>
    <xf numFmtId="5" fontId="8" fillId="0" borderId="6" xfId="11" applyNumberFormat="1" applyFont="1" applyFill="1" applyBorder="1" applyAlignment="1">
      <alignment horizontal="right" vertical="top" wrapText="1"/>
    </xf>
    <xf numFmtId="0" fontId="8" fillId="0" borderId="7" xfId="5" applyFont="1" applyFill="1" applyBorder="1" applyAlignment="1">
      <alignment vertical="top" wrapText="1"/>
    </xf>
    <xf numFmtId="0" fontId="8" fillId="0" borderId="6" xfId="5" applyFont="1" applyFill="1" applyBorder="1" applyAlignment="1">
      <alignment vertical="top" wrapText="1"/>
    </xf>
    <xf numFmtId="0" fontId="8" fillId="0" borderId="6" xfId="5" applyFont="1" applyBorder="1" applyAlignment="1">
      <alignment vertical="top" wrapText="1"/>
    </xf>
    <xf numFmtId="5" fontId="8" fillId="0" borderId="6" xfId="12" applyNumberFormat="1" applyFont="1" applyFill="1" applyBorder="1" applyAlignment="1">
      <alignment horizontal="center" vertical="top" wrapText="1"/>
    </xf>
    <xf numFmtId="169" fontId="8" fillId="0" borderId="6" xfId="1" applyNumberFormat="1" applyFont="1" applyFill="1" applyBorder="1" applyAlignment="1">
      <alignment horizontal="center" vertical="top" wrapText="1"/>
    </xf>
    <xf numFmtId="165" fontId="38" fillId="7" borderId="21" xfId="1" applyNumberFormat="1" applyFont="1" applyFill="1" applyBorder="1" applyAlignment="1">
      <alignment horizontal="left" vertical="center" wrapText="1"/>
    </xf>
    <xf numFmtId="164" fontId="38" fillId="7" borderId="21" xfId="11" applyNumberFormat="1" applyFont="1" applyFill="1" applyBorder="1" applyAlignment="1">
      <alignment vertical="center" wrapText="1"/>
    </xf>
    <xf numFmtId="164" fontId="8" fillId="7" borderId="21" xfId="5" applyNumberFormat="1" applyFont="1" applyFill="1" applyBorder="1" applyAlignment="1">
      <alignment horizontal="right" vertical="center" wrapText="1"/>
    </xf>
    <xf numFmtId="164" fontId="39" fillId="7" borderId="21" xfId="12" applyNumberFormat="1" applyFont="1" applyFill="1" applyBorder="1" applyAlignment="1">
      <alignment horizontal="center" vertical="center" wrapText="1"/>
    </xf>
    <xf numFmtId="164" fontId="39" fillId="7" borderId="21" xfId="11" applyNumberFormat="1" applyFont="1" applyFill="1" applyBorder="1" applyAlignment="1">
      <alignment vertical="center" wrapText="1"/>
    </xf>
    <xf numFmtId="0" fontId="39" fillId="7" borderId="41" xfId="5" applyFont="1" applyFill="1" applyBorder="1" applyAlignment="1">
      <alignment vertical="top" wrapText="1"/>
    </xf>
    <xf numFmtId="1" fontId="8" fillId="8" borderId="6" xfId="0" applyNumberFormat="1" applyFont="1" applyFill="1" applyBorder="1" applyAlignment="1">
      <alignment horizontal="center" vertical="top" wrapText="1"/>
    </xf>
    <xf numFmtId="0" fontId="8" fillId="8" borderId="6" xfId="5" applyFont="1" applyFill="1" applyBorder="1" applyAlignment="1">
      <alignment vertical="top" wrapText="1"/>
    </xf>
    <xf numFmtId="0" fontId="8" fillId="8" borderId="6" xfId="5" applyFont="1" applyFill="1" applyBorder="1" applyAlignment="1">
      <alignment horizontal="left" vertical="top" wrapText="1"/>
    </xf>
    <xf numFmtId="164" fontId="8" fillId="8" borderId="6" xfId="11" applyNumberFormat="1" applyFont="1" applyFill="1" applyBorder="1" applyAlignment="1">
      <alignment vertical="top" wrapText="1"/>
    </xf>
    <xf numFmtId="14" fontId="8" fillId="8" borderId="6" xfId="5" applyNumberFormat="1" applyFont="1" applyFill="1" applyBorder="1" applyAlignment="1">
      <alignment horizontal="right" vertical="top" wrapText="1"/>
    </xf>
    <xf numFmtId="9" fontId="8" fillId="8" borderId="6" xfId="12" applyFont="1" applyFill="1" applyBorder="1" applyAlignment="1">
      <alignment horizontal="center" vertical="top" wrapText="1"/>
    </xf>
    <xf numFmtId="5" fontId="8" fillId="8" borderId="6" xfId="11" applyNumberFormat="1" applyFont="1" applyFill="1" applyBorder="1" applyAlignment="1">
      <alignment horizontal="right" vertical="top" wrapText="1"/>
    </xf>
    <xf numFmtId="0" fontId="8" fillId="8" borderId="7" xfId="5" applyFont="1" applyFill="1" applyBorder="1" applyAlignment="1">
      <alignment vertical="top" wrapText="1"/>
    </xf>
    <xf numFmtId="0" fontId="8" fillId="0" borderId="1" xfId="5" applyFont="1" applyBorder="1"/>
    <xf numFmtId="5" fontId="8" fillId="0" borderId="1" xfId="1" applyNumberFormat="1" applyFont="1" applyFill="1" applyBorder="1" applyAlignment="1">
      <alignment horizontal="right"/>
    </xf>
    <xf numFmtId="0" fontId="8" fillId="0" borderId="3" xfId="5" applyFont="1" applyBorder="1" applyAlignment="1">
      <alignment horizontal="right" wrapText="1"/>
    </xf>
    <xf numFmtId="0" fontId="8" fillId="0" borderId="4" xfId="5" applyFont="1" applyBorder="1"/>
    <xf numFmtId="5" fontId="8" fillId="0" borderId="4" xfId="1" applyNumberFormat="1" applyFont="1" applyFill="1" applyBorder="1" applyAlignment="1">
      <alignment horizontal="right"/>
    </xf>
    <xf numFmtId="0" fontId="8" fillId="0" borderId="5" xfId="5" applyFont="1" applyBorder="1" applyAlignment="1">
      <alignment wrapText="1"/>
    </xf>
    <xf numFmtId="0" fontId="8" fillId="0" borderId="13" xfId="5" applyFont="1" applyBorder="1"/>
    <xf numFmtId="5" fontId="8" fillId="0" borderId="12" xfId="5" applyNumberFormat="1" applyFont="1" applyBorder="1" applyAlignment="1"/>
    <xf numFmtId="5" fontId="8" fillId="0" borderId="13" xfId="1" applyNumberFormat="1" applyFont="1" applyBorder="1" applyAlignment="1">
      <alignment horizontal="right"/>
    </xf>
    <xf numFmtId="0" fontId="7" fillId="0" borderId="36" xfId="5" applyFont="1" applyBorder="1" applyAlignment="1">
      <alignment horizontal="center" wrapText="1"/>
    </xf>
    <xf numFmtId="0" fontId="7" fillId="0" borderId="27" xfId="5" applyFont="1" applyBorder="1" applyAlignment="1">
      <alignment horizontal="center" wrapText="1"/>
    </xf>
    <xf numFmtId="5" fontId="8" fillId="0" borderId="6" xfId="11" applyNumberFormat="1" applyFont="1" applyBorder="1" applyAlignment="1">
      <alignment horizontal="right" vertical="top" wrapText="1"/>
    </xf>
    <xf numFmtId="7" fontId="8" fillId="0" borderId="28" xfId="5" applyNumberFormat="1" applyFont="1" applyFill="1" applyBorder="1" applyAlignment="1">
      <alignment vertical="top" wrapText="1"/>
    </xf>
    <xf numFmtId="1" fontId="8" fillId="0" borderId="0" xfId="0" applyNumberFormat="1" applyFont="1" applyFill="1" applyBorder="1" applyAlignment="1">
      <alignment horizontal="center" vertical="top" wrapText="1"/>
    </xf>
    <xf numFmtId="5" fontId="7" fillId="10" borderId="6" xfId="11" applyNumberFormat="1" applyFont="1" applyFill="1" applyBorder="1" applyAlignment="1">
      <alignment horizontal="right" vertical="top" wrapText="1"/>
    </xf>
    <xf numFmtId="42" fontId="7" fillId="10" borderId="6" xfId="5" applyNumberFormat="1" applyFont="1" applyFill="1" applyBorder="1" applyAlignment="1">
      <alignment horizontal="right" vertical="top" wrapText="1"/>
    </xf>
    <xf numFmtId="9" fontId="7" fillId="10" borderId="6" xfId="12" applyFont="1" applyFill="1" applyBorder="1" applyAlignment="1">
      <alignment horizontal="center" vertical="top" wrapText="1"/>
    </xf>
    <xf numFmtId="0" fontId="8" fillId="10" borderId="28" xfId="5" applyFont="1" applyFill="1" applyBorder="1" applyAlignment="1">
      <alignment vertical="top" wrapText="1"/>
    </xf>
    <xf numFmtId="1" fontId="8" fillId="1" borderId="6" xfId="0" applyNumberFormat="1" applyFont="1" applyFill="1" applyBorder="1" applyAlignment="1">
      <alignment horizontal="center" vertical="top" wrapText="1"/>
    </xf>
    <xf numFmtId="0" fontId="8" fillId="1" borderId="6" xfId="5" applyNumberFormat="1" applyFont="1" applyFill="1" applyBorder="1" applyAlignment="1">
      <alignment vertical="top" wrapText="1"/>
    </xf>
    <xf numFmtId="0" fontId="8" fillId="1" borderId="6" xfId="5" applyFont="1" applyFill="1" applyBorder="1" applyAlignment="1">
      <alignment horizontal="left" vertical="top" wrapText="1"/>
    </xf>
    <xf numFmtId="5" fontId="8" fillId="1" borderId="6" xfId="11" applyNumberFormat="1" applyFont="1" applyFill="1" applyBorder="1" applyAlignment="1">
      <alignment horizontal="right" vertical="top" wrapText="1"/>
    </xf>
    <xf numFmtId="14" fontId="8" fillId="1" borderId="6" xfId="5" applyNumberFormat="1" applyFont="1" applyFill="1" applyBorder="1" applyAlignment="1">
      <alignment horizontal="right" vertical="top" wrapText="1"/>
    </xf>
    <xf numFmtId="9" fontId="8" fillId="1" borderId="6" xfId="12" applyFont="1" applyFill="1" applyBorder="1" applyAlignment="1">
      <alignment horizontal="center" vertical="top" wrapText="1"/>
    </xf>
    <xf numFmtId="7" fontId="8" fillId="1" borderId="28" xfId="5" applyNumberFormat="1" applyFont="1" applyFill="1" applyBorder="1" applyAlignment="1">
      <alignment vertical="top" wrapText="1"/>
    </xf>
    <xf numFmtId="5" fontId="8" fillId="10" borderId="6" xfId="11" applyNumberFormat="1" applyFont="1" applyFill="1" applyBorder="1" applyAlignment="1">
      <alignment horizontal="right" vertical="top" wrapText="1"/>
    </xf>
    <xf numFmtId="42" fontId="8" fillId="10" borderId="6" xfId="5" applyNumberFormat="1" applyFont="1" applyFill="1" applyBorder="1" applyAlignment="1">
      <alignment horizontal="right" vertical="top" wrapText="1"/>
    </xf>
    <xf numFmtId="9" fontId="8" fillId="10" borderId="6" xfId="12" applyFont="1" applyFill="1" applyBorder="1" applyAlignment="1">
      <alignment horizontal="center" vertical="top" wrapText="1"/>
    </xf>
    <xf numFmtId="5" fontId="38" fillId="10" borderId="6" xfId="11" applyNumberFormat="1" applyFont="1" applyFill="1" applyBorder="1" applyAlignment="1">
      <alignment horizontal="right" vertical="top" wrapText="1"/>
    </xf>
    <xf numFmtId="5" fontId="38" fillId="10" borderId="6" xfId="5" applyNumberFormat="1" applyFont="1" applyFill="1" applyBorder="1" applyAlignment="1">
      <alignment horizontal="right" vertical="top" wrapText="1"/>
    </xf>
    <xf numFmtId="9" fontId="38" fillId="10" borderId="6" xfId="12" applyFont="1" applyFill="1" applyBorder="1" applyAlignment="1">
      <alignment horizontal="center" vertical="top" wrapText="1"/>
    </xf>
    <xf numFmtId="5" fontId="8" fillId="0" borderId="6" xfId="5" applyNumberFormat="1" applyFont="1" applyFill="1" applyBorder="1" applyAlignment="1">
      <alignment horizontal="right" vertical="top" wrapText="1"/>
    </xf>
    <xf numFmtId="0" fontId="8" fillId="0" borderId="28" xfId="5" applyFont="1" applyFill="1" applyBorder="1" applyAlignment="1">
      <alignment vertical="top" wrapText="1"/>
    </xf>
    <xf numFmtId="5" fontId="8" fillId="11" borderId="6" xfId="11" applyNumberFormat="1" applyFont="1" applyFill="1" applyBorder="1" applyAlignment="1">
      <alignment horizontal="right" vertical="top" wrapText="1"/>
    </xf>
    <xf numFmtId="42" fontId="8" fillId="11" borderId="6" xfId="5" applyNumberFormat="1" applyFont="1" applyFill="1" applyBorder="1" applyAlignment="1">
      <alignment horizontal="right" vertical="top" wrapText="1"/>
    </xf>
    <xf numFmtId="9" fontId="8" fillId="11" borderId="6" xfId="12" applyFont="1" applyFill="1" applyBorder="1" applyAlignment="1">
      <alignment horizontal="center" vertical="top" wrapText="1"/>
    </xf>
    <xf numFmtId="0" fontId="8" fillId="11" borderId="28" xfId="5" applyFont="1" applyFill="1" applyBorder="1" applyAlignment="1">
      <alignment vertical="top" wrapText="1"/>
    </xf>
    <xf numFmtId="1" fontId="8" fillId="0" borderId="10" xfId="0" applyNumberFormat="1" applyFont="1" applyFill="1" applyBorder="1" applyAlignment="1">
      <alignment horizontal="center" vertical="top" wrapText="1"/>
    </xf>
    <xf numFmtId="170" fontId="41" fillId="0" borderId="48" xfId="0" applyNumberFormat="1" applyFont="1" applyFill="1" applyBorder="1" applyAlignment="1">
      <alignment horizontal="left" vertical="top" wrapText="1"/>
    </xf>
    <xf numFmtId="0" fontId="8" fillId="0" borderId="10" xfId="5" applyNumberFormat="1" applyFont="1" applyBorder="1" applyAlignment="1">
      <alignment vertical="top" wrapText="1"/>
    </xf>
    <xf numFmtId="0" fontId="8" fillId="0" borderId="10" xfId="5" applyFont="1" applyBorder="1" applyAlignment="1">
      <alignment horizontal="left" vertical="top" wrapText="1"/>
    </xf>
    <xf numFmtId="42" fontId="38" fillId="10" borderId="6" xfId="5" applyNumberFormat="1" applyFont="1" applyFill="1" applyBorder="1" applyAlignment="1">
      <alignment horizontal="right" vertical="top" wrapText="1"/>
    </xf>
    <xf numFmtId="0" fontId="38" fillId="10" borderId="28" xfId="5" applyFont="1" applyFill="1" applyBorder="1" applyAlignment="1">
      <alignment vertical="top" wrapText="1"/>
    </xf>
    <xf numFmtId="0" fontId="8" fillId="0" borderId="0" xfId="5" applyFont="1" applyFill="1" applyBorder="1" applyAlignment="1">
      <alignment wrapText="1"/>
    </xf>
    <xf numFmtId="5" fontId="38" fillId="11" borderId="6" xfId="11" applyNumberFormat="1" applyFont="1" applyFill="1" applyBorder="1" applyAlignment="1">
      <alignment horizontal="right" vertical="top" wrapText="1"/>
    </xf>
    <xf numFmtId="42" fontId="38" fillId="11" borderId="6" xfId="5" applyNumberFormat="1" applyFont="1" applyFill="1" applyBorder="1" applyAlignment="1">
      <alignment horizontal="right" vertical="top" wrapText="1"/>
    </xf>
    <xf numFmtId="9" fontId="38" fillId="11" borderId="6" xfId="12" applyFont="1" applyFill="1" applyBorder="1" applyAlignment="1">
      <alignment horizontal="center" vertical="top" wrapText="1"/>
    </xf>
    <xf numFmtId="0" fontId="38" fillId="11" borderId="28" xfId="5" applyFont="1" applyFill="1" applyBorder="1" applyAlignment="1">
      <alignment vertical="top" wrapText="1"/>
    </xf>
    <xf numFmtId="165" fontId="0" fillId="0" borderId="6" xfId="11" applyNumberFormat="1" applyFont="1" applyBorder="1" applyAlignment="1">
      <alignment wrapText="1"/>
    </xf>
    <xf numFmtId="6" fontId="0" fillId="0" borderId="8" xfId="11" applyNumberFormat="1" applyFont="1" applyBorder="1" applyAlignment="1">
      <alignment wrapText="1"/>
    </xf>
    <xf numFmtId="42" fontId="0" fillId="0" borderId="8" xfId="11" applyNumberFormat="1" applyFont="1" applyBorder="1" applyAlignment="1">
      <alignment wrapText="1"/>
    </xf>
    <xf numFmtId="9" fontId="0" fillId="0" borderId="6" xfId="12" applyFont="1" applyBorder="1" applyAlignment="1">
      <alignment horizontal="center" wrapText="1"/>
    </xf>
    <xf numFmtId="165" fontId="0" fillId="0" borderId="8" xfId="11" applyNumberFormat="1" applyFont="1" applyBorder="1" applyAlignment="1">
      <alignment wrapText="1"/>
    </xf>
    <xf numFmtId="42" fontId="0" fillId="0" borderId="6" xfId="11" applyNumberFormat="1" applyFont="1" applyBorder="1" applyAlignment="1">
      <alignment wrapText="1"/>
    </xf>
    <xf numFmtId="0" fontId="42" fillId="0" borderId="0" xfId="0" applyFont="1"/>
    <xf numFmtId="0" fontId="43" fillId="0" borderId="6" xfId="0" applyFont="1" applyBorder="1" applyAlignment="1">
      <alignment wrapText="1"/>
    </xf>
    <xf numFmtId="0" fontId="42" fillId="0" borderId="0" xfId="0" applyFont="1" applyBorder="1" applyAlignment="1">
      <alignment horizontal="left" wrapText="1"/>
    </xf>
    <xf numFmtId="0" fontId="42" fillId="0" borderId="0" xfId="0" applyFont="1" applyBorder="1"/>
    <xf numFmtId="14" fontId="42" fillId="0" borderId="0" xfId="0" applyNumberFormat="1" applyFont="1" applyBorder="1" applyAlignment="1">
      <alignment horizontal="left" wrapText="1"/>
    </xf>
    <xf numFmtId="0" fontId="45" fillId="0" borderId="0" xfId="0" applyFont="1" applyBorder="1"/>
    <xf numFmtId="14" fontId="45" fillId="0" borderId="6" xfId="0" applyNumberFormat="1" applyFont="1" applyBorder="1" applyAlignment="1">
      <alignment horizontal="left"/>
    </xf>
    <xf numFmtId="0" fontId="42" fillId="0" borderId="0" xfId="0" applyFont="1" applyBorder="1" applyAlignment="1">
      <alignment horizontal="left"/>
    </xf>
    <xf numFmtId="0" fontId="43" fillId="0" borderId="9" xfId="0" applyFont="1" applyBorder="1" applyAlignment="1">
      <alignment wrapText="1"/>
    </xf>
    <xf numFmtId="0" fontId="42" fillId="0" borderId="9" xfId="0" applyFont="1" applyBorder="1" applyAlignment="1">
      <alignment wrapText="1"/>
    </xf>
    <xf numFmtId="0" fontId="42" fillId="0" borderId="0" xfId="0" applyFont="1" applyAlignment="1">
      <alignment wrapText="1"/>
    </xf>
    <xf numFmtId="0" fontId="42" fillId="0" borderId="6" xfId="0" applyFont="1" applyBorder="1" applyAlignment="1">
      <alignment horizontal="center" wrapText="1"/>
    </xf>
    <xf numFmtId="0" fontId="42" fillId="0" borderId="6" xfId="0" applyFont="1" applyBorder="1" applyAlignment="1">
      <alignment horizontal="left" wrapText="1"/>
    </xf>
    <xf numFmtId="0" fontId="42" fillId="0" borderId="6" xfId="0" applyFont="1" applyFill="1" applyBorder="1" applyAlignment="1">
      <alignment horizontal="left" wrapText="1"/>
    </xf>
    <xf numFmtId="165" fontId="42" fillId="0" borderId="6" xfId="11" applyNumberFormat="1" applyFont="1" applyBorder="1" applyAlignment="1">
      <alignment wrapText="1"/>
    </xf>
    <xf numFmtId="165" fontId="42" fillId="0" borderId="6" xfId="11" applyNumberFormat="1" applyFont="1" applyFill="1" applyBorder="1" applyAlignment="1">
      <alignment wrapText="1"/>
    </xf>
    <xf numFmtId="0" fontId="42" fillId="0" borderId="6" xfId="0" applyFont="1" applyFill="1" applyBorder="1" applyAlignment="1">
      <alignment wrapText="1"/>
    </xf>
    <xf numFmtId="9" fontId="42" fillId="12" borderId="6" xfId="12" applyFont="1" applyFill="1" applyBorder="1" applyAlignment="1">
      <alignment horizontal="center" wrapText="1"/>
    </xf>
    <xf numFmtId="165" fontId="42" fillId="0" borderId="8" xfId="11" applyNumberFormat="1" applyFont="1" applyBorder="1" applyAlignment="1">
      <alignment wrapText="1"/>
    </xf>
    <xf numFmtId="0" fontId="42" fillId="12" borderId="6" xfId="0" applyFont="1" applyFill="1" applyBorder="1" applyAlignment="1">
      <alignment horizontal="center" wrapText="1"/>
    </xf>
    <xf numFmtId="0" fontId="42" fillId="0" borderId="6" xfId="0" applyFont="1" applyBorder="1" applyAlignment="1">
      <alignment horizontal="center"/>
    </xf>
    <xf numFmtId="42" fontId="42" fillId="0" borderId="6" xfId="11" applyNumberFormat="1" applyFont="1" applyBorder="1" applyAlignment="1">
      <alignment wrapText="1"/>
    </xf>
    <xf numFmtId="42" fontId="42" fillId="0" borderId="8" xfId="11" applyNumberFormat="1" applyFont="1" applyBorder="1"/>
    <xf numFmtId="42" fontId="42" fillId="0" borderId="8" xfId="11" applyNumberFormat="1" applyFont="1" applyBorder="1" applyAlignment="1">
      <alignment wrapText="1"/>
    </xf>
    <xf numFmtId="0" fontId="42" fillId="0" borderId="6" xfId="0" applyFont="1" applyBorder="1"/>
    <xf numFmtId="0" fontId="42" fillId="0" borderId="6" xfId="0" applyFont="1" applyBorder="1" applyAlignment="1">
      <alignment wrapText="1"/>
    </xf>
    <xf numFmtId="42" fontId="42" fillId="0" borderId="6" xfId="11" applyNumberFormat="1" applyFont="1" applyBorder="1"/>
    <xf numFmtId="42" fontId="42" fillId="0" borderId="6" xfId="0" applyNumberFormat="1" applyFont="1" applyFill="1" applyBorder="1"/>
    <xf numFmtId="42" fontId="42" fillId="0" borderId="6" xfId="0" applyNumberFormat="1" applyFont="1" applyBorder="1"/>
    <xf numFmtId="41" fontId="42" fillId="0" borderId="6" xfId="11" applyNumberFormat="1" applyFont="1" applyBorder="1"/>
    <xf numFmtId="0" fontId="42" fillId="0" borderId="8" xfId="0" applyFont="1" applyBorder="1"/>
    <xf numFmtId="0" fontId="46" fillId="0" borderId="6" xfId="0" applyFont="1" applyBorder="1" applyAlignment="1"/>
    <xf numFmtId="0" fontId="42" fillId="0" borderId="10" xfId="0" applyFont="1" applyBorder="1"/>
    <xf numFmtId="0" fontId="42" fillId="0" borderId="3" xfId="0" applyFont="1" applyBorder="1"/>
    <xf numFmtId="165" fontId="42" fillId="0" borderId="10" xfId="11" applyNumberFormat="1" applyFont="1" applyBorder="1" applyAlignment="1">
      <alignment wrapText="1"/>
    </xf>
    <xf numFmtId="0" fontId="42" fillId="0" borderId="0" xfId="0" applyFont="1" applyBorder="1" applyAlignment="1">
      <alignment horizontal="center"/>
    </xf>
    <xf numFmtId="0" fontId="42" fillId="0" borderId="0" xfId="0" applyFont="1" applyBorder="1" applyAlignment="1"/>
    <xf numFmtId="0" fontId="43" fillId="0" borderId="14" xfId="0" applyFont="1" applyBorder="1" applyAlignment="1">
      <alignment horizontal="center"/>
    </xf>
    <xf numFmtId="165" fontId="43" fillId="0" borderId="15" xfId="0" applyNumberFormat="1" applyFont="1" applyBorder="1"/>
    <xf numFmtId="165" fontId="43" fillId="0" borderId="16" xfId="0" applyNumberFormat="1" applyFont="1" applyBorder="1"/>
    <xf numFmtId="0" fontId="42" fillId="0" borderId="17" xfId="0" applyFont="1" applyBorder="1"/>
    <xf numFmtId="0" fontId="42" fillId="0" borderId="2" xfId="0" applyFont="1" applyBorder="1"/>
    <xf numFmtId="165" fontId="43" fillId="0" borderId="18" xfId="11" applyNumberFormat="1" applyFont="1" applyBorder="1" applyAlignment="1">
      <alignment wrapText="1"/>
    </xf>
    <xf numFmtId="0" fontId="0" fillId="0" borderId="6" xfId="0" applyBorder="1" applyAlignment="1">
      <alignment horizontal="left" vertical="top" wrapText="1"/>
    </xf>
    <xf numFmtId="0" fontId="10" fillId="0" borderId="6" xfId="0" applyFont="1" applyBorder="1" applyAlignment="1">
      <alignment wrapText="1"/>
    </xf>
    <xf numFmtId="0" fontId="0" fillId="4" borderId="6" xfId="0" applyFill="1" applyBorder="1" applyAlignment="1">
      <alignment horizontal="left" wrapText="1"/>
    </xf>
    <xf numFmtId="165" fontId="0" fillId="4" borderId="6" xfId="11" applyNumberFormat="1" applyFont="1" applyFill="1" applyBorder="1" applyAlignment="1">
      <alignment wrapText="1"/>
    </xf>
    <xf numFmtId="165" fontId="0" fillId="0" borderId="10" xfId="11" applyNumberFormat="1" applyFont="1" applyBorder="1" applyAlignment="1">
      <alignment wrapText="1"/>
    </xf>
    <xf numFmtId="0" fontId="7" fillId="0" borderId="2" xfId="0" applyFont="1" applyBorder="1" applyAlignment="1">
      <alignment horizontal="center"/>
    </xf>
    <xf numFmtId="0" fontId="0" fillId="0" borderId="14" xfId="0" applyBorder="1"/>
    <xf numFmtId="165" fontId="7" fillId="0" borderId="18" xfId="11" applyNumberFormat="1" applyFont="1" applyBorder="1" applyAlignment="1">
      <alignment wrapText="1"/>
    </xf>
    <xf numFmtId="0" fontId="0" fillId="0" borderId="7" xfId="0" applyBorder="1" applyAlignment="1">
      <alignment horizontal="left"/>
    </xf>
    <xf numFmtId="0" fontId="0" fillId="0" borderId="8" xfId="0" applyBorder="1" applyAlignment="1">
      <alignment horizontal="left"/>
    </xf>
    <xf numFmtId="0" fontId="0" fillId="0" borderId="6" xfId="0" applyFill="1" applyBorder="1" applyAlignment="1">
      <alignment wrapText="1"/>
    </xf>
    <xf numFmtId="0" fontId="0" fillId="0" borderId="8" xfId="0" applyFill="1" applyBorder="1" applyAlignment="1">
      <alignment wrapText="1"/>
    </xf>
    <xf numFmtId="0" fontId="47" fillId="0" borderId="6" xfId="0" applyFont="1" applyBorder="1"/>
    <xf numFmtId="0" fontId="47" fillId="0" borderId="6" xfId="0" applyFont="1" applyFill="1" applyBorder="1" applyAlignment="1">
      <alignment wrapText="1"/>
    </xf>
    <xf numFmtId="0" fontId="47" fillId="0" borderId="8" xfId="0" applyFont="1" applyFill="1" applyBorder="1" applyAlignment="1">
      <alignment wrapText="1"/>
    </xf>
    <xf numFmtId="0" fontId="47" fillId="0" borderId="6" xfId="0" applyFont="1" applyBorder="1" applyAlignment="1">
      <alignment horizontal="left" wrapText="1"/>
    </xf>
    <xf numFmtId="165" fontId="47" fillId="4" borderId="6" xfId="11" applyNumberFormat="1" applyFont="1" applyFill="1" applyBorder="1" applyAlignment="1">
      <alignment wrapText="1"/>
    </xf>
    <xf numFmtId="165" fontId="47" fillId="0" borderId="6" xfId="11" applyNumberFormat="1" applyFont="1" applyBorder="1" applyAlignment="1">
      <alignment wrapText="1"/>
    </xf>
    <xf numFmtId="0" fontId="0" fillId="0" borderId="7" xfId="0" applyBorder="1" applyAlignment="1">
      <alignment horizontal="left" wrapText="1"/>
    </xf>
    <xf numFmtId="0" fontId="9" fillId="0" borderId="6" xfId="0" applyFont="1" applyFill="1" applyBorder="1" applyAlignment="1">
      <alignment wrapText="1"/>
    </xf>
    <xf numFmtId="0" fontId="0" fillId="0" borderId="20" xfId="0" applyFill="1" applyBorder="1" applyAlignment="1">
      <alignment wrapText="1"/>
    </xf>
    <xf numFmtId="165" fontId="7" fillId="0" borderId="34" xfId="0" applyNumberFormat="1" applyFont="1" applyBorder="1"/>
    <xf numFmtId="0" fontId="0" fillId="0" borderId="7" xfId="0" applyBorder="1" applyAlignment="1">
      <alignment wrapText="1"/>
    </xf>
    <xf numFmtId="0" fontId="47" fillId="0" borderId="7" xfId="0" applyFont="1" applyBorder="1" applyAlignment="1">
      <alignment wrapText="1"/>
    </xf>
    <xf numFmtId="0" fontId="47" fillId="4" borderId="6" xfId="0" applyFont="1" applyFill="1" applyBorder="1" applyAlignment="1">
      <alignment horizontal="left" wrapText="1"/>
    </xf>
    <xf numFmtId="0" fontId="47" fillId="0" borderId="6" xfId="0" applyFont="1" applyBorder="1" applyAlignment="1">
      <alignment wrapText="1"/>
    </xf>
    <xf numFmtId="9" fontId="47" fillId="0" borderId="6" xfId="12" applyFont="1" applyBorder="1" applyAlignment="1">
      <alignment horizontal="center" wrapText="1"/>
    </xf>
    <xf numFmtId="165" fontId="47" fillId="0" borderId="10" xfId="11" applyNumberFormat="1" applyFont="1" applyBorder="1" applyAlignment="1">
      <alignment wrapText="1"/>
    </xf>
    <xf numFmtId="165" fontId="0" fillId="0" borderId="17" xfId="0" applyNumberFormat="1" applyBorder="1"/>
    <xf numFmtId="0" fontId="0" fillId="4" borderId="7" xfId="0" applyFill="1" applyBorder="1" applyAlignment="1">
      <alignment wrapText="1"/>
    </xf>
    <xf numFmtId="0" fontId="0" fillId="0" borderId="8" xfId="0" applyBorder="1" applyAlignment="1">
      <alignment horizontal="left" wrapText="1"/>
    </xf>
    <xf numFmtId="0" fontId="47" fillId="4" borderId="7" xfId="0" applyFont="1" applyFill="1" applyBorder="1" applyAlignment="1">
      <alignment wrapText="1"/>
    </xf>
    <xf numFmtId="0" fontId="47" fillId="0" borderId="8" xfId="0" applyFont="1" applyBorder="1" applyAlignment="1">
      <alignment horizontal="left" wrapText="1"/>
    </xf>
    <xf numFmtId="0" fontId="10" fillId="0" borderId="7" xfId="0" applyFont="1" applyBorder="1" applyAlignment="1">
      <alignment wrapText="1"/>
    </xf>
    <xf numFmtId="0" fontId="0" fillId="4" borderId="8" xfId="0" applyFill="1" applyBorder="1" applyAlignment="1">
      <alignment horizontal="left" wrapText="1"/>
    </xf>
    <xf numFmtId="0" fontId="0" fillId="0" borderId="4" xfId="0" applyBorder="1" applyAlignment="1">
      <alignment vertical="top" wrapText="1"/>
    </xf>
    <xf numFmtId="0" fontId="47" fillId="4" borderId="8" xfId="0" applyFont="1" applyFill="1" applyBorder="1" applyAlignment="1">
      <alignment horizontal="left" wrapText="1"/>
    </xf>
    <xf numFmtId="165" fontId="47" fillId="0" borderId="8" xfId="11" applyNumberFormat="1" applyFont="1" applyBorder="1" applyAlignment="1">
      <alignment wrapText="1"/>
    </xf>
    <xf numFmtId="0" fontId="47" fillId="0" borderId="4" xfId="0" applyFont="1" applyBorder="1" applyAlignment="1">
      <alignment vertical="top" wrapText="1"/>
    </xf>
    <xf numFmtId="0" fontId="47" fillId="0" borderId="4" xfId="0" applyFont="1" applyBorder="1" applyAlignment="1">
      <alignment horizontal="left" vertical="top" wrapText="1"/>
    </xf>
    <xf numFmtId="0" fontId="0" fillId="0" borderId="0" xfId="0" applyBorder="1" applyAlignment="1">
      <alignment horizontal="left" vertical="top" wrapText="1"/>
    </xf>
    <xf numFmtId="0" fontId="47" fillId="0" borderId="0" xfId="0" applyFont="1" applyBorder="1" applyAlignment="1">
      <alignment horizontal="left" vertical="top" wrapText="1"/>
    </xf>
    <xf numFmtId="0" fontId="0" fillId="0" borderId="0" xfId="0" applyBorder="1" applyAlignment="1">
      <alignment vertical="top" wrapText="1"/>
    </xf>
    <xf numFmtId="0" fontId="7" fillId="0" borderId="0" xfId="0" applyFont="1" applyBorder="1" applyAlignment="1">
      <alignment horizontal="center" vertical="center" wrapText="1"/>
    </xf>
    <xf numFmtId="165" fontId="7" fillId="0" borderId="15" xfId="0" applyNumberFormat="1" applyFont="1" applyBorder="1" applyAlignment="1">
      <alignment vertical="top" wrapText="1"/>
    </xf>
    <xf numFmtId="165" fontId="7" fillId="0" borderId="16" xfId="0" applyNumberFormat="1" applyFont="1" applyBorder="1" applyAlignment="1">
      <alignment vertical="top"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4" borderId="12" xfId="0" applyFont="1" applyFill="1" applyBorder="1" applyAlignment="1">
      <alignment horizontal="center" vertical="top" wrapText="1"/>
    </xf>
    <xf numFmtId="0" fontId="0" fillId="0" borderId="12" xfId="0" applyBorder="1" applyAlignment="1">
      <alignment horizontal="center" vertical="center" wrapText="1"/>
    </xf>
    <xf numFmtId="165" fontId="0" fillId="4" borderId="6" xfId="11" applyNumberFormat="1" applyFont="1" applyFill="1" applyBorder="1" applyAlignment="1">
      <alignment vertical="center" wrapText="1"/>
    </xf>
    <xf numFmtId="165" fontId="0" fillId="0" borderId="6" xfId="11" applyNumberFormat="1" applyFont="1" applyBorder="1" applyAlignment="1">
      <alignment vertical="center" wrapText="1"/>
    </xf>
    <xf numFmtId="9" fontId="0" fillId="0" borderId="6" xfId="12" applyFont="1" applyBorder="1" applyAlignment="1">
      <alignment horizontal="center" vertical="center" wrapText="1"/>
    </xf>
    <xf numFmtId="9" fontId="0" fillId="0" borderId="6" xfId="12" applyFont="1" applyFill="1" applyBorder="1" applyAlignment="1">
      <alignment horizontal="center" vertical="center" wrapText="1"/>
    </xf>
    <xf numFmtId="165" fontId="0" fillId="0" borderId="8" xfId="11" applyNumberFormat="1" applyFont="1" applyBorder="1" applyAlignment="1">
      <alignment vertical="center" wrapText="1"/>
    </xf>
    <xf numFmtId="166" fontId="0" fillId="0" borderId="6" xfId="11" quotePrefix="1" applyNumberFormat="1" applyFont="1" applyBorder="1" applyAlignment="1">
      <alignment horizontal="left" vertical="center" wrapText="1"/>
    </xf>
    <xf numFmtId="0" fontId="0" fillId="0" borderId="10" xfId="0" applyFill="1" applyBorder="1" applyAlignment="1">
      <alignment horizontal="left" vertical="center" wrapText="1"/>
    </xf>
    <xf numFmtId="165" fontId="7" fillId="0" borderId="49" xfId="11" applyNumberFormat="1" applyFont="1" applyBorder="1" applyAlignment="1">
      <alignment vertical="center" wrapText="1"/>
    </xf>
    <xf numFmtId="166" fontId="0" fillId="0" borderId="34" xfId="11" quotePrefix="1" applyNumberFormat="1" applyFont="1" applyBorder="1" applyAlignment="1">
      <alignment horizontal="left" vertical="center" wrapText="1"/>
    </xf>
    <xf numFmtId="44" fontId="0" fillId="0" borderId="6" xfId="11" applyNumberFormat="1" applyFont="1" applyBorder="1" applyAlignment="1">
      <alignment wrapText="1"/>
    </xf>
    <xf numFmtId="171" fontId="0" fillId="0" borderId="6" xfId="11" applyNumberFormat="1" applyFont="1" applyBorder="1" applyAlignment="1">
      <alignment wrapText="1"/>
    </xf>
    <xf numFmtId="0" fontId="0" fillId="0" borderId="10" xfId="0" applyBorder="1" applyAlignment="1">
      <alignment wrapText="1"/>
    </xf>
    <xf numFmtId="0" fontId="0" fillId="0" borderId="0" xfId="0" applyFont="1" applyBorder="1" applyAlignment="1">
      <alignment wrapText="1"/>
    </xf>
    <xf numFmtId="9" fontId="0" fillId="0" borderId="2" xfId="12" applyFont="1" applyBorder="1" applyAlignment="1">
      <alignment horizontal="center" wrapText="1"/>
    </xf>
    <xf numFmtId="165" fontId="0" fillId="0" borderId="0" xfId="11" applyNumberFormat="1" applyFont="1" applyBorder="1" applyAlignment="1">
      <alignment wrapText="1"/>
    </xf>
    <xf numFmtId="0" fontId="10" fillId="0" borderId="7" xfId="0" applyFont="1" applyFill="1" applyBorder="1" applyAlignment="1">
      <alignment horizontal="left" wrapText="1"/>
    </xf>
    <xf numFmtId="49" fontId="0" fillId="0" borderId="6" xfId="0" applyNumberFormat="1" applyBorder="1" applyAlignment="1">
      <alignment horizontal="center" vertical="center" wrapText="1"/>
    </xf>
    <xf numFmtId="9" fontId="0" fillId="0" borderId="6" xfId="0" applyNumberFormat="1" applyBorder="1" applyAlignment="1">
      <alignment horizontal="center" vertical="center" wrapText="1"/>
    </xf>
    <xf numFmtId="41" fontId="0" fillId="0" borderId="6" xfId="1" applyNumberFormat="1" applyFont="1" applyBorder="1" applyAlignment="1">
      <alignment vertical="center" wrapText="1"/>
    </xf>
    <xf numFmtId="0" fontId="0" fillId="0" borderId="8" xfId="0" applyBorder="1" applyAlignment="1">
      <alignment vertical="center" wrapText="1"/>
    </xf>
    <xf numFmtId="0" fontId="11" fillId="0" borderId="6" xfId="0" applyFont="1" applyBorder="1" applyAlignment="1">
      <alignment vertical="center" wrapText="1"/>
    </xf>
    <xf numFmtId="0" fontId="0" fillId="0" borderId="10" xfId="0" applyBorder="1" applyAlignment="1">
      <alignment vertical="center" wrapText="1"/>
    </xf>
    <xf numFmtId="42" fontId="0" fillId="0" borderId="10" xfId="1" applyNumberFormat="1" applyFont="1" applyBorder="1" applyAlignment="1">
      <alignment vertical="center" wrapText="1"/>
    </xf>
    <xf numFmtId="0" fontId="0" fillId="0" borderId="10" xfId="0" applyBorder="1" applyAlignment="1">
      <alignment horizontal="center" vertical="center" wrapText="1"/>
    </xf>
    <xf numFmtId="42" fontId="0" fillId="0" borderId="3" xfId="1" applyNumberFormat="1" applyFont="1"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7" fillId="0" borderId="14" xfId="0" applyFont="1" applyBorder="1" applyAlignment="1">
      <alignment horizontal="center" vertical="center" wrapText="1"/>
    </xf>
    <xf numFmtId="42" fontId="7" fillId="0" borderId="15" xfId="1" applyNumberFormat="1" applyFont="1" applyBorder="1" applyAlignment="1">
      <alignment vertical="center" wrapText="1"/>
    </xf>
    <xf numFmtId="42" fontId="7" fillId="0" borderId="16" xfId="1" applyNumberFormat="1" applyFont="1" applyBorder="1" applyAlignment="1">
      <alignment vertical="center" wrapText="1"/>
    </xf>
    <xf numFmtId="44" fontId="0" fillId="0" borderId="17" xfId="1" applyFont="1" applyBorder="1" applyAlignment="1">
      <alignment horizontal="center" vertical="center" wrapText="1"/>
    </xf>
    <xf numFmtId="42" fontId="0" fillId="0" borderId="2" xfId="0" applyNumberFormat="1" applyBorder="1" applyAlignment="1">
      <alignment horizontal="center" vertical="center" wrapText="1"/>
    </xf>
    <xf numFmtId="0" fontId="0" fillId="0" borderId="2" xfId="0" applyBorder="1" applyAlignment="1">
      <alignment horizontal="center" vertical="center" wrapText="1"/>
    </xf>
    <xf numFmtId="165" fontId="7" fillId="0" borderId="16" xfId="0" applyNumberFormat="1" applyFont="1" applyBorder="1" applyAlignment="1">
      <alignment vertical="center" wrapText="1"/>
    </xf>
    <xf numFmtId="0" fontId="0" fillId="0" borderId="17" xfId="0" applyBorder="1" applyAlignment="1">
      <alignment vertical="center" wrapText="1"/>
    </xf>
    <xf numFmtId="49" fontId="0" fillId="0" borderId="6" xfId="0" applyNumberFormat="1" applyFont="1" applyBorder="1" applyAlignment="1">
      <alignment horizontal="center" vertical="center" wrapText="1"/>
    </xf>
    <xf numFmtId="165" fontId="0" fillId="0" borderId="6" xfId="0" applyNumberFormat="1" applyBorder="1" applyAlignment="1">
      <alignment vertical="center" wrapText="1"/>
    </xf>
    <xf numFmtId="14" fontId="0" fillId="0" borderId="6" xfId="0" applyNumberFormat="1" applyBorder="1" applyAlignment="1">
      <alignment horizontal="center" vertical="center" wrapText="1"/>
    </xf>
    <xf numFmtId="49" fontId="0" fillId="0" borderId="6" xfId="0" applyNumberFormat="1" applyFont="1" applyFill="1" applyBorder="1" applyAlignment="1">
      <alignment horizontal="center" vertical="center" wrapText="1"/>
    </xf>
    <xf numFmtId="165" fontId="0" fillId="0" borderId="6" xfId="0" applyNumberFormat="1" applyFill="1" applyBorder="1" applyAlignment="1">
      <alignment vertical="center" wrapText="1"/>
    </xf>
    <xf numFmtId="14" fontId="0" fillId="0" borderId="6" xfId="0" applyNumberFormat="1" applyFill="1" applyBorder="1" applyAlignment="1">
      <alignment horizontal="center" vertical="center" wrapText="1"/>
    </xf>
    <xf numFmtId="9"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49" fontId="0" fillId="0" borderId="6" xfId="0" quotePrefix="1" applyNumberFormat="1" applyFont="1" applyFill="1" applyBorder="1" applyAlignment="1">
      <alignment horizontal="center" vertical="center" wrapText="1"/>
    </xf>
    <xf numFmtId="0" fontId="0" fillId="0" borderId="0" xfId="0" applyFill="1" applyBorder="1" applyAlignment="1">
      <alignment wrapText="1"/>
    </xf>
    <xf numFmtId="49" fontId="0" fillId="0" borderId="0" xfId="0" applyNumberFormat="1" applyBorder="1" applyAlignment="1">
      <alignment horizontal="center" wrapText="1"/>
    </xf>
    <xf numFmtId="0" fontId="7" fillId="0" borderId="32" xfId="0" applyFont="1" applyBorder="1" applyAlignment="1">
      <alignment horizontal="center" wrapText="1"/>
    </xf>
    <xf numFmtId="165" fontId="7" fillId="0" borderId="33" xfId="0" applyNumberFormat="1" applyFont="1" applyBorder="1" applyAlignment="1">
      <alignment wrapText="1"/>
    </xf>
    <xf numFmtId="0" fontId="0" fillId="0" borderId="34" xfId="0" applyBorder="1" applyAlignment="1">
      <alignment horizontal="center" vertical="center" wrapText="1"/>
    </xf>
    <xf numFmtId="9" fontId="0" fillId="0" borderId="0" xfId="0" applyNumberFormat="1" applyBorder="1" applyAlignment="1">
      <alignment horizontal="center" vertical="center" wrapText="1"/>
    </xf>
    <xf numFmtId="165" fontId="7" fillId="0" borderId="33" xfId="1" applyNumberFormat="1" applyFont="1" applyBorder="1" applyAlignment="1">
      <alignment wrapText="1"/>
    </xf>
    <xf numFmtId="0" fontId="0" fillId="0" borderId="34" xfId="0" applyBorder="1" applyAlignment="1">
      <alignment horizontal="center" wrapText="1"/>
    </xf>
    <xf numFmtId="168" fontId="0" fillId="0" borderId="6" xfId="0" applyNumberFormat="1" applyBorder="1" applyAlignment="1">
      <alignment wrapText="1"/>
    </xf>
    <xf numFmtId="0" fontId="8" fillId="0" borderId="37" xfId="0" applyFont="1" applyFill="1" applyBorder="1" applyAlignment="1">
      <alignment horizontal="left" vertical="top" wrapText="1"/>
    </xf>
    <xf numFmtId="0" fontId="8" fillId="0" borderId="37" xfId="0" applyFont="1" applyFill="1" applyBorder="1" applyAlignment="1">
      <alignment horizontal="center" vertical="top" wrapText="1"/>
    </xf>
    <xf numFmtId="49" fontId="8" fillId="0" borderId="6" xfId="0" applyNumberFormat="1" applyFont="1" applyFill="1" applyBorder="1" applyAlignment="1">
      <alignment vertical="top" wrapText="1"/>
    </xf>
    <xf numFmtId="164" fontId="8" fillId="0" borderId="6" xfId="1" applyNumberFormat="1" applyFont="1" applyFill="1" applyBorder="1" applyAlignment="1">
      <alignment horizontal="right" vertical="top" wrapText="1"/>
    </xf>
    <xf numFmtId="0" fontId="8" fillId="0" borderId="8" xfId="0" applyFont="1" applyFill="1" applyBorder="1" applyAlignment="1">
      <alignment horizontal="left" vertical="top" wrapText="1"/>
    </xf>
    <xf numFmtId="0" fontId="8" fillId="0" borderId="8" xfId="0" applyFont="1" applyFill="1" applyBorder="1" applyAlignment="1">
      <alignment horizontal="center" vertical="top" wrapText="1"/>
    </xf>
    <xf numFmtId="0" fontId="8" fillId="6" borderId="8" xfId="0" applyFont="1" applyFill="1" applyBorder="1" applyAlignment="1">
      <alignment horizontal="center" vertical="top" wrapText="1"/>
    </xf>
    <xf numFmtId="0" fontId="8" fillId="8" borderId="37" xfId="0" applyFont="1" applyFill="1" applyBorder="1" applyAlignment="1">
      <alignment horizontal="left" vertical="top" wrapText="1"/>
    </xf>
    <xf numFmtId="0" fontId="8" fillId="8" borderId="8" xfId="0" applyFont="1" applyFill="1" applyBorder="1" applyAlignment="1">
      <alignment horizontal="center" vertical="top" wrapText="1"/>
    </xf>
    <xf numFmtId="49" fontId="8" fillId="8" borderId="6" xfId="0" applyNumberFormat="1" applyFont="1" applyFill="1" applyBorder="1" applyAlignment="1">
      <alignment vertical="top" wrapText="1"/>
    </xf>
    <xf numFmtId="164" fontId="8" fillId="8" borderId="6" xfId="1" applyNumberFormat="1" applyFont="1" applyFill="1" applyBorder="1" applyAlignment="1">
      <alignment horizontal="right" vertical="top" wrapText="1"/>
    </xf>
    <xf numFmtId="0" fontId="8" fillId="0" borderId="45" xfId="0" applyFont="1" applyFill="1" applyBorder="1" applyAlignment="1">
      <alignment horizontal="left" vertical="top" wrapText="1"/>
    </xf>
    <xf numFmtId="49" fontId="8" fillId="0" borderId="45" xfId="0" applyNumberFormat="1" applyFont="1" applyFill="1" applyBorder="1" applyAlignment="1">
      <alignment horizontal="left" vertical="top" wrapText="1"/>
    </xf>
    <xf numFmtId="0" fontId="8" fillId="9" borderId="0" xfId="0" applyFont="1" applyFill="1" applyBorder="1" applyAlignment="1">
      <alignment horizontal="left" vertical="top" wrapText="1"/>
    </xf>
    <xf numFmtId="0" fontId="8" fillId="9" borderId="0" xfId="0" applyFont="1" applyFill="1" applyBorder="1" applyAlignment="1">
      <alignment horizontal="center" vertical="top" wrapText="1"/>
    </xf>
    <xf numFmtId="5" fontId="8" fillId="0" borderId="6" xfId="5" applyNumberFormat="1" applyFont="1" applyFill="1" applyBorder="1" applyAlignment="1">
      <alignment wrapText="1"/>
    </xf>
    <xf numFmtId="49" fontId="8" fillId="0" borderId="46" xfId="0" applyNumberFormat="1" applyFont="1" applyFill="1" applyBorder="1" applyAlignment="1">
      <alignment horizontal="left" vertical="top" wrapText="1"/>
    </xf>
    <xf numFmtId="0" fontId="8" fillId="1" borderId="45" xfId="0" applyFont="1" applyFill="1" applyBorder="1" applyAlignment="1">
      <alignment horizontal="left" vertical="top" wrapText="1"/>
    </xf>
    <xf numFmtId="0" fontId="8" fillId="1" borderId="8" xfId="0" applyFont="1" applyFill="1" applyBorder="1" applyAlignment="1">
      <alignment horizontal="center" vertical="top" wrapText="1"/>
    </xf>
    <xf numFmtId="49" fontId="8" fillId="1" borderId="45" xfId="0" applyNumberFormat="1" applyFont="1" applyFill="1" applyBorder="1" applyAlignment="1">
      <alignment horizontal="left" vertical="top" wrapText="1"/>
    </xf>
    <xf numFmtId="0" fontId="8" fillId="10" borderId="7" xfId="0" applyFont="1" applyFill="1" applyBorder="1" applyAlignment="1">
      <alignment horizontal="center" vertical="top" wrapText="1"/>
    </xf>
    <xf numFmtId="0" fontId="8" fillId="10" borderId="20" xfId="0" applyFont="1" applyFill="1" applyBorder="1" applyAlignment="1">
      <alignment horizontal="center" vertical="top" wrapText="1"/>
    </xf>
    <xf numFmtId="0" fontId="38" fillId="10" borderId="20" xfId="0" applyFont="1" applyFill="1" applyBorder="1" applyAlignment="1">
      <alignment horizontal="center" vertical="top" wrapText="1"/>
    </xf>
    <xf numFmtId="0" fontId="8" fillId="10" borderId="8"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47" xfId="0" applyFont="1" applyFill="1" applyBorder="1" applyAlignment="1">
      <alignment horizontal="center" vertical="top" wrapText="1"/>
    </xf>
    <xf numFmtId="49" fontId="8" fillId="0" borderId="48" xfId="0" applyNumberFormat="1" applyFont="1" applyFill="1" applyBorder="1" applyAlignment="1">
      <alignment horizontal="left" vertical="top" wrapText="1"/>
    </xf>
    <xf numFmtId="49" fontId="8" fillId="0" borderId="0" xfId="5" applyNumberFormat="1" applyFont="1" applyFill="1" applyBorder="1" applyAlignment="1">
      <alignment wrapText="1"/>
    </xf>
    <xf numFmtId="5" fontId="8" fillId="0" borderId="0" xfId="5" applyNumberFormat="1" applyFont="1" applyFill="1" applyBorder="1" applyAlignment="1">
      <alignment wrapText="1"/>
    </xf>
    <xf numFmtId="5" fontId="8" fillId="0" borderId="0" xfId="1" applyNumberFormat="1" applyFont="1" applyFill="1" applyBorder="1" applyAlignment="1">
      <alignment horizontal="right" wrapText="1"/>
    </xf>
    <xf numFmtId="0" fontId="8" fillId="0" borderId="0" xfId="5" applyFont="1" applyFill="1" applyBorder="1" applyAlignment="1">
      <alignment horizontal="right" wrapText="1"/>
    </xf>
    <xf numFmtId="5" fontId="8" fillId="0" borderId="0" xfId="5" applyNumberFormat="1" applyFont="1" applyFill="1" applyBorder="1" applyAlignment="1">
      <alignment horizontal="right" wrapText="1"/>
    </xf>
    <xf numFmtId="15" fontId="0" fillId="0" borderId="6" xfId="0" applyNumberFormat="1" applyBorder="1" applyAlignment="1">
      <alignment wrapText="1"/>
    </xf>
    <xf numFmtId="42" fontId="0" fillId="0" borderId="6" xfId="0" applyNumberFormat="1" applyBorder="1" applyAlignment="1">
      <alignment wrapText="1"/>
    </xf>
    <xf numFmtId="0" fontId="0" fillId="0" borderId="0" xfId="0" applyBorder="1" applyAlignment="1">
      <alignment horizontal="center" wrapText="1"/>
    </xf>
    <xf numFmtId="0" fontId="7" fillId="0" borderId="14" xfId="0" applyFont="1" applyBorder="1" applyAlignment="1">
      <alignment horizontal="center" wrapText="1"/>
    </xf>
    <xf numFmtId="165" fontId="7" fillId="0" borderId="15" xfId="0" applyNumberFormat="1" applyFont="1" applyBorder="1" applyAlignment="1">
      <alignment wrapText="1"/>
    </xf>
    <xf numFmtId="0" fontId="0" fillId="0" borderId="17" xfId="0" applyBorder="1" applyAlignment="1">
      <alignment wrapText="1"/>
    </xf>
    <xf numFmtId="0" fontId="0" fillId="0" borderId="2" xfId="0" applyBorder="1" applyAlignment="1">
      <alignment wrapText="1"/>
    </xf>
    <xf numFmtId="42" fontId="42" fillId="0" borderId="6" xfId="11" applyNumberFormat="1" applyFont="1" applyFill="1" applyBorder="1" applyAlignment="1">
      <alignment wrapText="1"/>
    </xf>
    <xf numFmtId="17" fontId="42" fillId="0" borderId="6" xfId="0" applyNumberFormat="1" applyFont="1" applyFill="1" applyBorder="1" applyAlignment="1">
      <alignment wrapText="1"/>
    </xf>
    <xf numFmtId="9" fontId="0" fillId="0" borderId="6" xfId="12" applyFont="1" applyBorder="1" applyAlignment="1">
      <alignment wrapText="1"/>
    </xf>
    <xf numFmtId="42" fontId="47" fillId="0" borderId="6" xfId="0" applyNumberFormat="1" applyFont="1" applyBorder="1" applyAlignment="1">
      <alignment wrapText="1"/>
    </xf>
    <xf numFmtId="9" fontId="47" fillId="0" borderId="6" xfId="12" applyFont="1" applyBorder="1" applyAlignment="1">
      <alignment wrapText="1"/>
    </xf>
    <xf numFmtId="165" fontId="0" fillId="4" borderId="6" xfId="0" applyNumberFormat="1" applyFill="1" applyBorder="1" applyAlignment="1">
      <alignment wrapText="1"/>
    </xf>
    <xf numFmtId="0" fontId="9" fillId="0" borderId="8" xfId="0" applyFont="1" applyFill="1" applyBorder="1" applyAlignment="1">
      <alignment wrapText="1"/>
    </xf>
    <xf numFmtId="165" fontId="7" fillId="0" borderId="16" xfId="0" applyNumberFormat="1" applyFont="1" applyBorder="1" applyAlignment="1">
      <alignment wrapText="1"/>
    </xf>
    <xf numFmtId="165" fontId="7" fillId="0" borderId="34" xfId="0" applyNumberFormat="1" applyFont="1" applyBorder="1" applyAlignment="1">
      <alignment wrapText="1"/>
    </xf>
    <xf numFmtId="0" fontId="10" fillId="0" borderId="0" xfId="0" applyFont="1" applyBorder="1" applyAlignment="1">
      <alignment wrapText="1"/>
    </xf>
    <xf numFmtId="0" fontId="7" fillId="0" borderId="2" xfId="0" applyFont="1" applyBorder="1" applyAlignment="1">
      <alignment horizontal="center" wrapText="1"/>
    </xf>
    <xf numFmtId="0" fontId="0" fillId="0" borderId="14" xfId="0" applyBorder="1" applyAlignment="1">
      <alignment wrapText="1"/>
    </xf>
    <xf numFmtId="0" fontId="28" fillId="0" borderId="9" xfId="0" applyFont="1" applyBorder="1" applyAlignment="1">
      <alignment wrapText="1"/>
    </xf>
    <xf numFmtId="0" fontId="7" fillId="0" borderId="0" xfId="0" applyFont="1" applyBorder="1" applyAlignment="1">
      <alignment wrapText="1"/>
    </xf>
    <xf numFmtId="42" fontId="0" fillId="0" borderId="6" xfId="0" applyNumberFormat="1" applyBorder="1" applyAlignment="1">
      <alignment vertical="center" wrapText="1"/>
    </xf>
    <xf numFmtId="0" fontId="0" fillId="4" borderId="0" xfId="0" applyFill="1" applyBorder="1" applyAlignment="1">
      <alignment vertical="center" wrapText="1"/>
    </xf>
    <xf numFmtId="0" fontId="0" fillId="0" borderId="10" xfId="0" applyFill="1" applyBorder="1" applyAlignment="1">
      <alignment vertical="center" wrapText="1"/>
    </xf>
    <xf numFmtId="0" fontId="7" fillId="0" borderId="32" xfId="0" applyFont="1" applyBorder="1" applyAlignment="1">
      <alignment horizontal="center" vertical="center" wrapText="1"/>
    </xf>
    <xf numFmtId="165" fontId="7" fillId="0" borderId="33" xfId="0" applyNumberFormat="1" applyFont="1" applyBorder="1" applyAlignment="1">
      <alignment vertical="center" wrapText="1"/>
    </xf>
    <xf numFmtId="165" fontId="7" fillId="0" borderId="34" xfId="0" applyNumberFormat="1" applyFont="1" applyBorder="1" applyAlignment="1">
      <alignment vertical="center" wrapText="1"/>
    </xf>
    <xf numFmtId="0" fontId="0" fillId="0" borderId="34" xfId="0" applyBorder="1" applyAlignment="1">
      <alignment vertical="center" wrapText="1"/>
    </xf>
    <xf numFmtId="165" fontId="7" fillId="0" borderId="23" xfId="0" applyNumberFormat="1" applyFont="1" applyBorder="1" applyAlignment="1">
      <alignment vertical="center" wrapText="1"/>
    </xf>
    <xf numFmtId="44" fontId="0" fillId="0" borderId="6" xfId="0" applyNumberFormat="1" applyBorder="1" applyAlignment="1">
      <alignment wrapText="1"/>
    </xf>
    <xf numFmtId="0" fontId="0" fillId="0" borderId="6" xfId="0" applyFont="1" applyBorder="1" applyAlignment="1">
      <alignment horizontal="center" wrapText="1"/>
    </xf>
    <xf numFmtId="44" fontId="0" fillId="0" borderId="10" xfId="0" applyNumberFormat="1" applyBorder="1" applyAlignment="1">
      <alignment wrapText="1"/>
    </xf>
    <xf numFmtId="14" fontId="0" fillId="0" borderId="6" xfId="0" applyNumberFormat="1" applyBorder="1" applyAlignment="1">
      <alignment horizontal="right" wrapText="1"/>
    </xf>
    <xf numFmtId="0" fontId="0" fillId="0" borderId="0" xfId="0" applyFont="1" applyBorder="1" applyAlignment="1">
      <alignment horizontal="center" wrapText="1"/>
    </xf>
    <xf numFmtId="0" fontId="0" fillId="0" borderId="2" xfId="0" applyBorder="1" applyAlignment="1">
      <alignment horizontal="center" wrapText="1"/>
    </xf>
    <xf numFmtId="44" fontId="0" fillId="0" borderId="0" xfId="0" applyNumberFormat="1" applyBorder="1" applyAlignment="1">
      <alignment wrapText="1"/>
    </xf>
    <xf numFmtId="0" fontId="0" fillId="0" borderId="34" xfId="0" applyBorder="1" applyAlignment="1">
      <alignment wrapText="1"/>
    </xf>
    <xf numFmtId="0" fontId="1" fillId="4" borderId="4" xfId="4" applyFill="1" applyBorder="1"/>
    <xf numFmtId="0" fontId="14" fillId="0" borderId="6" xfId="5" applyFont="1" applyFill="1" applyBorder="1" applyAlignment="1">
      <alignment vertical="top"/>
    </xf>
    <xf numFmtId="14" fontId="14" fillId="0" borderId="6" xfId="5" applyNumberFormat="1" applyFont="1" applyFill="1" applyBorder="1" applyAlignment="1">
      <alignment horizontal="left" vertical="top"/>
    </xf>
    <xf numFmtId="0" fontId="10" fillId="0" borderId="7" xfId="0" applyFont="1" applyFill="1" applyBorder="1" applyAlignment="1">
      <alignment horizontal="left" wrapText="1"/>
    </xf>
    <xf numFmtId="0" fontId="10" fillId="0" borderId="20" xfId="0" applyFont="1" applyFill="1" applyBorder="1" applyAlignment="1">
      <alignment horizontal="left" wrapText="1"/>
    </xf>
    <xf numFmtId="0" fontId="10" fillId="0" borderId="8" xfId="0" applyFont="1" applyFill="1" applyBorder="1" applyAlignment="1">
      <alignment horizontal="left" wrapText="1"/>
    </xf>
    <xf numFmtId="0" fontId="0" fillId="0" borderId="7" xfId="0" applyFill="1" applyBorder="1" applyAlignment="1">
      <alignment horizontal="left" wrapText="1"/>
    </xf>
    <xf numFmtId="0" fontId="0" fillId="0" borderId="20" xfId="0" applyFill="1" applyBorder="1" applyAlignment="1">
      <alignment horizontal="left" wrapText="1"/>
    </xf>
    <xf numFmtId="0" fontId="0" fillId="0" borderId="8" xfId="0" applyFill="1" applyBorder="1" applyAlignment="1">
      <alignment horizontal="left" wrapText="1"/>
    </xf>
    <xf numFmtId="0" fontId="0" fillId="0" borderId="20" xfId="0" applyFill="1" applyBorder="1" applyAlignment="1">
      <alignment horizontal="left"/>
    </xf>
    <xf numFmtId="0" fontId="0" fillId="0" borderId="8" xfId="0" applyFill="1" applyBorder="1" applyAlignment="1">
      <alignment horizontal="left"/>
    </xf>
    <xf numFmtId="0" fontId="0" fillId="0" borderId="7" xfId="0" applyFont="1" applyFill="1" applyBorder="1" applyAlignment="1">
      <alignment horizontal="left" wrapText="1"/>
    </xf>
    <xf numFmtId="0" fontId="0" fillId="0" borderId="20" xfId="0" applyFont="1" applyFill="1" applyBorder="1" applyAlignment="1">
      <alignment horizontal="left" wrapText="1"/>
    </xf>
    <xf numFmtId="0" fontId="0" fillId="0" borderId="8" xfId="0" applyFont="1" applyFill="1" applyBorder="1" applyAlignment="1">
      <alignment horizontal="left" wrapText="1"/>
    </xf>
    <xf numFmtId="0" fontId="21" fillId="0" borderId="7" xfId="0" applyFont="1" applyFill="1" applyBorder="1" applyAlignment="1">
      <alignment horizontal="left" wrapText="1"/>
    </xf>
    <xf numFmtId="14" fontId="0" fillId="0" borderId="7" xfId="0" applyNumberFormat="1" applyFont="1" applyFill="1" applyBorder="1" applyAlignment="1">
      <alignment horizontal="left" vertical="top" wrapText="1"/>
    </xf>
    <xf numFmtId="14" fontId="0" fillId="0" borderId="8" xfId="0" applyNumberFormat="1" applyFont="1" applyFill="1" applyBorder="1" applyAlignment="1">
      <alignment horizontal="left" vertical="top" wrapText="1"/>
    </xf>
    <xf numFmtId="0" fontId="0" fillId="0" borderId="7" xfId="0" applyFill="1" applyBorder="1" applyAlignment="1">
      <alignment horizontal="left"/>
    </xf>
    <xf numFmtId="0" fontId="7" fillId="0" borderId="1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21" fillId="0" borderId="1"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13" xfId="0" applyFont="1" applyFill="1" applyBorder="1" applyAlignment="1">
      <alignment horizontal="left" wrapText="1"/>
    </xf>
    <xf numFmtId="0" fontId="7" fillId="0" borderId="9" xfId="0" applyFont="1" applyFill="1" applyBorder="1" applyAlignment="1">
      <alignment horizontal="left" wrapText="1"/>
    </xf>
    <xf numFmtId="0" fontId="7" fillId="0" borderId="19" xfId="0" applyFont="1" applyFill="1" applyBorder="1" applyAlignment="1">
      <alignment horizontal="left" wrapText="1"/>
    </xf>
    <xf numFmtId="42" fontId="7" fillId="0" borderId="10" xfId="1" applyNumberFormat="1" applyFont="1" applyBorder="1" applyAlignment="1">
      <alignment horizontal="center" vertical="center" wrapText="1"/>
    </xf>
    <xf numFmtId="42" fontId="7" fillId="0" borderId="11" xfId="1" applyNumberFormat="1" applyFont="1" applyBorder="1" applyAlignment="1">
      <alignment horizontal="center" vertical="center" wrapText="1"/>
    </xf>
    <xf numFmtId="42" fontId="7" fillId="0" borderId="12" xfId="1"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42" fontId="7" fillId="0" borderId="6" xfId="1"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4" fontId="0" fillId="0" borderId="7" xfId="0" applyNumberFormat="1" applyBorder="1" applyAlignment="1">
      <alignment horizontal="left" vertical="center" wrapText="1"/>
    </xf>
    <xf numFmtId="14" fontId="0" fillId="0" borderId="8" xfId="0" applyNumberForma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center" wrapText="1"/>
    </xf>
    <xf numFmtId="0" fontId="0" fillId="0" borderId="20" xfId="0" applyBorder="1" applyAlignment="1">
      <alignment horizontal="center" wrapText="1"/>
    </xf>
    <xf numFmtId="0" fontId="0" fillId="0" borderId="8" xfId="0" applyBorder="1" applyAlignment="1">
      <alignment horizontal="center" wrapText="1"/>
    </xf>
    <xf numFmtId="0" fontId="0" fillId="0" borderId="20" xfId="0" applyBorder="1" applyAlignment="1">
      <alignment horizontal="left" vertical="center" wrapText="1"/>
    </xf>
    <xf numFmtId="9" fontId="0" fillId="0" borderId="7" xfId="0" applyNumberFormat="1" applyBorder="1" applyAlignment="1">
      <alignment horizontal="left" vertical="center" wrapText="1"/>
    </xf>
    <xf numFmtId="0" fontId="7"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0" fillId="0" borderId="19" xfId="0" applyBorder="1" applyAlignment="1">
      <alignment vertical="center"/>
    </xf>
    <xf numFmtId="14" fontId="0" fillId="0" borderId="7" xfId="0" applyNumberFormat="1" applyFont="1" applyFill="1" applyBorder="1" applyAlignment="1">
      <alignment horizontal="left" wrapText="1"/>
    </xf>
    <xf numFmtId="14" fontId="0" fillId="0" borderId="8" xfId="0" applyNumberFormat="1" applyFont="1" applyFill="1" applyBorder="1" applyAlignment="1">
      <alignment horizontal="left" wrapText="1"/>
    </xf>
    <xf numFmtId="0" fontId="7" fillId="5" borderId="7" xfId="0" applyFont="1" applyFill="1" applyBorder="1" applyAlignment="1">
      <alignment horizontal="left" wrapText="1"/>
    </xf>
    <xf numFmtId="0" fontId="7" fillId="5" borderId="20" xfId="0" applyFont="1" applyFill="1" applyBorder="1" applyAlignment="1">
      <alignment horizontal="left" wrapText="1"/>
    </xf>
    <xf numFmtId="0" fontId="7" fillId="5" borderId="8" xfId="0" applyFont="1" applyFill="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14" fontId="0" fillId="0" borderId="7" xfId="0" applyNumberFormat="1" applyBorder="1" applyAlignment="1">
      <alignment horizontal="left" wrapText="1"/>
    </xf>
    <xf numFmtId="14" fontId="0" fillId="0" borderId="8" xfId="0" applyNumberFormat="1" applyBorder="1" applyAlignment="1">
      <alignment horizontal="left" wrapText="1"/>
    </xf>
    <xf numFmtId="0" fontId="0" fillId="0" borderId="7" xfId="0" applyBorder="1" applyAlignment="1">
      <alignment horizontal="left"/>
    </xf>
    <xf numFmtId="0" fontId="0" fillId="0" borderId="8" xfId="0" applyBorder="1" applyAlignment="1">
      <alignment horizontal="left"/>
    </xf>
    <xf numFmtId="0" fontId="7" fillId="0" borderId="1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5" xfId="0" applyFont="1" applyBorder="1" applyAlignment="1">
      <alignment horizontal="left" wrapText="1"/>
    </xf>
    <xf numFmtId="0" fontId="7" fillId="0" borderId="13" xfId="0" applyFont="1" applyBorder="1" applyAlignment="1">
      <alignment horizontal="left" wrapText="1"/>
    </xf>
    <xf numFmtId="0" fontId="7" fillId="0" borderId="9" xfId="0" applyFont="1" applyBorder="1" applyAlignment="1">
      <alignment horizontal="left" wrapText="1"/>
    </xf>
    <xf numFmtId="0" fontId="7" fillId="0" borderId="19" xfId="0" applyFont="1" applyBorder="1" applyAlignment="1">
      <alignment horizontal="left" wrapText="1"/>
    </xf>
    <xf numFmtId="0" fontId="0" fillId="0" borderId="7"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36" fillId="0" borderId="7" xfId="0" applyFont="1" applyFill="1" applyBorder="1" applyAlignment="1" applyProtection="1">
      <alignment horizontal="left"/>
      <protection locked="0"/>
    </xf>
    <xf numFmtId="0" fontId="36" fillId="0" borderId="20" xfId="0" applyFont="1" applyFill="1" applyBorder="1" applyAlignment="1" applyProtection="1">
      <alignment horizontal="left"/>
      <protection locked="0"/>
    </xf>
    <xf numFmtId="0" fontId="36" fillId="0" borderId="8" xfId="0" applyFont="1" applyFill="1" applyBorder="1" applyAlignment="1" applyProtection="1">
      <alignment horizontal="left"/>
      <protection locked="0"/>
    </xf>
    <xf numFmtId="0" fontId="28" fillId="5" borderId="7" xfId="0" applyFont="1" applyFill="1" applyBorder="1" applyAlignment="1">
      <alignment horizontal="left" wrapText="1"/>
    </xf>
    <xf numFmtId="0" fontId="28" fillId="5" borderId="20" xfId="0" applyFont="1" applyFill="1" applyBorder="1" applyAlignment="1">
      <alignment horizontal="left" wrapText="1"/>
    </xf>
    <xf numFmtId="0" fontId="28" fillId="5" borderId="8" xfId="0" applyFont="1" applyFill="1" applyBorder="1" applyAlignment="1">
      <alignment horizontal="left" wrapText="1"/>
    </xf>
    <xf numFmtId="165" fontId="7" fillId="0" borderId="10" xfId="1" applyNumberFormat="1" applyFont="1" applyBorder="1" applyAlignment="1">
      <alignment horizontal="center" wrapText="1"/>
    </xf>
    <xf numFmtId="165" fontId="7" fillId="0" borderId="11" xfId="1" applyNumberFormat="1" applyFont="1" applyBorder="1" applyAlignment="1">
      <alignment horizontal="center" wrapText="1"/>
    </xf>
    <xf numFmtId="165" fontId="7" fillId="0" borderId="12" xfId="1" applyNumberFormat="1" applyFont="1" applyBorder="1" applyAlignment="1">
      <alignment horizontal="center" wrapText="1"/>
    </xf>
    <xf numFmtId="0" fontId="7" fillId="0" borderId="6" xfId="0" applyFont="1" applyBorder="1" applyAlignment="1">
      <alignment horizontal="center" wrapText="1"/>
    </xf>
    <xf numFmtId="165" fontId="7" fillId="0" borderId="6" xfId="0" applyNumberFormat="1" applyFont="1" applyBorder="1" applyAlignment="1">
      <alignment horizontal="center" wrapText="1"/>
    </xf>
    <xf numFmtId="9" fontId="7" fillId="0" borderId="1" xfId="0" applyNumberFormat="1" applyFont="1" applyBorder="1" applyAlignment="1">
      <alignment horizontal="center" wrapText="1"/>
    </xf>
    <xf numFmtId="9" fontId="7" fillId="0" borderId="4" xfId="0" applyNumberFormat="1" applyFont="1" applyBorder="1" applyAlignment="1">
      <alignment horizontal="center" wrapText="1"/>
    </xf>
    <xf numFmtId="9" fontId="7" fillId="0" borderId="13" xfId="0" applyNumberFormat="1" applyFont="1" applyBorder="1" applyAlignment="1">
      <alignment horizontal="center" wrapText="1"/>
    </xf>
    <xf numFmtId="9" fontId="7"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0" fontId="0" fillId="0" borderId="7" xfId="0" applyFill="1" applyBorder="1" applyAlignment="1">
      <alignment horizontal="left" vertical="center" wrapText="1"/>
    </xf>
    <xf numFmtId="0" fontId="0" fillId="0" borderId="20" xfId="0" applyFill="1" applyBorder="1" applyAlignment="1">
      <alignment horizontal="left" vertical="center" wrapText="1"/>
    </xf>
    <xf numFmtId="0" fontId="0" fillId="0" borderId="8" xfId="0" applyFill="1" applyBorder="1" applyAlignment="1">
      <alignment horizontal="left" vertical="center" wrapText="1"/>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0" fontId="7" fillId="0" borderId="13"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Border="1" applyAlignment="1">
      <alignment horizontal="left" wrapText="1"/>
    </xf>
    <xf numFmtId="0" fontId="7" fillId="0" borderId="8" xfId="0" applyFont="1" applyBorder="1" applyAlignment="1">
      <alignment horizontal="left" wrapText="1"/>
    </xf>
    <xf numFmtId="14" fontId="7" fillId="0" borderId="7" xfId="0" applyNumberFormat="1" applyFont="1" applyBorder="1" applyAlignment="1">
      <alignment horizontal="left" wrapText="1"/>
    </xf>
    <xf numFmtId="14" fontId="7" fillId="0" borderId="8" xfId="0" applyNumberFormat="1" applyFont="1" applyBorder="1" applyAlignment="1">
      <alignment horizontal="left" wrapText="1"/>
    </xf>
    <xf numFmtId="0" fontId="7" fillId="0" borderId="7" xfId="0" applyFont="1" applyBorder="1" applyAlignment="1">
      <alignment horizontal="left"/>
    </xf>
    <xf numFmtId="0" fontId="7" fillId="0" borderId="8" xfId="0" applyFont="1" applyBorder="1" applyAlignment="1">
      <alignment horizontal="left"/>
    </xf>
    <xf numFmtId="0" fontId="0" fillId="0" borderId="7" xfId="0" applyFont="1" applyBorder="1" applyAlignment="1">
      <alignment horizontal="left" wrapText="1"/>
    </xf>
    <xf numFmtId="0" fontId="0" fillId="0" borderId="20" xfId="0" applyFont="1" applyBorder="1" applyAlignment="1">
      <alignment horizontal="left" wrapText="1"/>
    </xf>
    <xf numFmtId="0" fontId="0" fillId="0" borderId="8" xfId="0" applyFont="1" applyBorder="1" applyAlignment="1">
      <alignment horizontal="left" wrapText="1"/>
    </xf>
    <xf numFmtId="0" fontId="0" fillId="0" borderId="20" xfId="0" applyBorder="1" applyAlignment="1">
      <alignment horizontal="left" wrapText="1"/>
    </xf>
    <xf numFmtId="0" fontId="7" fillId="0" borderId="1" xfId="5" applyFont="1" applyFill="1" applyBorder="1" applyAlignment="1">
      <alignment horizontal="center" wrapText="1"/>
    </xf>
    <xf numFmtId="0" fontId="7" fillId="0" borderId="4" xfId="5" applyFont="1" applyFill="1" applyBorder="1" applyAlignment="1">
      <alignment horizontal="center" wrapText="1"/>
    </xf>
    <xf numFmtId="0" fontId="7" fillId="0" borderId="13" xfId="5" applyFont="1" applyFill="1" applyBorder="1" applyAlignment="1">
      <alignment horizontal="center" wrapText="1"/>
    </xf>
    <xf numFmtId="0" fontId="38" fillId="7" borderId="38" xfId="5" applyFont="1" applyFill="1" applyBorder="1" applyAlignment="1">
      <alignment horizontal="center" vertical="center" wrapText="1"/>
    </xf>
    <xf numFmtId="0" fontId="38" fillId="7" borderId="39" xfId="5" applyFont="1" applyFill="1" applyBorder="1" applyAlignment="1">
      <alignment horizontal="center" vertical="center" wrapText="1"/>
    </xf>
    <xf numFmtId="0" fontId="38" fillId="7" borderId="40" xfId="5" applyFont="1" applyFill="1" applyBorder="1" applyAlignment="1">
      <alignment horizontal="center" vertical="center" wrapText="1"/>
    </xf>
    <xf numFmtId="0" fontId="7" fillId="0" borderId="10" xfId="5" applyFont="1" applyBorder="1" applyAlignment="1">
      <alignment horizontal="center" wrapText="1"/>
    </xf>
    <xf numFmtId="0" fontId="7" fillId="0" borderId="11" xfId="5" applyFont="1" applyBorder="1" applyAlignment="1">
      <alignment horizontal="center" wrapText="1"/>
    </xf>
    <xf numFmtId="0" fontId="7" fillId="0" borderId="12" xfId="5" applyFont="1" applyBorder="1" applyAlignment="1">
      <alignment horizontal="center" wrapText="1"/>
    </xf>
    <xf numFmtId="0" fontId="7" fillId="0" borderId="1" xfId="5" applyFont="1" applyBorder="1" applyAlignment="1">
      <alignment horizontal="center" wrapText="1"/>
    </xf>
    <xf numFmtId="0" fontId="7" fillId="0" borderId="4" xfId="5" applyFont="1" applyBorder="1" applyAlignment="1">
      <alignment horizontal="center" wrapText="1"/>
    </xf>
    <xf numFmtId="0" fontId="7" fillId="0" borderId="13" xfId="5" applyFont="1" applyBorder="1" applyAlignment="1">
      <alignment horizontal="center" wrapText="1"/>
    </xf>
    <xf numFmtId="0" fontId="7" fillId="0" borderId="6" xfId="5" applyFont="1" applyFill="1" applyBorder="1" applyAlignment="1">
      <alignment horizontal="center" wrapText="1"/>
    </xf>
    <xf numFmtId="5" fontId="7" fillId="0" borderId="10" xfId="5" applyNumberFormat="1" applyFont="1" applyBorder="1" applyAlignment="1">
      <alignment horizontal="center" wrapText="1"/>
    </xf>
    <xf numFmtId="5" fontId="7" fillId="0" borderId="11" xfId="5" applyNumberFormat="1" applyFont="1" applyBorder="1" applyAlignment="1">
      <alignment horizontal="center" wrapText="1"/>
    </xf>
    <xf numFmtId="5" fontId="7" fillId="0" borderId="12" xfId="5" applyNumberFormat="1" applyFont="1" applyBorder="1" applyAlignment="1">
      <alignment horizontal="center" wrapText="1"/>
    </xf>
    <xf numFmtId="49" fontId="7" fillId="0" borderId="12" xfId="5" applyNumberFormat="1" applyFont="1" applyBorder="1" applyAlignment="1">
      <alignment horizontal="center" wrapText="1"/>
    </xf>
    <xf numFmtId="49" fontId="7" fillId="0" borderId="6" xfId="5" applyNumberFormat="1" applyFont="1" applyBorder="1" applyAlignment="1">
      <alignment horizontal="center" wrapText="1"/>
    </xf>
    <xf numFmtId="0" fontId="7" fillId="0" borderId="12" xfId="5" applyFont="1" applyFill="1" applyBorder="1" applyAlignment="1">
      <alignment horizontal="center" wrapText="1"/>
    </xf>
    <xf numFmtId="0" fontId="7" fillId="0" borderId="6" xfId="5" applyFont="1" applyBorder="1" applyAlignment="1">
      <alignment horizontal="center" wrapText="1"/>
    </xf>
    <xf numFmtId="164" fontId="7" fillId="0" borderId="12" xfId="5" applyNumberFormat="1" applyFont="1" applyBorder="1" applyAlignment="1">
      <alignment horizontal="center" wrapText="1"/>
    </xf>
    <xf numFmtId="164" fontId="7" fillId="0" borderId="6" xfId="5" applyNumberFormat="1" applyFont="1" applyBorder="1" applyAlignment="1">
      <alignment horizontal="center" wrapText="1"/>
    </xf>
    <xf numFmtId="164" fontId="7" fillId="0" borderId="10" xfId="1" applyNumberFormat="1" applyFont="1" applyFill="1" applyBorder="1" applyAlignment="1">
      <alignment horizontal="center" wrapText="1"/>
    </xf>
    <xf numFmtId="164" fontId="7" fillId="0" borderId="11" xfId="1" applyNumberFormat="1" applyFont="1" applyFill="1" applyBorder="1" applyAlignment="1">
      <alignment horizontal="center" wrapText="1"/>
    </xf>
    <xf numFmtId="164" fontId="7" fillId="0" borderId="12" xfId="1" applyNumberFormat="1" applyFont="1" applyFill="1" applyBorder="1" applyAlignment="1">
      <alignment horizontal="center" wrapText="1"/>
    </xf>
    <xf numFmtId="0" fontId="8" fillId="0" borderId="2" xfId="5" applyFont="1" applyBorder="1" applyAlignment="1">
      <alignment horizontal="left" wrapText="1"/>
    </xf>
    <xf numFmtId="0" fontId="8" fillId="0" borderId="3" xfId="5" applyFont="1" applyBorder="1" applyAlignment="1">
      <alignment horizontal="left" wrapText="1"/>
    </xf>
    <xf numFmtId="0" fontId="21" fillId="0" borderId="1" xfId="5" applyFont="1" applyBorder="1" applyAlignment="1">
      <alignment horizontal="center" wrapText="1"/>
    </xf>
    <xf numFmtId="0" fontId="21" fillId="0" borderId="4" xfId="5" applyFont="1" applyBorder="1" applyAlignment="1">
      <alignment horizontal="center" wrapText="1"/>
    </xf>
    <xf numFmtId="164" fontId="8" fillId="0" borderId="10" xfId="5" applyNumberFormat="1" applyFont="1" applyFill="1" applyBorder="1" applyAlignment="1">
      <alignment wrapText="1"/>
    </xf>
    <xf numFmtId="164" fontId="8" fillId="0" borderId="11" xfId="5" applyNumberFormat="1" applyFont="1" applyFill="1" applyBorder="1" applyAlignment="1">
      <alignment wrapText="1"/>
    </xf>
    <xf numFmtId="14" fontId="8" fillId="0" borderId="0" xfId="5" applyNumberFormat="1" applyFont="1" applyFill="1" applyBorder="1" applyAlignment="1">
      <alignment horizontal="left" wrapText="1"/>
    </xf>
    <xf numFmtId="0" fontId="8" fillId="0" borderId="4" xfId="5" applyFont="1" applyBorder="1" applyAlignment="1">
      <alignment horizontal="center" wrapText="1"/>
    </xf>
    <xf numFmtId="0" fontId="8" fillId="0" borderId="0" xfId="5" applyFont="1" applyBorder="1" applyAlignment="1">
      <alignment horizontal="center" wrapText="1"/>
    </xf>
    <xf numFmtId="0" fontId="8" fillId="0" borderId="0" xfId="5" applyFont="1" applyFill="1" applyBorder="1" applyAlignment="1">
      <alignment horizontal="left"/>
    </xf>
    <xf numFmtId="0" fontId="7" fillId="0" borderId="42" xfId="5" applyFont="1" applyFill="1" applyBorder="1" applyAlignment="1">
      <alignment horizontal="center" wrapText="1"/>
    </xf>
    <xf numFmtId="0" fontId="7" fillId="0" borderId="43" xfId="5" applyFont="1" applyFill="1" applyBorder="1" applyAlignment="1">
      <alignment horizontal="center" wrapText="1"/>
    </xf>
    <xf numFmtId="0" fontId="7" fillId="0" borderId="44" xfId="5" applyFont="1" applyFill="1" applyBorder="1" applyAlignment="1">
      <alignment horizontal="center" wrapText="1"/>
    </xf>
    <xf numFmtId="0" fontId="7" fillId="10" borderId="34" xfId="0" applyFont="1" applyFill="1" applyBorder="1" applyAlignment="1">
      <alignment horizontal="center" vertical="top" wrapText="1"/>
    </xf>
    <xf numFmtId="0" fontId="7" fillId="10" borderId="0" xfId="0" applyFont="1" applyFill="1" applyBorder="1" applyAlignment="1">
      <alignment horizontal="center" vertical="top" wrapText="1"/>
    </xf>
    <xf numFmtId="0" fontId="7" fillId="10" borderId="5" xfId="0" applyFont="1" applyFill="1" applyBorder="1" applyAlignment="1">
      <alignment horizontal="center" vertical="top" wrapText="1"/>
    </xf>
    <xf numFmtId="0" fontId="38" fillId="11" borderId="34" xfId="0" applyFont="1" applyFill="1" applyBorder="1" applyAlignment="1">
      <alignment horizontal="center" vertical="top" wrapText="1"/>
    </xf>
    <xf numFmtId="0" fontId="38" fillId="11" borderId="0" xfId="0" applyFont="1" applyFill="1" applyBorder="1" applyAlignment="1">
      <alignment horizontal="center" vertical="top" wrapText="1"/>
    </xf>
    <xf numFmtId="0" fontId="38" fillId="11" borderId="5" xfId="0" applyFont="1" applyFill="1" applyBorder="1" applyAlignment="1">
      <alignment horizontal="center" vertical="top" wrapText="1"/>
    </xf>
    <xf numFmtId="5" fontId="7" fillId="0" borderId="10" xfId="1" applyNumberFormat="1" applyFont="1" applyFill="1" applyBorder="1" applyAlignment="1">
      <alignment horizontal="center" wrapText="1"/>
    </xf>
    <xf numFmtId="5" fontId="7" fillId="0" borderId="11" xfId="1" applyNumberFormat="1" applyFont="1" applyFill="1" applyBorder="1" applyAlignment="1">
      <alignment horizontal="center" wrapText="1"/>
    </xf>
    <xf numFmtId="5" fontId="7" fillId="0" borderId="12" xfId="1" applyNumberFormat="1" applyFont="1" applyFill="1" applyBorder="1" applyAlignment="1">
      <alignment horizontal="center" wrapText="1"/>
    </xf>
    <xf numFmtId="0" fontId="40" fillId="0" borderId="1" xfId="5" applyFont="1" applyBorder="1" applyAlignment="1">
      <alignment horizontal="center" wrapText="1"/>
    </xf>
    <xf numFmtId="0" fontId="40" fillId="0" borderId="4" xfId="5" applyFont="1" applyBorder="1" applyAlignment="1">
      <alignment horizontal="center" wrapText="1"/>
    </xf>
    <xf numFmtId="5" fontId="8" fillId="0" borderId="10" xfId="5" applyNumberFormat="1" applyFont="1" applyFill="1" applyBorder="1" applyAlignment="1">
      <alignment wrapText="1"/>
    </xf>
    <xf numFmtId="5" fontId="8" fillId="0" borderId="11" xfId="5" applyNumberFormat="1" applyFont="1" applyFill="1" applyBorder="1" applyAlignment="1">
      <alignment wrapText="1"/>
    </xf>
    <xf numFmtId="0" fontId="38" fillId="11" borderId="6" xfId="0" applyFont="1" applyFill="1" applyBorder="1" applyAlignment="1">
      <alignment horizontal="center" vertical="top" wrapText="1"/>
    </xf>
    <xf numFmtId="0" fontId="38" fillId="10" borderId="6" xfId="0" applyFont="1" applyFill="1" applyBorder="1" applyAlignment="1">
      <alignment horizontal="center" vertical="top" wrapText="1"/>
    </xf>
    <xf numFmtId="5" fontId="7" fillId="0" borderId="6" xfId="5" applyNumberFormat="1" applyFont="1" applyBorder="1" applyAlignment="1">
      <alignment horizontal="center" wrapText="1"/>
    </xf>
    <xf numFmtId="0" fontId="7" fillId="0" borderId="1" xfId="0" applyFont="1" applyBorder="1" applyAlignment="1">
      <alignment horizontal="center" wrapText="1"/>
    </xf>
    <xf numFmtId="0" fontId="7" fillId="0" borderId="4" xfId="0" applyFont="1" applyBorder="1" applyAlignment="1">
      <alignment horizontal="center" wrapText="1"/>
    </xf>
    <xf numFmtId="0" fontId="7" fillId="0" borderId="13" xfId="0" applyFont="1" applyBorder="1" applyAlignment="1">
      <alignment horizontal="center" wrapText="1"/>
    </xf>
    <xf numFmtId="14" fontId="0" fillId="0" borderId="7" xfId="0" applyNumberFormat="1" applyFill="1" applyBorder="1" applyAlignment="1">
      <alignment horizontal="left" wrapText="1"/>
    </xf>
    <xf numFmtId="14" fontId="0" fillId="0" borderId="8" xfId="0" applyNumberFormat="1" applyFill="1" applyBorder="1" applyAlignment="1">
      <alignment horizontal="left" wrapText="1"/>
    </xf>
    <xf numFmtId="0" fontId="43" fillId="0" borderId="10"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6" xfId="0" applyFont="1" applyBorder="1" applyAlignment="1">
      <alignment horizontal="center" wrapText="1"/>
    </xf>
    <xf numFmtId="0" fontId="43" fillId="0" borderId="1" xfId="0" applyFont="1" applyBorder="1" applyAlignment="1">
      <alignment horizontal="center" wrapText="1"/>
    </xf>
    <xf numFmtId="0" fontId="43" fillId="0" borderId="4" xfId="0" applyFont="1" applyBorder="1" applyAlignment="1">
      <alignment horizontal="center" wrapText="1"/>
    </xf>
    <xf numFmtId="0" fontId="43" fillId="0" borderId="13" xfId="0" applyFont="1" applyBorder="1" applyAlignment="1">
      <alignment horizontal="center" wrapText="1"/>
    </xf>
    <xf numFmtId="0" fontId="44" fillId="0" borderId="7" xfId="0" applyFont="1" applyBorder="1" applyAlignment="1">
      <alignment horizontal="left" wrapText="1"/>
    </xf>
    <xf numFmtId="0" fontId="44" fillId="0" borderId="8" xfId="0" applyFont="1" applyBorder="1" applyAlignment="1">
      <alignment horizontal="left" wrapText="1"/>
    </xf>
    <xf numFmtId="14" fontId="44" fillId="0" borderId="7" xfId="0" applyNumberFormat="1" applyFont="1" applyBorder="1" applyAlignment="1">
      <alignment horizontal="left" wrapText="1"/>
    </xf>
    <xf numFmtId="14" fontId="44" fillId="0" borderId="8" xfId="0" applyNumberFormat="1" applyFont="1" applyBorder="1" applyAlignment="1">
      <alignment horizontal="left" wrapText="1"/>
    </xf>
    <xf numFmtId="0" fontId="44" fillId="0" borderId="7" xfId="0" applyFont="1" applyBorder="1" applyAlignment="1">
      <alignment horizontal="left"/>
    </xf>
    <xf numFmtId="0" fontId="44" fillId="0" borderId="8" xfId="0" applyFont="1" applyBorder="1" applyAlignment="1">
      <alignment horizontal="left"/>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7" fillId="0" borderId="8" xfId="0" applyFont="1" applyBorder="1" applyAlignment="1">
      <alignment horizontal="center"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center" vertical="center" wrapText="1"/>
    </xf>
    <xf numFmtId="165" fontId="7" fillId="0" borderId="6" xfId="0" applyNumberFormat="1" applyFont="1" applyBorder="1" applyAlignment="1">
      <alignment horizontal="center" vertical="center" wrapText="1"/>
    </xf>
  </cellXfs>
  <cellStyles count="13">
    <cellStyle name="Currency" xfId="1" builtinId="4"/>
    <cellStyle name="Currency 2" xfId="6"/>
    <cellStyle name="Currency 3" xfId="11"/>
    <cellStyle name="Neutral" xfId="3" builtinId="28"/>
    <cellStyle name="Normal" xfId="0" builtinId="0"/>
    <cellStyle name="Normal 2" xfId="4"/>
    <cellStyle name="Normal 3" xfId="9"/>
    <cellStyle name="Normal 4" xfId="5"/>
    <cellStyle name="Normal 6 2 3 2" xfId="10"/>
    <cellStyle name="Normal 9 2" xfId="7"/>
    <cellStyle name="Normal_Sheet1" xfId="8"/>
    <cellStyle name="Percent" xfId="2" builtinId="5"/>
    <cellStyle name="Percent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HANCOCK\Adam%20Leggett\85th\JOC\June%202018%20Reports\TMD\Copy%20of%20TMD-OED%20-%20FY18-19%20JOC%20Government%20Facilities%20Report%20-%202018-05-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slie.h.gervais.civ/Documents/1-BUDGET/STAR/TMD%20-%20FY18%20JOC%20Government%20Facilities%20Report%20-%202017-09-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HANCOCK\Adam%20Leggett\85th\JOC\June%202018%20Reports\TxDOT\TXDOT-Q3AY18%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Engineering%20RFQ\Copy%20of%202018%20May.xlxs%20(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 val="3-Project Data"/>
      <sheetName val="4-Projected Payments"/>
      <sheetName val="5-Payment Details"/>
      <sheetName val="6-PO Details"/>
      <sheetName val="7-Totals"/>
    </sheetNames>
    <sheetDataSet>
      <sheetData sheetId="0" refreshError="1"/>
      <sheetData sheetId="1">
        <row r="2">
          <cell r="C2">
            <v>43269</v>
          </cell>
        </row>
        <row r="8">
          <cell r="F8">
            <v>2500000</v>
          </cell>
        </row>
        <row r="9">
          <cell r="F9">
            <v>2500000</v>
          </cell>
        </row>
        <row r="10">
          <cell r="F10">
            <v>1500000</v>
          </cell>
        </row>
        <row r="11">
          <cell r="F11">
            <v>2000000</v>
          </cell>
        </row>
        <row r="12">
          <cell r="F12">
            <v>2500000</v>
          </cell>
        </row>
      </sheetData>
      <sheetData sheetId="2" refreshError="1"/>
      <sheetData sheetId="3">
        <row r="20">
          <cell r="D20">
            <v>501680.5</v>
          </cell>
          <cell r="I20">
            <v>225493</v>
          </cell>
        </row>
        <row r="21">
          <cell r="D21">
            <v>306235.62</v>
          </cell>
        </row>
        <row r="34">
          <cell r="D34">
            <v>588583.34</v>
          </cell>
          <cell r="I34">
            <v>53732</v>
          </cell>
        </row>
        <row r="35">
          <cell r="D35">
            <v>234444.56</v>
          </cell>
        </row>
        <row r="36">
          <cell r="D36">
            <v>354138.77999999997</v>
          </cell>
        </row>
        <row r="48">
          <cell r="D48">
            <v>142414</v>
          </cell>
          <cell r="I48">
            <v>0</v>
          </cell>
        </row>
        <row r="49">
          <cell r="D49">
            <v>0</v>
          </cell>
        </row>
        <row r="50">
          <cell r="D50">
            <v>142414</v>
          </cell>
        </row>
        <row r="67">
          <cell r="D67">
            <v>221267</v>
          </cell>
          <cell r="I67">
            <v>0</v>
          </cell>
        </row>
        <row r="68">
          <cell r="D68">
            <v>0</v>
          </cell>
        </row>
        <row r="69">
          <cell r="D69">
            <v>221267</v>
          </cell>
        </row>
        <row r="81">
          <cell r="D81">
            <v>239678</v>
          </cell>
          <cell r="I81">
            <v>0</v>
          </cell>
        </row>
        <row r="82">
          <cell r="D82">
            <v>0</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efreshError="1">
        <row r="8">
          <cell r="C8" t="str">
            <v>Camp Mabry Admin Offices
2200 W 35th St Bldg 1
Austin, 78730</v>
          </cell>
        </row>
        <row r="9">
          <cell r="C9" t="str">
            <v>Weslaco Readiness Center
1100 Vo-Tech Drive
Weslaco 78596</v>
          </cell>
        </row>
        <row r="10">
          <cell r="C10" t="str">
            <v>Terrell Readiness Center
Lions Club Parkway 
Hwy 80 West
Terrell 75160</v>
          </cell>
        </row>
        <row r="11">
          <cell r="C11" t="str">
            <v>Fort Worth Shoreview Readiness Center
8111 Shoreview Dr
Fort Worth 76108</v>
          </cell>
        </row>
        <row r="12">
          <cell r="C12" t="str">
            <v>Fort Worth Cobb Park Readiness Center
2101 Cobb Park Dr
Fort Worth 76105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8JOC AY16-17 DM"/>
      <sheetName val="AY16-17 New Construction"/>
      <sheetName val="AY18-19 DM $50M"/>
      <sheetName val="AY18-19 New Constuction $36M"/>
      <sheetName val="AY18-19 $7.3M ADD FUNDS"/>
      <sheetName val="Space Planning"/>
      <sheetName val="Historical Damage"/>
    </sheetNames>
    <sheetDataSet>
      <sheetData sheetId="0" refreshError="1"/>
      <sheetData sheetId="1">
        <row r="1">
          <cell r="P1" t="str">
            <v>Version:  Final</v>
          </cell>
        </row>
        <row r="2">
          <cell r="E2">
            <v>43256</v>
          </cell>
        </row>
      </sheetData>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599"/>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workbookViewId="0">
      <selection activeCell="A11" sqref="A11:XFD11"/>
    </sheetView>
  </sheetViews>
  <sheetFormatPr defaultRowHeight="15" x14ac:dyDescent="0.25"/>
  <cols>
    <col min="2" max="2" width="16.42578125" customWidth="1"/>
    <col min="3" max="3" width="13.7109375" customWidth="1"/>
    <col min="4" max="4" width="14.140625" customWidth="1"/>
    <col min="5" max="5" width="14.28515625" customWidth="1"/>
    <col min="6" max="6" width="13" customWidth="1"/>
    <col min="7" max="7" width="12.7109375" customWidth="1"/>
    <col min="8" max="8" width="13.28515625" customWidth="1"/>
    <col min="9" max="9" width="13.7109375" customWidth="1"/>
  </cols>
  <sheetData>
    <row r="1" spans="1:9" ht="21" x14ac:dyDescent="0.35">
      <c r="D1" s="1" t="s">
        <v>0</v>
      </c>
    </row>
    <row r="2" spans="1:9" ht="60" x14ac:dyDescent="0.25">
      <c r="A2" s="2"/>
      <c r="B2" s="3" t="s">
        <v>1</v>
      </c>
      <c r="C2" s="3" t="s">
        <v>2</v>
      </c>
      <c r="D2" s="4" t="s">
        <v>3</v>
      </c>
      <c r="E2" s="5" t="s">
        <v>4</v>
      </c>
      <c r="F2" s="4" t="s">
        <v>5</v>
      </c>
      <c r="G2" s="5" t="s">
        <v>6</v>
      </c>
      <c r="H2" s="3" t="s">
        <v>7</v>
      </c>
      <c r="I2" s="6" t="s">
        <v>8</v>
      </c>
    </row>
    <row r="3" spans="1:9" x14ac:dyDescent="0.25">
      <c r="A3" s="30"/>
      <c r="B3" s="8"/>
      <c r="C3" s="8"/>
      <c r="D3" s="9"/>
      <c r="E3" s="10"/>
      <c r="F3" s="9"/>
      <c r="G3" s="10"/>
      <c r="H3" s="8"/>
      <c r="I3" s="11"/>
    </row>
    <row r="4" spans="1:9" x14ac:dyDescent="0.25">
      <c r="A4" s="7" t="s">
        <v>25</v>
      </c>
      <c r="B4" s="8"/>
      <c r="C4" s="8"/>
      <c r="D4" s="9"/>
      <c r="E4" s="10"/>
      <c r="F4" s="9"/>
      <c r="G4" s="10"/>
      <c r="H4" s="8"/>
      <c r="I4" s="11"/>
    </row>
    <row r="5" spans="1:9" x14ac:dyDescent="0.25">
      <c r="A5" s="12" t="s">
        <v>10</v>
      </c>
      <c r="B5" s="13">
        <v>12000000</v>
      </c>
      <c r="C5" s="13">
        <v>12000000</v>
      </c>
      <c r="D5" s="13">
        <v>668416</v>
      </c>
      <c r="E5" s="14">
        <f>D5/C5</f>
        <v>5.5701333333333332E-2</v>
      </c>
      <c r="F5" s="13">
        <v>384047</v>
      </c>
      <c r="G5" s="15">
        <f t="shared" ref="G5:G6" si="0">F5/C5</f>
        <v>3.2003916666666667E-2</v>
      </c>
      <c r="H5" s="13">
        <f t="shared" ref="H5:H16" si="1">SUM(C5-D5-F5)</f>
        <v>10947537</v>
      </c>
      <c r="I5" s="16">
        <f t="shared" ref="I5:I17" si="2">SUM(H5/C5)</f>
        <v>0.91229475000000004</v>
      </c>
    </row>
    <row r="6" spans="1:9" x14ac:dyDescent="0.25">
      <c r="A6" s="17" t="s">
        <v>11</v>
      </c>
      <c r="B6" s="18">
        <v>11000000</v>
      </c>
      <c r="C6" s="18">
        <v>10303638</v>
      </c>
      <c r="D6" s="18">
        <v>1459178</v>
      </c>
      <c r="E6" s="19">
        <f t="shared" ref="E6:E7" si="3">D6/C6</f>
        <v>0.14161774705206065</v>
      </c>
      <c r="F6" s="18">
        <v>540680</v>
      </c>
      <c r="G6" s="20">
        <f t="shared" si="0"/>
        <v>5.2474669626397977E-2</v>
      </c>
      <c r="H6" s="18">
        <f t="shared" si="1"/>
        <v>8303780</v>
      </c>
      <c r="I6" s="21">
        <f t="shared" si="2"/>
        <v>0.80590758332154133</v>
      </c>
    </row>
    <row r="7" spans="1:9" x14ac:dyDescent="0.25">
      <c r="A7" s="12" t="s">
        <v>12</v>
      </c>
      <c r="B7" s="13">
        <v>66185665</v>
      </c>
      <c r="C7" s="13">
        <v>66185665</v>
      </c>
      <c r="D7" s="13">
        <v>3546695</v>
      </c>
      <c r="E7" s="22">
        <f t="shared" si="3"/>
        <v>5.3587056955611161E-2</v>
      </c>
      <c r="F7" s="13">
        <v>3614331</v>
      </c>
      <c r="G7" s="15">
        <f>F7/C7</f>
        <v>5.4608970084383077E-2</v>
      </c>
      <c r="H7" s="13">
        <f t="shared" si="1"/>
        <v>59024639</v>
      </c>
      <c r="I7" s="16">
        <f t="shared" si="2"/>
        <v>0.8918039729600058</v>
      </c>
    </row>
    <row r="8" spans="1:9" x14ac:dyDescent="0.25">
      <c r="A8" s="17" t="s">
        <v>13</v>
      </c>
      <c r="B8" s="18">
        <v>41635989</v>
      </c>
      <c r="C8" s="18">
        <v>41996216</v>
      </c>
      <c r="D8" s="18">
        <v>8095662</v>
      </c>
      <c r="E8" s="19">
        <f>D8/C8</f>
        <v>0.19277122491226353</v>
      </c>
      <c r="F8" s="18">
        <v>3274498</v>
      </c>
      <c r="G8" s="20">
        <f t="shared" ref="G8:G15" si="4">F8/C8</f>
        <v>7.7971262934736787E-2</v>
      </c>
      <c r="H8" s="18">
        <f t="shared" si="1"/>
        <v>30626056</v>
      </c>
      <c r="I8" s="21">
        <f t="shared" si="2"/>
        <v>0.72925751215299972</v>
      </c>
    </row>
    <row r="9" spans="1:9" x14ac:dyDescent="0.25">
      <c r="A9" s="12" t="s">
        <v>14</v>
      </c>
      <c r="B9" s="13">
        <v>90000000</v>
      </c>
      <c r="C9" s="13">
        <v>90000000</v>
      </c>
      <c r="D9" s="13">
        <v>11037884</v>
      </c>
      <c r="E9" s="15">
        <f t="shared" ref="E9:E12" si="5">D9/C9</f>
        <v>0.12264315555555555</v>
      </c>
      <c r="F9" s="13">
        <v>401839</v>
      </c>
      <c r="G9" s="15">
        <f t="shared" si="4"/>
        <v>4.4648777777777779E-3</v>
      </c>
      <c r="H9" s="13">
        <f t="shared" si="1"/>
        <v>78560277</v>
      </c>
      <c r="I9" s="16">
        <f t="shared" si="2"/>
        <v>0.87289196666666669</v>
      </c>
    </row>
    <row r="10" spans="1:9" x14ac:dyDescent="0.25">
      <c r="A10" s="17" t="s">
        <v>15</v>
      </c>
      <c r="B10" s="18">
        <v>49640000</v>
      </c>
      <c r="C10" s="18">
        <v>50000000</v>
      </c>
      <c r="D10" s="18">
        <v>4756121</v>
      </c>
      <c r="E10" s="19">
        <f t="shared" si="5"/>
        <v>9.5122419999999999E-2</v>
      </c>
      <c r="F10" s="18">
        <v>2898353</v>
      </c>
      <c r="G10" s="20">
        <f t="shared" si="4"/>
        <v>5.7967060000000001E-2</v>
      </c>
      <c r="H10" s="18">
        <f t="shared" si="1"/>
        <v>42345526</v>
      </c>
      <c r="I10" s="21">
        <f t="shared" si="2"/>
        <v>0.84691052</v>
      </c>
    </row>
    <row r="11" spans="1:9" x14ac:dyDescent="0.25">
      <c r="A11" s="12" t="s">
        <v>16</v>
      </c>
      <c r="B11" s="13">
        <v>6350000</v>
      </c>
      <c r="C11" s="13">
        <v>6350000</v>
      </c>
      <c r="D11" s="13">
        <v>2322701</v>
      </c>
      <c r="E11" s="14">
        <f t="shared" si="5"/>
        <v>0.36577968503937008</v>
      </c>
      <c r="F11" s="13">
        <v>2052656</v>
      </c>
      <c r="G11" s="15">
        <f t="shared" si="4"/>
        <v>0.32325291338582679</v>
      </c>
      <c r="H11" s="13">
        <f t="shared" si="1"/>
        <v>1974643</v>
      </c>
      <c r="I11" s="16">
        <f t="shared" si="2"/>
        <v>0.31096740157480313</v>
      </c>
    </row>
    <row r="12" spans="1:9" x14ac:dyDescent="0.25">
      <c r="A12" s="17" t="s">
        <v>17</v>
      </c>
      <c r="B12" s="18">
        <v>4700000</v>
      </c>
      <c r="C12" s="18">
        <v>4700000</v>
      </c>
      <c r="D12" s="18">
        <v>212920</v>
      </c>
      <c r="E12" s="19">
        <f t="shared" si="5"/>
        <v>4.5302127659574469E-2</v>
      </c>
      <c r="F12" s="18">
        <v>42881</v>
      </c>
      <c r="G12" s="20">
        <f t="shared" si="4"/>
        <v>9.1236170212765956E-3</v>
      </c>
      <c r="H12" s="18">
        <f t="shared" si="1"/>
        <v>4444199</v>
      </c>
      <c r="I12" s="21">
        <f t="shared" si="2"/>
        <v>0.94557425531914896</v>
      </c>
    </row>
    <row r="13" spans="1:9" x14ac:dyDescent="0.25">
      <c r="A13" s="12" t="s">
        <v>18</v>
      </c>
      <c r="B13" s="13">
        <v>1800000</v>
      </c>
      <c r="C13" s="13">
        <v>1800000</v>
      </c>
      <c r="D13" s="13">
        <v>36852</v>
      </c>
      <c r="E13" s="14">
        <f>D13/C13</f>
        <v>2.0473333333333333E-2</v>
      </c>
      <c r="F13" s="13">
        <v>0</v>
      </c>
      <c r="G13" s="15">
        <f t="shared" si="4"/>
        <v>0</v>
      </c>
      <c r="H13" s="13">
        <f t="shared" si="1"/>
        <v>1763148</v>
      </c>
      <c r="I13" s="16">
        <f t="shared" si="2"/>
        <v>0.97952666666666666</v>
      </c>
    </row>
    <row r="14" spans="1:9" x14ac:dyDescent="0.25">
      <c r="A14" s="17" t="s">
        <v>19</v>
      </c>
      <c r="B14" s="18">
        <v>80000000</v>
      </c>
      <c r="C14" s="18">
        <v>79059077</v>
      </c>
      <c r="D14" s="18">
        <v>5255557</v>
      </c>
      <c r="E14" s="19">
        <f>D14/C14</f>
        <v>6.647632630469491E-2</v>
      </c>
      <c r="F14" s="18">
        <v>1540033</v>
      </c>
      <c r="G14" s="20">
        <f t="shared" si="4"/>
        <v>1.9479521624063485E-2</v>
      </c>
      <c r="H14" s="18">
        <f t="shared" si="1"/>
        <v>72263487</v>
      </c>
      <c r="I14" s="21">
        <f t="shared" si="2"/>
        <v>0.91404415207124157</v>
      </c>
    </row>
    <row r="15" spans="1:9" x14ac:dyDescent="0.25">
      <c r="A15" s="12" t="s">
        <v>20</v>
      </c>
      <c r="B15" s="13">
        <v>78600000</v>
      </c>
      <c r="C15" s="13">
        <v>74567911</v>
      </c>
      <c r="D15" s="13">
        <v>3538609</v>
      </c>
      <c r="E15" s="14">
        <f>D15/C15</f>
        <v>4.7454849580002317E-2</v>
      </c>
      <c r="F15" s="13">
        <v>285675</v>
      </c>
      <c r="G15" s="15">
        <f t="shared" si="4"/>
        <v>3.8310715181494089E-3</v>
      </c>
      <c r="H15" s="13">
        <f t="shared" si="1"/>
        <v>70743627</v>
      </c>
      <c r="I15" s="16">
        <f t="shared" si="2"/>
        <v>0.94871407890184822</v>
      </c>
    </row>
    <row r="16" spans="1:9" x14ac:dyDescent="0.25">
      <c r="A16" s="17" t="s">
        <v>21</v>
      </c>
      <c r="B16" s="18">
        <v>12100000</v>
      </c>
      <c r="C16" s="18">
        <v>12100000</v>
      </c>
      <c r="D16" s="18">
        <v>539294</v>
      </c>
      <c r="E16" s="19">
        <f>D16/C16</f>
        <v>4.45697520661157E-2</v>
      </c>
      <c r="F16" s="18">
        <v>54963</v>
      </c>
      <c r="G16" s="20">
        <f>F16/C15</f>
        <v>7.3708649287493116E-4</v>
      </c>
      <c r="H16" s="18">
        <f t="shared" si="1"/>
        <v>11505743</v>
      </c>
      <c r="I16" s="21">
        <f t="shared" si="2"/>
        <v>0.95088785123966946</v>
      </c>
    </row>
    <row r="17" spans="1:9" x14ac:dyDescent="0.25">
      <c r="A17" s="23" t="s">
        <v>22</v>
      </c>
      <c r="B17" s="13">
        <f>SUM(B5:B16)</f>
        <v>454011654</v>
      </c>
      <c r="C17" s="13">
        <f>SUM(C5:C16)</f>
        <v>449062507</v>
      </c>
      <c r="D17" s="13">
        <f>SUM(D5:D16)</f>
        <v>41469889</v>
      </c>
      <c r="E17" s="15">
        <f>D17/C17</f>
        <v>9.2347698490891819E-2</v>
      </c>
      <c r="F17" s="13">
        <f>SUM(F5:F16)</f>
        <v>15089956</v>
      </c>
      <c r="G17" s="15">
        <f>F17/C17</f>
        <v>3.3603241786560462E-2</v>
      </c>
      <c r="H17" s="13">
        <f>SUM(H5:H16)</f>
        <v>392502662</v>
      </c>
      <c r="I17" s="16">
        <f t="shared" si="2"/>
        <v>0.87404905972254776</v>
      </c>
    </row>
    <row r="18" spans="1:9" x14ac:dyDescent="0.25">
      <c r="A18" s="647"/>
      <c r="B18" s="18"/>
      <c r="C18" s="18"/>
      <c r="D18" s="18"/>
      <c r="E18" s="20"/>
      <c r="F18" s="18"/>
      <c r="G18" s="20"/>
      <c r="H18" s="18"/>
      <c r="I18" s="21"/>
    </row>
    <row r="19" spans="1:9" x14ac:dyDescent="0.25">
      <c r="A19" s="7" t="s">
        <v>9</v>
      </c>
      <c r="B19" s="8"/>
      <c r="C19" s="8"/>
      <c r="D19" s="9"/>
      <c r="E19" s="10"/>
      <c r="F19" s="9"/>
      <c r="G19" s="10"/>
      <c r="H19" s="8"/>
      <c r="I19" s="11"/>
    </row>
    <row r="20" spans="1:9" x14ac:dyDescent="0.25">
      <c r="A20" s="12" t="s">
        <v>10</v>
      </c>
      <c r="B20" s="13">
        <v>12000000</v>
      </c>
      <c r="C20" s="13">
        <v>12000000</v>
      </c>
      <c r="D20" s="13">
        <v>180475</v>
      </c>
      <c r="E20" s="14">
        <f>D20/C20</f>
        <v>1.5039583333333334E-2</v>
      </c>
      <c r="F20" s="13">
        <v>132787</v>
      </c>
      <c r="G20" s="15">
        <f t="shared" ref="G20:G21" si="6">F20/C20</f>
        <v>1.1065583333333334E-2</v>
      </c>
      <c r="H20" s="13">
        <f t="shared" ref="H20:H31" si="7">SUM(C20-D20-F20)</f>
        <v>11686738</v>
      </c>
      <c r="I20" s="16">
        <f t="shared" ref="I20:I32" si="8">SUM(H20/C20)</f>
        <v>0.97389483333333338</v>
      </c>
    </row>
    <row r="21" spans="1:9" x14ac:dyDescent="0.25">
      <c r="A21" s="17" t="s">
        <v>11</v>
      </c>
      <c r="B21" s="18">
        <v>11000000</v>
      </c>
      <c r="C21" s="18">
        <v>10444416</v>
      </c>
      <c r="D21" s="18">
        <v>1539264</v>
      </c>
      <c r="E21" s="19">
        <f t="shared" ref="E21:E27" si="9">D21/C21</f>
        <v>0.14737674179197766</v>
      </c>
      <c r="F21" s="18">
        <v>164837</v>
      </c>
      <c r="G21" s="20">
        <f t="shared" si="6"/>
        <v>1.5782308939054131E-2</v>
      </c>
      <c r="H21" s="18">
        <f t="shared" si="7"/>
        <v>8740315</v>
      </c>
      <c r="I21" s="21">
        <f t="shared" si="8"/>
        <v>0.83684094926896824</v>
      </c>
    </row>
    <row r="22" spans="1:9" x14ac:dyDescent="0.25">
      <c r="A22" s="12" t="s">
        <v>12</v>
      </c>
      <c r="B22" s="13">
        <v>66185665</v>
      </c>
      <c r="C22" s="13">
        <v>66185665</v>
      </c>
      <c r="D22" s="13">
        <v>1430502</v>
      </c>
      <c r="E22" s="22">
        <f t="shared" si="9"/>
        <v>2.1613471738933198E-2</v>
      </c>
      <c r="F22" s="13">
        <v>1692464</v>
      </c>
      <c r="G22" s="15">
        <f>F22/C22</f>
        <v>2.557145871390731E-2</v>
      </c>
      <c r="H22" s="13">
        <f t="shared" si="7"/>
        <v>63062699</v>
      </c>
      <c r="I22" s="16">
        <f t="shared" si="8"/>
        <v>0.95281506954715944</v>
      </c>
    </row>
    <row r="23" spans="1:9" x14ac:dyDescent="0.25">
      <c r="A23" s="17" t="s">
        <v>13</v>
      </c>
      <c r="B23" s="18">
        <v>41635989</v>
      </c>
      <c r="C23" s="18">
        <v>41990138</v>
      </c>
      <c r="D23" s="18">
        <v>7530478</v>
      </c>
      <c r="E23" s="19">
        <f>D23/C23</f>
        <v>0.17933920579160753</v>
      </c>
      <c r="F23" s="18">
        <v>1675558</v>
      </c>
      <c r="G23" s="20">
        <f t="shared" ref="G23:G30" si="10">F23/C23</f>
        <v>3.990360784239385E-2</v>
      </c>
      <c r="H23" s="18">
        <f t="shared" si="7"/>
        <v>32784102</v>
      </c>
      <c r="I23" s="21">
        <f t="shared" si="8"/>
        <v>0.78075718636599856</v>
      </c>
    </row>
    <row r="24" spans="1:9" x14ac:dyDescent="0.25">
      <c r="A24" s="12" t="s">
        <v>14</v>
      </c>
      <c r="B24" s="13">
        <v>90000000</v>
      </c>
      <c r="C24" s="13">
        <v>90000000</v>
      </c>
      <c r="D24" s="13">
        <v>3213288</v>
      </c>
      <c r="E24" s="15">
        <f t="shared" si="9"/>
        <v>3.5703199999999997E-2</v>
      </c>
      <c r="F24" s="13">
        <v>33816</v>
      </c>
      <c r="G24" s="15">
        <f t="shared" si="10"/>
        <v>3.7573333333333332E-4</v>
      </c>
      <c r="H24" s="13">
        <f t="shared" si="7"/>
        <v>86752896</v>
      </c>
      <c r="I24" s="16">
        <f t="shared" si="8"/>
        <v>0.96392106666666666</v>
      </c>
    </row>
    <row r="25" spans="1:9" x14ac:dyDescent="0.25">
      <c r="A25" s="17" t="s">
        <v>15</v>
      </c>
      <c r="B25" s="18">
        <v>49640000</v>
      </c>
      <c r="C25" s="18">
        <v>50000000</v>
      </c>
      <c r="D25" s="18">
        <v>3096945</v>
      </c>
      <c r="E25" s="19">
        <f t="shared" si="9"/>
        <v>6.1938899999999998E-2</v>
      </c>
      <c r="F25" s="18">
        <v>0</v>
      </c>
      <c r="G25" s="20">
        <f t="shared" si="10"/>
        <v>0</v>
      </c>
      <c r="H25" s="18">
        <f t="shared" si="7"/>
        <v>46903055</v>
      </c>
      <c r="I25" s="21">
        <f t="shared" si="8"/>
        <v>0.93806109999999998</v>
      </c>
    </row>
    <row r="26" spans="1:9" x14ac:dyDescent="0.25">
      <c r="A26" s="12" t="s">
        <v>16</v>
      </c>
      <c r="B26" s="13">
        <v>6350000</v>
      </c>
      <c r="C26" s="13">
        <v>6350000</v>
      </c>
      <c r="D26" s="13">
        <v>3594767</v>
      </c>
      <c r="E26" s="14">
        <f t="shared" si="9"/>
        <v>0.56610503937007872</v>
      </c>
      <c r="F26" s="13">
        <v>327224</v>
      </c>
      <c r="G26" s="15">
        <f t="shared" si="10"/>
        <v>5.1531338582677166E-2</v>
      </c>
      <c r="H26" s="13">
        <f t="shared" si="7"/>
        <v>2428009</v>
      </c>
      <c r="I26" s="16">
        <f t="shared" si="8"/>
        <v>0.38236362204724411</v>
      </c>
    </row>
    <row r="27" spans="1:9" x14ac:dyDescent="0.25">
      <c r="A27" s="17" t="s">
        <v>17</v>
      </c>
      <c r="B27" s="18">
        <v>4700000</v>
      </c>
      <c r="C27" s="18">
        <v>4700000</v>
      </c>
      <c r="D27" s="18">
        <v>237717</v>
      </c>
      <c r="E27" s="19">
        <f t="shared" si="9"/>
        <v>5.0578085106382981E-2</v>
      </c>
      <c r="F27" s="18">
        <v>9854</v>
      </c>
      <c r="G27" s="20">
        <f t="shared" si="10"/>
        <v>2.096595744680851E-3</v>
      </c>
      <c r="H27" s="18">
        <f t="shared" si="7"/>
        <v>4452429</v>
      </c>
      <c r="I27" s="21">
        <f t="shared" si="8"/>
        <v>0.94732531914893614</v>
      </c>
    </row>
    <row r="28" spans="1:9" x14ac:dyDescent="0.25">
      <c r="A28" s="12" t="s">
        <v>18</v>
      </c>
      <c r="B28" s="13">
        <v>1800000</v>
      </c>
      <c r="C28" s="13">
        <v>1800000</v>
      </c>
      <c r="D28" s="13">
        <v>0</v>
      </c>
      <c r="E28" s="14">
        <v>0</v>
      </c>
      <c r="F28" s="13">
        <v>0</v>
      </c>
      <c r="G28" s="15">
        <f t="shared" si="10"/>
        <v>0</v>
      </c>
      <c r="H28" s="13">
        <f t="shared" si="7"/>
        <v>1800000</v>
      </c>
      <c r="I28" s="16">
        <f t="shared" si="8"/>
        <v>1</v>
      </c>
    </row>
    <row r="29" spans="1:9" x14ac:dyDescent="0.25">
      <c r="A29" s="17" t="s">
        <v>19</v>
      </c>
      <c r="B29" s="18">
        <v>80000000</v>
      </c>
      <c r="C29" s="18">
        <v>80000000</v>
      </c>
      <c r="D29" s="18">
        <v>3904822</v>
      </c>
      <c r="E29" s="19">
        <f>D29/C29</f>
        <v>4.8810275E-2</v>
      </c>
      <c r="F29" s="18">
        <v>255063</v>
      </c>
      <c r="G29" s="20">
        <f t="shared" si="10"/>
        <v>3.1882874999999999E-3</v>
      </c>
      <c r="H29" s="18">
        <f t="shared" si="7"/>
        <v>75840115</v>
      </c>
      <c r="I29" s="21">
        <f t="shared" si="8"/>
        <v>0.94800143749999999</v>
      </c>
    </row>
    <row r="30" spans="1:9" x14ac:dyDescent="0.25">
      <c r="A30" s="12" t="s">
        <v>20</v>
      </c>
      <c r="B30" s="13">
        <v>78600000</v>
      </c>
      <c r="C30" s="13">
        <v>78600000</v>
      </c>
      <c r="D30" s="13">
        <v>1086369</v>
      </c>
      <c r="E30" s="14">
        <f>D30/C30</f>
        <v>1.3821488549618321E-2</v>
      </c>
      <c r="F30" s="13">
        <v>51289</v>
      </c>
      <c r="G30" s="15">
        <f t="shared" si="10"/>
        <v>6.5253180661577605E-4</v>
      </c>
      <c r="H30" s="13">
        <f t="shared" si="7"/>
        <v>77462342</v>
      </c>
      <c r="I30" s="16">
        <f t="shared" si="8"/>
        <v>0.98552597964376587</v>
      </c>
    </row>
    <row r="31" spans="1:9" x14ac:dyDescent="0.25">
      <c r="A31" s="17" t="s">
        <v>21</v>
      </c>
      <c r="B31" s="18">
        <v>12100000</v>
      </c>
      <c r="C31" s="18">
        <v>12100000</v>
      </c>
      <c r="D31" s="18">
        <v>354871</v>
      </c>
      <c r="E31" s="19">
        <f>D31/C31</f>
        <v>2.9328181818181819E-2</v>
      </c>
      <c r="F31" s="18">
        <v>9067</v>
      </c>
      <c r="G31" s="20">
        <f>F31/C30</f>
        <v>1.1535623409669212E-4</v>
      </c>
      <c r="H31" s="18">
        <f t="shared" si="7"/>
        <v>11736062</v>
      </c>
      <c r="I31" s="21">
        <f t="shared" si="8"/>
        <v>0.96992247933884301</v>
      </c>
    </row>
    <row r="32" spans="1:9" x14ac:dyDescent="0.25">
      <c r="A32" s="23" t="s">
        <v>22</v>
      </c>
      <c r="B32" s="13">
        <f>SUM(B20:B31)</f>
        <v>454011654</v>
      </c>
      <c r="C32" s="13">
        <f>SUM(C20:C31)</f>
        <v>454170219</v>
      </c>
      <c r="D32" s="13">
        <f>SUM(D20:D31)</f>
        <v>26169498</v>
      </c>
      <c r="E32" s="15">
        <f>D32/C32</f>
        <v>5.7620462340354374E-2</v>
      </c>
      <c r="F32" s="13">
        <f>SUM(F20:F31)</f>
        <v>4351959</v>
      </c>
      <c r="G32" s="15">
        <f>F32/C32</f>
        <v>9.5822200970865513E-3</v>
      </c>
      <c r="H32" s="13">
        <f>SUM(H20:H31)</f>
        <v>423648762</v>
      </c>
      <c r="I32" s="16">
        <f t="shared" si="8"/>
        <v>0.93279731756255913</v>
      </c>
    </row>
    <row r="34" spans="1:9" x14ac:dyDescent="0.25">
      <c r="A34" s="7" t="s">
        <v>23</v>
      </c>
      <c r="B34" s="8"/>
      <c r="C34" s="8"/>
      <c r="D34" s="9"/>
      <c r="E34" s="10"/>
      <c r="F34" s="9"/>
      <c r="G34" s="10"/>
      <c r="H34" s="8"/>
      <c r="I34" s="11"/>
    </row>
    <row r="35" spans="1:9" x14ac:dyDescent="0.25">
      <c r="A35" s="12" t="s">
        <v>10</v>
      </c>
      <c r="B35" s="13">
        <v>12000000</v>
      </c>
      <c r="C35" s="13">
        <v>12000000</v>
      </c>
      <c r="D35" s="13">
        <v>143908</v>
      </c>
      <c r="E35" s="14">
        <f>D35/C35</f>
        <v>1.1992333333333334E-2</v>
      </c>
      <c r="F35" s="13">
        <v>27191</v>
      </c>
      <c r="G35" s="15">
        <f t="shared" ref="G35:G45" si="11">F35/C35</f>
        <v>2.2659166666666665E-3</v>
      </c>
      <c r="H35" s="13">
        <f t="shared" ref="H35:H46" si="12">SUM(C35-D35-F35)</f>
        <v>11828901</v>
      </c>
      <c r="I35" s="16">
        <f t="shared" ref="I35:I47" si="13">SUM(H35/C35)</f>
        <v>0.98574174999999997</v>
      </c>
    </row>
    <row r="36" spans="1:9" x14ac:dyDescent="0.25">
      <c r="A36" s="24" t="s">
        <v>11</v>
      </c>
      <c r="B36" s="25">
        <v>11000000</v>
      </c>
      <c r="C36" s="25">
        <v>9777775</v>
      </c>
      <c r="D36" s="25">
        <v>1491460</v>
      </c>
      <c r="E36" s="26">
        <f t="shared" ref="E36:E42" si="14">D36/C36</f>
        <v>0.15253572515219466</v>
      </c>
      <c r="F36" s="25">
        <v>0</v>
      </c>
      <c r="G36" s="27">
        <f t="shared" si="11"/>
        <v>0</v>
      </c>
      <c r="H36" s="25">
        <f t="shared" si="12"/>
        <v>8286315</v>
      </c>
      <c r="I36" s="28">
        <f t="shared" si="13"/>
        <v>0.8474642748478054</v>
      </c>
    </row>
    <row r="37" spans="1:9" x14ac:dyDescent="0.25">
      <c r="A37" s="12" t="s">
        <v>12</v>
      </c>
      <c r="B37" s="13">
        <v>66185665</v>
      </c>
      <c r="C37" s="13">
        <v>66185665</v>
      </c>
      <c r="D37" s="13">
        <v>964733</v>
      </c>
      <c r="E37" s="22">
        <f t="shared" si="14"/>
        <v>1.4576162375946514E-2</v>
      </c>
      <c r="F37" s="13">
        <v>820525</v>
      </c>
      <c r="G37" s="15">
        <f>F37/C37</f>
        <v>1.2397321988077026E-2</v>
      </c>
      <c r="H37" s="13">
        <f t="shared" si="12"/>
        <v>64400407</v>
      </c>
      <c r="I37" s="16">
        <f t="shared" si="13"/>
        <v>0.97302651563597642</v>
      </c>
    </row>
    <row r="38" spans="1:9" x14ac:dyDescent="0.25">
      <c r="A38" s="24" t="s">
        <v>13</v>
      </c>
      <c r="B38" s="25">
        <v>41635989</v>
      </c>
      <c r="C38" s="25">
        <v>41999389</v>
      </c>
      <c r="D38" s="25">
        <v>2778596</v>
      </c>
      <c r="E38" s="26">
        <f t="shared" si="14"/>
        <v>6.6158010060574923E-2</v>
      </c>
      <c r="F38" s="25">
        <v>845573</v>
      </c>
      <c r="G38" s="27">
        <f t="shared" si="11"/>
        <v>2.0132983363162736E-2</v>
      </c>
      <c r="H38" s="25">
        <f t="shared" si="12"/>
        <v>38375220</v>
      </c>
      <c r="I38" s="28">
        <f t="shared" si="13"/>
        <v>0.91370900657626231</v>
      </c>
    </row>
    <row r="39" spans="1:9" x14ac:dyDescent="0.25">
      <c r="A39" s="12" t="s">
        <v>14</v>
      </c>
      <c r="B39" s="13">
        <v>90000000</v>
      </c>
      <c r="C39" s="13">
        <v>90000000</v>
      </c>
      <c r="D39" s="13">
        <v>0</v>
      </c>
      <c r="E39" s="15">
        <f t="shared" si="14"/>
        <v>0</v>
      </c>
      <c r="F39" s="13">
        <v>0</v>
      </c>
      <c r="G39" s="15">
        <f t="shared" si="11"/>
        <v>0</v>
      </c>
      <c r="H39" s="13">
        <f t="shared" si="12"/>
        <v>90000000</v>
      </c>
      <c r="I39" s="16">
        <f t="shared" si="13"/>
        <v>1</v>
      </c>
    </row>
    <row r="40" spans="1:9" x14ac:dyDescent="0.25">
      <c r="A40" s="24" t="s">
        <v>15</v>
      </c>
      <c r="B40" s="25">
        <v>50000000</v>
      </c>
      <c r="C40" s="25">
        <v>50000000</v>
      </c>
      <c r="D40" s="25">
        <v>605000</v>
      </c>
      <c r="E40" s="26">
        <f t="shared" si="14"/>
        <v>1.21E-2</v>
      </c>
      <c r="F40" s="25">
        <v>0</v>
      </c>
      <c r="G40" s="27">
        <f t="shared" si="11"/>
        <v>0</v>
      </c>
      <c r="H40" s="25">
        <f t="shared" si="12"/>
        <v>49395000</v>
      </c>
      <c r="I40" s="28">
        <f t="shared" si="13"/>
        <v>0.9879</v>
      </c>
    </row>
    <row r="41" spans="1:9" x14ac:dyDescent="0.25">
      <c r="A41" s="12" t="s">
        <v>16</v>
      </c>
      <c r="B41" s="13">
        <v>6350000</v>
      </c>
      <c r="C41" s="13">
        <v>6350000</v>
      </c>
      <c r="D41" s="13">
        <v>721825</v>
      </c>
      <c r="E41" s="14">
        <f t="shared" si="14"/>
        <v>0.1136732283464567</v>
      </c>
      <c r="F41" s="13">
        <v>63355</v>
      </c>
      <c r="G41" s="15">
        <f t="shared" si="11"/>
        <v>9.9771653543307085E-3</v>
      </c>
      <c r="H41" s="13">
        <f t="shared" si="12"/>
        <v>5564820</v>
      </c>
      <c r="I41" s="16">
        <f t="shared" si="13"/>
        <v>0.87634960629921255</v>
      </c>
    </row>
    <row r="42" spans="1:9" x14ac:dyDescent="0.25">
      <c r="A42" s="24" t="s">
        <v>17</v>
      </c>
      <c r="B42" s="25">
        <v>4700000</v>
      </c>
      <c r="C42" s="25">
        <v>4700000</v>
      </c>
      <c r="D42" s="25">
        <v>9854</v>
      </c>
      <c r="E42" s="26">
        <f t="shared" si="14"/>
        <v>2.096595744680851E-3</v>
      </c>
      <c r="F42" s="25">
        <v>0</v>
      </c>
      <c r="G42" s="27">
        <f t="shared" si="11"/>
        <v>0</v>
      </c>
      <c r="H42" s="25">
        <f t="shared" si="12"/>
        <v>4690146</v>
      </c>
      <c r="I42" s="28">
        <f t="shared" si="13"/>
        <v>0.9979034042553192</v>
      </c>
    </row>
    <row r="43" spans="1:9" x14ac:dyDescent="0.25">
      <c r="A43" s="12" t="s">
        <v>18</v>
      </c>
      <c r="B43" s="13">
        <v>1800000</v>
      </c>
      <c r="C43" s="13">
        <v>1800000</v>
      </c>
      <c r="D43" s="13">
        <v>0</v>
      </c>
      <c r="E43" s="14">
        <v>0</v>
      </c>
      <c r="F43" s="13">
        <v>0</v>
      </c>
      <c r="G43" s="15">
        <f t="shared" si="11"/>
        <v>0</v>
      </c>
      <c r="H43" s="13">
        <f t="shared" si="12"/>
        <v>1800000</v>
      </c>
      <c r="I43" s="16">
        <f t="shared" si="13"/>
        <v>1</v>
      </c>
    </row>
    <row r="44" spans="1:9" x14ac:dyDescent="0.25">
      <c r="A44" s="24" t="s">
        <v>19</v>
      </c>
      <c r="B44" s="25">
        <v>80000000</v>
      </c>
      <c r="C44" s="25">
        <v>79632659</v>
      </c>
      <c r="D44" s="25">
        <v>970829</v>
      </c>
      <c r="E44" s="26">
        <f>D44/C44</f>
        <v>1.2191342248159766E-2</v>
      </c>
      <c r="F44" s="25">
        <v>0</v>
      </c>
      <c r="G44" s="27">
        <f t="shared" si="11"/>
        <v>0</v>
      </c>
      <c r="H44" s="25">
        <f t="shared" si="12"/>
        <v>78661830</v>
      </c>
      <c r="I44" s="28">
        <f t="shared" si="13"/>
        <v>0.98780865775184024</v>
      </c>
    </row>
    <row r="45" spans="1:9" x14ac:dyDescent="0.25">
      <c r="A45" s="12" t="s">
        <v>20</v>
      </c>
      <c r="B45" s="13">
        <v>78600000</v>
      </c>
      <c r="C45" s="13">
        <v>78515321</v>
      </c>
      <c r="D45" s="13">
        <v>0</v>
      </c>
      <c r="E45" s="14">
        <f>D45/C45</f>
        <v>0</v>
      </c>
      <c r="F45" s="13">
        <v>0</v>
      </c>
      <c r="G45" s="15">
        <f t="shared" si="11"/>
        <v>0</v>
      </c>
      <c r="H45" s="13">
        <f t="shared" si="12"/>
        <v>78515321</v>
      </c>
      <c r="I45" s="16">
        <f t="shared" si="13"/>
        <v>1</v>
      </c>
    </row>
    <row r="46" spans="1:9" x14ac:dyDescent="0.25">
      <c r="A46" s="24" t="s">
        <v>21</v>
      </c>
      <c r="B46" s="25">
        <v>12100000</v>
      </c>
      <c r="C46" s="25">
        <v>12100000</v>
      </c>
      <c r="D46" s="25">
        <v>341665</v>
      </c>
      <c r="E46" s="26">
        <f>D46/C46</f>
        <v>2.8236776859504133E-2</v>
      </c>
      <c r="F46" s="25">
        <v>0</v>
      </c>
      <c r="G46" s="27">
        <f>F46/C45</f>
        <v>0</v>
      </c>
      <c r="H46" s="25">
        <f t="shared" si="12"/>
        <v>11758335</v>
      </c>
      <c r="I46" s="28">
        <f t="shared" si="13"/>
        <v>0.9717632231404959</v>
      </c>
    </row>
    <row r="47" spans="1:9" x14ac:dyDescent="0.25">
      <c r="A47" s="23" t="s">
        <v>22</v>
      </c>
      <c r="B47" s="13">
        <f>SUM(B35:B46)</f>
        <v>454371654</v>
      </c>
      <c r="C47" s="13">
        <f>SUM(C35:C46)</f>
        <v>453060809</v>
      </c>
      <c r="D47" s="13">
        <f>SUM(D35:D46)</f>
        <v>8027870</v>
      </c>
      <c r="E47" s="15">
        <f>D47/C47</f>
        <v>1.7719188772295686E-2</v>
      </c>
      <c r="F47" s="13">
        <f>SUM(F35:F46)</f>
        <v>1756644</v>
      </c>
      <c r="G47" s="15">
        <f>F47/C47</f>
        <v>3.877280853043283E-3</v>
      </c>
      <c r="H47" s="13">
        <f>SUM(H35:H46)</f>
        <v>443276295</v>
      </c>
      <c r="I47" s="16">
        <f t="shared" si="13"/>
        <v>0.97840353037466099</v>
      </c>
    </row>
    <row r="49" spans="1:9" ht="15.75" x14ac:dyDescent="0.25">
      <c r="A49" s="29" t="s">
        <v>24</v>
      </c>
      <c r="B49" s="8"/>
      <c r="C49" s="8"/>
      <c r="D49" s="8"/>
      <c r="E49" s="10"/>
      <c r="F49" s="8"/>
      <c r="G49" s="10"/>
      <c r="H49" s="8"/>
      <c r="I49" s="11"/>
    </row>
    <row r="50" spans="1:9" x14ac:dyDescent="0.25">
      <c r="A50" s="12" t="s">
        <v>10</v>
      </c>
      <c r="B50" s="13">
        <v>12000000</v>
      </c>
      <c r="C50" s="13">
        <v>12000000</v>
      </c>
      <c r="D50" s="13">
        <v>0</v>
      </c>
      <c r="E50" s="14">
        <v>0</v>
      </c>
      <c r="F50" s="13">
        <v>0</v>
      </c>
      <c r="G50" s="15">
        <f t="shared" ref="G50:G60" si="15">F50/C50</f>
        <v>0</v>
      </c>
      <c r="H50" s="13">
        <f t="shared" ref="H50:H61" si="16">SUM(C50-D50-F50)</f>
        <v>12000000</v>
      </c>
      <c r="I50" s="16">
        <f t="shared" ref="I50:I62" si="17">SUM(H50/C50)</f>
        <v>1</v>
      </c>
    </row>
    <row r="51" spans="1:9" x14ac:dyDescent="0.25">
      <c r="A51" s="24" t="s">
        <v>11</v>
      </c>
      <c r="B51" s="8">
        <v>11000000</v>
      </c>
      <c r="C51" s="25">
        <v>11000000</v>
      </c>
      <c r="D51" s="25">
        <v>0</v>
      </c>
      <c r="E51" s="19">
        <f t="shared" ref="E51:E57" si="18">D51/C51</f>
        <v>0</v>
      </c>
      <c r="F51" s="8">
        <v>0</v>
      </c>
      <c r="G51" s="20">
        <f t="shared" si="15"/>
        <v>0</v>
      </c>
      <c r="H51" s="18">
        <f t="shared" si="16"/>
        <v>11000000</v>
      </c>
      <c r="I51" s="21">
        <f t="shared" si="17"/>
        <v>1</v>
      </c>
    </row>
    <row r="52" spans="1:9" x14ac:dyDescent="0.25">
      <c r="A52" s="12" t="s">
        <v>12</v>
      </c>
      <c r="B52" s="13">
        <v>66185665</v>
      </c>
      <c r="C52" s="13">
        <v>66185665</v>
      </c>
      <c r="D52" s="13">
        <v>0</v>
      </c>
      <c r="E52" s="22">
        <f t="shared" si="18"/>
        <v>0</v>
      </c>
      <c r="F52" s="13">
        <v>0</v>
      </c>
      <c r="G52" s="15">
        <f t="shared" si="15"/>
        <v>0</v>
      </c>
      <c r="H52" s="13">
        <f t="shared" si="16"/>
        <v>66185665</v>
      </c>
      <c r="I52" s="16">
        <f t="shared" si="17"/>
        <v>1</v>
      </c>
    </row>
    <row r="53" spans="1:9" x14ac:dyDescent="0.25">
      <c r="A53" s="24" t="s">
        <v>13</v>
      </c>
      <c r="B53" s="8">
        <v>41635989</v>
      </c>
      <c r="C53" s="25">
        <v>41635989</v>
      </c>
      <c r="D53" s="8">
        <v>609388</v>
      </c>
      <c r="E53" s="19">
        <f t="shared" si="18"/>
        <v>1.4636088024713428E-2</v>
      </c>
      <c r="F53" s="8">
        <v>300361</v>
      </c>
      <c r="G53" s="20">
        <f t="shared" si="15"/>
        <v>7.2139753903768204E-3</v>
      </c>
      <c r="H53" s="18">
        <f t="shared" si="16"/>
        <v>40726240</v>
      </c>
      <c r="I53" s="21">
        <f t="shared" si="17"/>
        <v>0.97814993658490978</v>
      </c>
    </row>
    <row r="54" spans="1:9" x14ac:dyDescent="0.25">
      <c r="A54" s="12" t="s">
        <v>14</v>
      </c>
      <c r="B54" s="13">
        <v>90000000</v>
      </c>
      <c r="C54" s="13">
        <v>90000000</v>
      </c>
      <c r="D54" s="13">
        <v>0</v>
      </c>
      <c r="E54" s="15">
        <f t="shared" si="18"/>
        <v>0</v>
      </c>
      <c r="F54" s="13">
        <v>0</v>
      </c>
      <c r="G54" s="15">
        <f t="shared" si="15"/>
        <v>0</v>
      </c>
      <c r="H54" s="13">
        <f t="shared" si="16"/>
        <v>90000000</v>
      </c>
      <c r="I54" s="16">
        <f t="shared" si="17"/>
        <v>1</v>
      </c>
    </row>
    <row r="55" spans="1:9" x14ac:dyDescent="0.25">
      <c r="A55" s="24" t="s">
        <v>15</v>
      </c>
      <c r="B55" s="25">
        <v>50000000</v>
      </c>
      <c r="C55" s="25">
        <v>50000000</v>
      </c>
      <c r="D55" s="25">
        <v>0</v>
      </c>
      <c r="E55" s="26">
        <f t="shared" si="18"/>
        <v>0</v>
      </c>
      <c r="F55" s="25">
        <v>0</v>
      </c>
      <c r="G55" s="27">
        <f t="shared" si="15"/>
        <v>0</v>
      </c>
      <c r="H55" s="25">
        <f t="shared" si="16"/>
        <v>50000000</v>
      </c>
      <c r="I55" s="28">
        <f t="shared" si="17"/>
        <v>1</v>
      </c>
    </row>
    <row r="56" spans="1:9" x14ac:dyDescent="0.25">
      <c r="A56" s="12" t="s">
        <v>16</v>
      </c>
      <c r="B56" s="13">
        <v>6350000</v>
      </c>
      <c r="C56" s="13">
        <v>6350000</v>
      </c>
      <c r="D56" s="13">
        <v>1000000</v>
      </c>
      <c r="E56" s="14">
        <f t="shared" si="18"/>
        <v>0.15748031496062992</v>
      </c>
      <c r="F56" s="13">
        <v>0</v>
      </c>
      <c r="G56" s="15">
        <f t="shared" si="15"/>
        <v>0</v>
      </c>
      <c r="H56" s="13">
        <f t="shared" si="16"/>
        <v>5350000</v>
      </c>
      <c r="I56" s="16">
        <f t="shared" si="17"/>
        <v>0.84251968503937003</v>
      </c>
    </row>
    <row r="57" spans="1:9" x14ac:dyDescent="0.25">
      <c r="A57" s="24" t="s">
        <v>17</v>
      </c>
      <c r="B57" s="25">
        <v>4700000</v>
      </c>
      <c r="C57" s="25">
        <v>4700000</v>
      </c>
      <c r="D57" s="25">
        <v>9854</v>
      </c>
      <c r="E57" s="26">
        <f t="shared" si="18"/>
        <v>2.096595744680851E-3</v>
      </c>
      <c r="F57" s="25">
        <v>0</v>
      </c>
      <c r="G57" s="27">
        <f t="shared" si="15"/>
        <v>0</v>
      </c>
      <c r="H57" s="25">
        <f t="shared" si="16"/>
        <v>4690146</v>
      </c>
      <c r="I57" s="28">
        <f t="shared" si="17"/>
        <v>0.9979034042553192</v>
      </c>
    </row>
    <row r="58" spans="1:9" x14ac:dyDescent="0.25">
      <c r="A58" s="12" t="s">
        <v>18</v>
      </c>
      <c r="B58" s="13">
        <v>1800000</v>
      </c>
      <c r="C58" s="13">
        <v>1800000</v>
      </c>
      <c r="D58" s="13">
        <v>0</v>
      </c>
      <c r="E58" s="14">
        <v>0</v>
      </c>
      <c r="F58" s="13">
        <v>0</v>
      </c>
      <c r="G58" s="15">
        <f t="shared" si="15"/>
        <v>0</v>
      </c>
      <c r="H58" s="13">
        <f t="shared" si="16"/>
        <v>1800000</v>
      </c>
      <c r="I58" s="16">
        <f t="shared" si="17"/>
        <v>1</v>
      </c>
    </row>
    <row r="59" spans="1:9" x14ac:dyDescent="0.25">
      <c r="A59" s="24" t="s">
        <v>19</v>
      </c>
      <c r="B59" s="25">
        <v>79923257</v>
      </c>
      <c r="C59" s="25">
        <v>79923257</v>
      </c>
      <c r="D59" s="25">
        <v>0</v>
      </c>
      <c r="E59" s="26">
        <f>D59/C59</f>
        <v>0</v>
      </c>
      <c r="F59" s="25">
        <v>0</v>
      </c>
      <c r="G59" s="27">
        <f t="shared" si="15"/>
        <v>0</v>
      </c>
      <c r="H59" s="25">
        <f t="shared" si="16"/>
        <v>79923257</v>
      </c>
      <c r="I59" s="28">
        <f t="shared" si="17"/>
        <v>1</v>
      </c>
    </row>
    <row r="60" spans="1:9" x14ac:dyDescent="0.25">
      <c r="A60" s="12" t="s">
        <v>20</v>
      </c>
      <c r="B60" s="13">
        <v>79862729</v>
      </c>
      <c r="C60" s="13">
        <v>79862729</v>
      </c>
      <c r="D60" s="13">
        <v>0</v>
      </c>
      <c r="E60" s="14">
        <f>D60/C60</f>
        <v>0</v>
      </c>
      <c r="F60" s="13">
        <v>0</v>
      </c>
      <c r="G60" s="15">
        <f t="shared" si="15"/>
        <v>0</v>
      </c>
      <c r="H60" s="13">
        <f t="shared" si="16"/>
        <v>79862729</v>
      </c>
      <c r="I60" s="16">
        <f t="shared" si="17"/>
        <v>1</v>
      </c>
    </row>
    <row r="61" spans="1:9" x14ac:dyDescent="0.25">
      <c r="A61" s="24" t="s">
        <v>21</v>
      </c>
      <c r="B61" s="25">
        <v>12100000</v>
      </c>
      <c r="C61" s="25">
        <v>12100000</v>
      </c>
      <c r="D61" s="25">
        <v>0</v>
      </c>
      <c r="E61" s="26">
        <f>D61/C61</f>
        <v>0</v>
      </c>
      <c r="F61" s="25">
        <v>0</v>
      </c>
      <c r="G61" s="27">
        <f>F61/C60</f>
        <v>0</v>
      </c>
      <c r="H61" s="25">
        <f t="shared" si="16"/>
        <v>12100000</v>
      </c>
      <c r="I61" s="28">
        <f t="shared" si="17"/>
        <v>1</v>
      </c>
    </row>
    <row r="62" spans="1:9" x14ac:dyDescent="0.25">
      <c r="A62" s="23" t="s">
        <v>22</v>
      </c>
      <c r="B62" s="13">
        <f>SUM(B50:B61)</f>
        <v>455557640</v>
      </c>
      <c r="C62" s="13">
        <f>SUM(C50:C61)</f>
        <v>455557640</v>
      </c>
      <c r="D62" s="13">
        <f>SUM(D50:D61)</f>
        <v>1619242</v>
      </c>
      <c r="E62" s="15">
        <f>D62/C62</f>
        <v>3.554417394909676E-3</v>
      </c>
      <c r="F62" s="13">
        <f>SUM(F50:F61)</f>
        <v>300361</v>
      </c>
      <c r="G62" s="15">
        <f>F62/C62</f>
        <v>6.5932600757173123E-4</v>
      </c>
      <c r="H62" s="13">
        <f>SUM(H50:H61)</f>
        <v>453638037</v>
      </c>
      <c r="I62" s="16">
        <f t="shared" si="17"/>
        <v>0.99578625659751863</v>
      </c>
    </row>
  </sheetData>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E9" sqref="E9"/>
    </sheetView>
  </sheetViews>
  <sheetFormatPr defaultRowHeight="15" x14ac:dyDescent="0.25"/>
  <cols>
    <col min="2" max="2" width="18.42578125" customWidth="1"/>
    <col min="3" max="3" width="17.28515625" customWidth="1"/>
    <col min="4" max="4" width="27.7109375" customWidth="1"/>
    <col min="5" max="5" width="18" customWidth="1"/>
    <col min="6" max="6" width="15.85546875" customWidth="1"/>
    <col min="7" max="7" width="16" customWidth="1"/>
    <col min="8" max="8" width="14.85546875" customWidth="1"/>
    <col min="9" max="9" width="16" customWidth="1"/>
    <col min="10" max="10" width="15" customWidth="1"/>
    <col min="11" max="11" width="16.5703125" customWidth="1"/>
    <col min="12" max="12" width="16.28515625" customWidth="1"/>
    <col min="13" max="13" width="16.5703125" customWidth="1"/>
  </cols>
  <sheetData>
    <row r="1" spans="1:14" ht="31.5" x14ac:dyDescent="0.25">
      <c r="B1" s="237" t="s">
        <v>26</v>
      </c>
      <c r="C1" s="760" t="s">
        <v>623</v>
      </c>
      <c r="D1" s="761"/>
      <c r="E1" s="238"/>
      <c r="I1" s="63"/>
    </row>
    <row r="2" spans="1:14" ht="15.75" x14ac:dyDescent="0.25">
      <c r="B2" s="237" t="s">
        <v>28</v>
      </c>
      <c r="C2" s="762">
        <v>43266</v>
      </c>
      <c r="D2" s="763"/>
      <c r="E2" s="239"/>
      <c r="G2" s="63"/>
      <c r="H2" s="65"/>
      <c r="I2" s="63"/>
      <c r="J2" s="63"/>
      <c r="M2" s="275">
        <v>43266</v>
      </c>
    </row>
    <row r="3" spans="1:14" ht="31.5" x14ac:dyDescent="0.25">
      <c r="B3" s="237" t="s">
        <v>29</v>
      </c>
      <c r="C3" s="764" t="s">
        <v>624</v>
      </c>
      <c r="D3" s="765"/>
      <c r="E3" s="240"/>
    </row>
    <row r="4" spans="1:14" ht="15.75" x14ac:dyDescent="0.25">
      <c r="B4" s="241"/>
      <c r="C4" s="242"/>
      <c r="D4" s="243"/>
      <c r="E4" s="243"/>
    </row>
    <row r="5" spans="1:14" x14ac:dyDescent="0.25">
      <c r="A5" s="719" t="s">
        <v>30</v>
      </c>
      <c r="B5" s="743" t="s">
        <v>31</v>
      </c>
      <c r="C5" s="743" t="s">
        <v>32</v>
      </c>
      <c r="D5" s="743" t="s">
        <v>33</v>
      </c>
      <c r="E5" s="743" t="s">
        <v>34</v>
      </c>
      <c r="F5" s="743" t="s">
        <v>1</v>
      </c>
      <c r="G5" s="743" t="s">
        <v>2</v>
      </c>
      <c r="H5" s="753" t="s">
        <v>36</v>
      </c>
      <c r="I5" s="756" t="s">
        <v>37</v>
      </c>
      <c r="J5" s="759" t="s">
        <v>38</v>
      </c>
      <c r="K5" s="753" t="s">
        <v>3</v>
      </c>
      <c r="L5" s="753" t="s">
        <v>5</v>
      </c>
      <c r="M5" s="719" t="s">
        <v>7</v>
      </c>
      <c r="N5" s="719" t="s">
        <v>39</v>
      </c>
    </row>
    <row r="6" spans="1:14" x14ac:dyDescent="0.25">
      <c r="A6" s="720"/>
      <c r="B6" s="743"/>
      <c r="C6" s="743"/>
      <c r="D6" s="743"/>
      <c r="E6" s="743"/>
      <c r="F6" s="743"/>
      <c r="G6" s="743"/>
      <c r="H6" s="754"/>
      <c r="I6" s="757"/>
      <c r="J6" s="759"/>
      <c r="K6" s="754"/>
      <c r="L6" s="754"/>
      <c r="M6" s="720"/>
      <c r="N6" s="720"/>
    </row>
    <row r="7" spans="1:14" x14ac:dyDescent="0.25">
      <c r="A7" s="721"/>
      <c r="B7" s="743"/>
      <c r="C7" s="743"/>
      <c r="D7" s="743"/>
      <c r="E7" s="743"/>
      <c r="F7" s="743"/>
      <c r="G7" s="743"/>
      <c r="H7" s="755"/>
      <c r="I7" s="758"/>
      <c r="J7" s="759"/>
      <c r="K7" s="755"/>
      <c r="L7" s="755"/>
      <c r="M7" s="721"/>
      <c r="N7" s="721"/>
    </row>
    <row r="8" spans="1:14" s="243" customFormat="1" ht="60" x14ac:dyDescent="0.25">
      <c r="A8" s="276">
        <v>1</v>
      </c>
      <c r="B8" s="276">
        <v>303</v>
      </c>
      <c r="C8" s="277" t="s">
        <v>625</v>
      </c>
      <c r="D8" s="46" t="s">
        <v>626</v>
      </c>
      <c r="E8" s="276" t="s">
        <v>627</v>
      </c>
      <c r="F8" s="278">
        <v>2000000</v>
      </c>
      <c r="G8" s="278">
        <v>2000000</v>
      </c>
      <c r="H8" s="279">
        <v>44926</v>
      </c>
      <c r="I8" s="280">
        <v>0</v>
      </c>
      <c r="J8" s="280">
        <v>0</v>
      </c>
      <c r="K8" s="281">
        <v>0</v>
      </c>
      <c r="L8" s="281">
        <v>0</v>
      </c>
      <c r="M8" s="278">
        <f t="shared" ref="M8:M17" si="0">G8-K8-L8</f>
        <v>2000000</v>
      </c>
      <c r="N8" s="276" t="s">
        <v>462</v>
      </c>
    </row>
    <row r="9" spans="1:14" s="243" customFormat="1" ht="258.75" x14ac:dyDescent="0.25">
      <c r="A9" s="276">
        <v>2</v>
      </c>
      <c r="B9" s="276">
        <v>303</v>
      </c>
      <c r="C9" s="277" t="s">
        <v>628</v>
      </c>
      <c r="D9" s="46" t="s">
        <v>629</v>
      </c>
      <c r="E9" s="276" t="s">
        <v>627</v>
      </c>
      <c r="F9" s="278">
        <v>39000000</v>
      </c>
      <c r="G9" s="278">
        <v>39000000</v>
      </c>
      <c r="H9" s="279">
        <v>44926</v>
      </c>
      <c r="I9" s="280">
        <v>0.25</v>
      </c>
      <c r="J9" s="280">
        <v>0</v>
      </c>
      <c r="K9" s="281">
        <v>6179874</v>
      </c>
      <c r="L9" s="281">
        <v>44126</v>
      </c>
      <c r="M9" s="278">
        <f t="shared" si="0"/>
        <v>32776000</v>
      </c>
      <c r="N9" s="276" t="s">
        <v>462</v>
      </c>
    </row>
    <row r="10" spans="1:14" s="243" customFormat="1" ht="309" x14ac:dyDescent="0.25">
      <c r="A10" s="276">
        <v>3</v>
      </c>
      <c r="B10" s="276">
        <v>303</v>
      </c>
      <c r="C10" s="283" t="s">
        <v>630</v>
      </c>
      <c r="D10" s="46" t="s">
        <v>631</v>
      </c>
      <c r="E10" s="276" t="s">
        <v>627</v>
      </c>
      <c r="F10" s="284">
        <v>19500000</v>
      </c>
      <c r="G10" s="284">
        <v>19500000</v>
      </c>
      <c r="H10" s="279">
        <v>44926</v>
      </c>
      <c r="I10" s="280">
        <v>0</v>
      </c>
      <c r="J10" s="280">
        <v>0</v>
      </c>
      <c r="K10" s="288">
        <v>85652</v>
      </c>
      <c r="L10" s="288">
        <v>1400</v>
      </c>
      <c r="M10" s="278">
        <f t="shared" si="0"/>
        <v>19412948</v>
      </c>
      <c r="N10" s="276" t="s">
        <v>78</v>
      </c>
    </row>
    <row r="11" spans="1:14" s="243" customFormat="1" ht="135" x14ac:dyDescent="0.25">
      <c r="A11" s="276">
        <v>4</v>
      </c>
      <c r="B11" s="276">
        <v>303</v>
      </c>
      <c r="C11" s="79" t="s">
        <v>632</v>
      </c>
      <c r="D11" s="79" t="s">
        <v>633</v>
      </c>
      <c r="E11" s="276" t="s">
        <v>627</v>
      </c>
      <c r="F11" s="284">
        <v>10000000</v>
      </c>
      <c r="G11" s="284">
        <v>10000000</v>
      </c>
      <c r="H11" s="279">
        <v>44926</v>
      </c>
      <c r="I11" s="280">
        <v>0</v>
      </c>
      <c r="J11" s="280">
        <v>0</v>
      </c>
      <c r="K11" s="288">
        <v>0</v>
      </c>
      <c r="L11" s="288">
        <v>0</v>
      </c>
      <c r="M11" s="278">
        <f t="shared" si="0"/>
        <v>10000000</v>
      </c>
      <c r="N11" s="276" t="s">
        <v>462</v>
      </c>
    </row>
    <row r="12" spans="1:14" s="243" customFormat="1" ht="90" x14ac:dyDescent="0.25">
      <c r="A12" s="276">
        <v>5</v>
      </c>
      <c r="B12" s="276">
        <v>303</v>
      </c>
      <c r="C12" s="79" t="s">
        <v>634</v>
      </c>
      <c r="D12" s="79" t="s">
        <v>635</v>
      </c>
      <c r="E12" s="276" t="s">
        <v>627</v>
      </c>
      <c r="F12" s="284">
        <v>1000000</v>
      </c>
      <c r="G12" s="284">
        <v>1000000</v>
      </c>
      <c r="H12" s="279">
        <v>44926</v>
      </c>
      <c r="I12" s="280">
        <v>0</v>
      </c>
      <c r="J12" s="280">
        <v>0</v>
      </c>
      <c r="K12" s="288">
        <v>0</v>
      </c>
      <c r="L12" s="288">
        <v>0</v>
      </c>
      <c r="M12" s="278">
        <f t="shared" si="0"/>
        <v>1000000</v>
      </c>
      <c r="N12" s="276" t="s">
        <v>462</v>
      </c>
    </row>
    <row r="13" spans="1:14" s="243" customFormat="1" ht="75" x14ac:dyDescent="0.25">
      <c r="A13" s="276">
        <v>6</v>
      </c>
      <c r="B13" s="276">
        <v>303</v>
      </c>
      <c r="C13" s="57" t="s">
        <v>636</v>
      </c>
      <c r="D13" s="79" t="s">
        <v>637</v>
      </c>
      <c r="E13" s="276" t="s">
        <v>627</v>
      </c>
      <c r="F13" s="284">
        <v>5850000</v>
      </c>
      <c r="G13" s="284">
        <v>5850000</v>
      </c>
      <c r="H13" s="279">
        <v>44926</v>
      </c>
      <c r="I13" s="280">
        <v>0.25</v>
      </c>
      <c r="J13" s="280">
        <v>0</v>
      </c>
      <c r="K13" s="288">
        <v>2650233</v>
      </c>
      <c r="L13" s="288">
        <v>197442</v>
      </c>
      <c r="M13" s="278">
        <f t="shared" si="0"/>
        <v>3002325</v>
      </c>
      <c r="N13" s="276" t="s">
        <v>462</v>
      </c>
    </row>
    <row r="14" spans="1:14" s="243" customFormat="1" ht="45" x14ac:dyDescent="0.25">
      <c r="A14" s="276">
        <v>7</v>
      </c>
      <c r="B14" s="276">
        <v>303</v>
      </c>
      <c r="C14" s="79" t="s">
        <v>638</v>
      </c>
      <c r="D14" s="79" t="s">
        <v>639</v>
      </c>
      <c r="E14" s="276" t="s">
        <v>627</v>
      </c>
      <c r="F14" s="284">
        <v>2200000</v>
      </c>
      <c r="G14" s="284">
        <v>2200000</v>
      </c>
      <c r="H14" s="279">
        <v>44926</v>
      </c>
      <c r="I14" s="280">
        <v>0.1</v>
      </c>
      <c r="J14" s="280">
        <v>0</v>
      </c>
      <c r="K14" s="288">
        <v>2120000</v>
      </c>
      <c r="L14" s="288">
        <v>0</v>
      </c>
      <c r="M14" s="278">
        <f t="shared" si="0"/>
        <v>80000</v>
      </c>
      <c r="N14" s="276" t="s">
        <v>462</v>
      </c>
    </row>
    <row r="15" spans="1:14" s="243" customFormat="1" ht="90" x14ac:dyDescent="0.25">
      <c r="A15" s="276">
        <v>8</v>
      </c>
      <c r="B15" s="276">
        <v>303</v>
      </c>
      <c r="C15" s="79" t="s">
        <v>640</v>
      </c>
      <c r="D15" s="79" t="s">
        <v>641</v>
      </c>
      <c r="E15" s="276" t="s">
        <v>627</v>
      </c>
      <c r="F15" s="284">
        <v>5150000</v>
      </c>
      <c r="G15" s="284">
        <v>5150000</v>
      </c>
      <c r="H15" s="279">
        <v>44926</v>
      </c>
      <c r="I15" s="280">
        <v>0</v>
      </c>
      <c r="J15" s="280">
        <v>0</v>
      </c>
      <c r="K15" s="288">
        <v>2125</v>
      </c>
      <c r="L15" s="288">
        <v>50557</v>
      </c>
      <c r="M15" s="278">
        <f t="shared" si="0"/>
        <v>5097318</v>
      </c>
      <c r="N15" s="276" t="s">
        <v>78</v>
      </c>
    </row>
    <row r="16" spans="1:14" s="243" customFormat="1" ht="45" x14ac:dyDescent="0.25">
      <c r="A16" s="276">
        <v>9</v>
      </c>
      <c r="B16" s="45">
        <v>303</v>
      </c>
      <c r="C16" s="79" t="s">
        <v>642</v>
      </c>
      <c r="D16" s="79" t="s">
        <v>643</v>
      </c>
      <c r="E16" s="276" t="s">
        <v>627</v>
      </c>
      <c r="F16" s="284">
        <v>2300000</v>
      </c>
      <c r="G16" s="284">
        <v>2300000</v>
      </c>
      <c r="H16" s="279">
        <v>44926</v>
      </c>
      <c r="I16" s="280">
        <v>0</v>
      </c>
      <c r="J16" s="280">
        <v>0</v>
      </c>
      <c r="K16" s="288">
        <v>0</v>
      </c>
      <c r="L16" s="288">
        <v>0</v>
      </c>
      <c r="M16" s="278">
        <f t="shared" si="0"/>
        <v>2300000</v>
      </c>
      <c r="N16" s="276" t="s">
        <v>78</v>
      </c>
    </row>
    <row r="17" spans="1:14" s="243" customFormat="1" ht="390" x14ac:dyDescent="0.25">
      <c r="A17" s="276">
        <v>10</v>
      </c>
      <c r="B17" s="276">
        <v>303</v>
      </c>
      <c r="C17" s="79" t="s">
        <v>644</v>
      </c>
      <c r="D17" s="57" t="s">
        <v>645</v>
      </c>
      <c r="E17" s="276" t="s">
        <v>627</v>
      </c>
      <c r="F17" s="574">
        <v>3000000</v>
      </c>
      <c r="G17" s="284">
        <v>3000000</v>
      </c>
      <c r="H17" s="279">
        <v>43830</v>
      </c>
      <c r="I17" s="280">
        <v>0.05</v>
      </c>
      <c r="J17" s="280">
        <v>0</v>
      </c>
      <c r="K17" s="288"/>
      <c r="L17" s="288">
        <v>108314</v>
      </c>
      <c r="M17" s="278">
        <f t="shared" si="0"/>
        <v>2891686</v>
      </c>
      <c r="N17" s="276" t="s">
        <v>78</v>
      </c>
    </row>
    <row r="18" spans="1:14" x14ac:dyDescent="0.25">
      <c r="A18" s="282">
        <v>11</v>
      </c>
      <c r="B18" s="282">
        <v>303</v>
      </c>
      <c r="C18" s="290"/>
      <c r="D18" s="79"/>
      <c r="E18" s="276"/>
      <c r="F18" s="289"/>
      <c r="G18" s="291"/>
      <c r="H18" s="285"/>
      <c r="I18" s="280"/>
      <c r="J18" s="280"/>
      <c r="K18" s="286"/>
      <c r="L18" s="286"/>
      <c r="M18" s="278"/>
      <c r="N18" s="276"/>
    </row>
    <row r="19" spans="1:14" x14ac:dyDescent="0.25">
      <c r="A19" s="282">
        <v>12</v>
      </c>
      <c r="B19" s="282">
        <v>303</v>
      </c>
      <c r="C19" s="290"/>
      <c r="D19" s="292"/>
      <c r="E19" s="276"/>
      <c r="F19" s="289"/>
      <c r="G19" s="291"/>
      <c r="H19" s="285"/>
      <c r="I19" s="280"/>
      <c r="J19" s="280"/>
      <c r="K19" s="286"/>
      <c r="L19" s="286"/>
      <c r="M19" s="278"/>
      <c r="N19" s="276"/>
    </row>
    <row r="20" spans="1:14" ht="15.75" thickBot="1" x14ac:dyDescent="0.3">
      <c r="A20" s="282">
        <v>13</v>
      </c>
      <c r="B20" s="282">
        <v>303</v>
      </c>
      <c r="C20" s="290"/>
      <c r="D20" s="292"/>
      <c r="E20" s="276"/>
      <c r="F20" s="289"/>
      <c r="G20" s="291"/>
      <c r="H20" s="285"/>
      <c r="I20" s="280"/>
      <c r="J20" s="280"/>
      <c r="K20" s="286"/>
      <c r="L20" s="286"/>
      <c r="M20" s="278"/>
      <c r="N20" s="276"/>
    </row>
    <row r="21" spans="1:14" ht="16.5" thickTop="1" thickBot="1" x14ac:dyDescent="0.3">
      <c r="A21" s="282">
        <v>14</v>
      </c>
      <c r="B21" s="54">
        <v>303</v>
      </c>
      <c r="C21" s="79"/>
      <c r="D21" s="293"/>
      <c r="E21" s="276"/>
      <c r="F21" s="294"/>
      <c r="G21" s="287"/>
      <c r="H21" s="295"/>
      <c r="I21" s="280"/>
      <c r="J21" s="280"/>
      <c r="K21" s="286"/>
      <c r="L21" s="286"/>
      <c r="M21" s="278"/>
      <c r="N21" s="78"/>
    </row>
    <row r="22" spans="1:14" ht="15.75" thickTop="1" x14ac:dyDescent="0.25">
      <c r="A22" s="282">
        <v>15</v>
      </c>
      <c r="B22" s="282">
        <v>303</v>
      </c>
      <c r="C22" s="79"/>
      <c r="D22" s="293"/>
      <c r="E22" s="276"/>
      <c r="F22" s="289"/>
      <c r="G22" s="296"/>
      <c r="H22" s="297"/>
      <c r="I22" s="280"/>
      <c r="J22" s="280"/>
      <c r="K22" s="286"/>
      <c r="L22" s="286"/>
      <c r="M22" s="278"/>
      <c r="N22" s="78"/>
    </row>
    <row r="23" spans="1:14" x14ac:dyDescent="0.25">
      <c r="A23" s="282">
        <v>16</v>
      </c>
      <c r="B23" s="282">
        <v>303</v>
      </c>
      <c r="C23" s="79"/>
      <c r="D23" s="298"/>
      <c r="E23" s="299"/>
      <c r="F23" s="300"/>
      <c r="G23" s="301"/>
      <c r="H23" s="285"/>
      <c r="I23" s="280"/>
      <c r="J23" s="280"/>
      <c r="K23" s="286"/>
      <c r="L23" s="286"/>
      <c r="M23" s="278"/>
      <c r="N23" s="302"/>
    </row>
    <row r="24" spans="1:14" x14ac:dyDescent="0.25">
      <c r="A24" s="282">
        <v>17</v>
      </c>
      <c r="B24" s="282">
        <v>303</v>
      </c>
      <c r="C24" s="79"/>
      <c r="D24" s="298"/>
      <c r="E24" s="299"/>
      <c r="F24" s="300"/>
      <c r="G24" s="301"/>
      <c r="H24" s="285"/>
      <c r="I24" s="280"/>
      <c r="J24" s="280"/>
      <c r="K24" s="286"/>
      <c r="L24" s="286"/>
      <c r="M24" s="303"/>
      <c r="N24" s="302"/>
    </row>
    <row r="25" spans="1:14" x14ac:dyDescent="0.25">
      <c r="A25" s="282">
        <v>18</v>
      </c>
      <c r="B25" s="282">
        <v>303</v>
      </c>
      <c r="C25" s="290"/>
      <c r="D25" s="304"/>
      <c r="E25" s="299"/>
      <c r="F25" s="300"/>
      <c r="G25" s="300"/>
      <c r="H25" s="285"/>
      <c r="I25" s="280"/>
      <c r="J25" s="280"/>
      <c r="K25" s="286"/>
      <c r="L25" s="286"/>
      <c r="M25" s="303"/>
      <c r="N25" s="302"/>
    </row>
    <row r="26" spans="1:14" x14ac:dyDescent="0.25">
      <c r="A26" s="282" t="s">
        <v>304</v>
      </c>
      <c r="B26" s="282">
        <v>303</v>
      </c>
      <c r="C26" s="79"/>
      <c r="D26" s="298"/>
      <c r="E26" s="299"/>
      <c r="F26" s="300"/>
      <c r="G26" s="301"/>
      <c r="H26" s="285"/>
      <c r="I26" s="280"/>
      <c r="J26" s="280"/>
      <c r="K26" s="286"/>
      <c r="L26" s="286"/>
      <c r="M26" s="303"/>
      <c r="N26" s="302"/>
    </row>
    <row r="27" spans="1:14" x14ac:dyDescent="0.25">
      <c r="A27" s="282" t="s">
        <v>304</v>
      </c>
      <c r="B27" s="282">
        <v>303</v>
      </c>
      <c r="C27" s="79"/>
      <c r="D27" s="298"/>
      <c r="E27" s="299"/>
      <c r="F27" s="300"/>
      <c r="G27" s="301"/>
      <c r="H27" s="285"/>
      <c r="I27" s="280"/>
      <c r="J27" s="280"/>
      <c r="K27" s="286"/>
      <c r="L27" s="286"/>
      <c r="M27" s="303"/>
      <c r="N27" s="302"/>
    </row>
    <row r="28" spans="1:14" x14ac:dyDescent="0.25">
      <c r="A28" s="282" t="s">
        <v>304</v>
      </c>
      <c r="B28" s="282">
        <v>303</v>
      </c>
      <c r="C28" s="79"/>
      <c r="D28" s="298"/>
      <c r="E28" s="299"/>
      <c r="F28" s="300"/>
      <c r="G28" s="301"/>
      <c r="H28" s="285"/>
      <c r="I28" s="280"/>
      <c r="J28" s="280"/>
      <c r="K28" s="286"/>
      <c r="L28" s="286"/>
      <c r="M28" s="303"/>
      <c r="N28" s="302"/>
    </row>
    <row r="29" spans="1:14" x14ac:dyDescent="0.25">
      <c r="A29" s="282" t="s">
        <v>304</v>
      </c>
      <c r="B29" s="282">
        <v>303</v>
      </c>
      <c r="C29" s="79"/>
      <c r="D29" s="298"/>
      <c r="E29" s="299"/>
      <c r="F29" s="300"/>
      <c r="G29" s="301"/>
      <c r="H29" s="285"/>
      <c r="I29" s="280"/>
      <c r="J29" s="280"/>
      <c r="K29" s="286"/>
      <c r="L29" s="286"/>
      <c r="M29" s="303"/>
      <c r="N29" s="302"/>
    </row>
    <row r="30" spans="1:14" x14ac:dyDescent="0.25">
      <c r="A30" s="282" t="s">
        <v>304</v>
      </c>
      <c r="B30" s="282">
        <v>303</v>
      </c>
      <c r="C30" s="79"/>
      <c r="D30" s="298"/>
      <c r="E30" s="299"/>
      <c r="F30" s="300"/>
      <c r="G30" s="301"/>
      <c r="H30" s="285"/>
      <c r="I30" s="280"/>
      <c r="J30" s="280"/>
      <c r="K30" s="286"/>
      <c r="L30" s="286"/>
      <c r="M30" s="303"/>
      <c r="N30" s="302"/>
    </row>
    <row r="31" spans="1:14" x14ac:dyDescent="0.25">
      <c r="A31" s="282" t="s">
        <v>304</v>
      </c>
      <c r="B31" s="282">
        <v>303</v>
      </c>
      <c r="C31" s="79"/>
      <c r="D31" s="298"/>
      <c r="E31" s="299"/>
      <c r="F31" s="300"/>
      <c r="G31" s="301"/>
      <c r="H31" s="285"/>
      <c r="I31" s="280"/>
      <c r="J31" s="280"/>
      <c r="K31" s="286"/>
      <c r="L31" s="286"/>
      <c r="M31" s="303"/>
      <c r="N31" s="302"/>
    </row>
    <row r="32" spans="1:14" ht="15.75" thickBot="1" x14ac:dyDescent="0.3">
      <c r="A32" s="282"/>
      <c r="B32" s="282"/>
      <c r="C32" s="290"/>
      <c r="D32" s="304"/>
      <c r="E32" s="299"/>
      <c r="F32" s="300"/>
      <c r="G32" s="300"/>
      <c r="H32" s="285"/>
      <c r="I32" s="280"/>
      <c r="J32" s="280"/>
      <c r="K32" s="286"/>
      <c r="L32" s="286"/>
      <c r="M32" s="303"/>
      <c r="N32" s="302"/>
    </row>
    <row r="33" spans="1:14" ht="16.5" thickBot="1" x14ac:dyDescent="0.3">
      <c r="A33" s="63"/>
      <c r="B33" s="305"/>
      <c r="C33" s="306"/>
      <c r="D33" s="306"/>
      <c r="E33" s="307" t="s">
        <v>56</v>
      </c>
      <c r="F33" s="308">
        <f>SUM(F8:F32)</f>
        <v>90000000</v>
      </c>
      <c r="G33" s="309">
        <f>SUM(G8:G32)</f>
        <v>90000000</v>
      </c>
      <c r="H33" s="310"/>
      <c r="I33" s="311"/>
      <c r="J33" s="311"/>
      <c r="K33" s="308">
        <f>SUM(K8:K32)</f>
        <v>11037884</v>
      </c>
      <c r="L33" s="309">
        <f>SUM(L8:L32)</f>
        <v>401839</v>
      </c>
      <c r="M33" s="312">
        <f t="shared" ref="M33" si="1">G33-K33-L33</f>
        <v>78560277</v>
      </c>
      <c r="N33" s="310"/>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J24" sqref="J24"/>
    </sheetView>
  </sheetViews>
  <sheetFormatPr defaultRowHeight="15" x14ac:dyDescent="0.25"/>
  <sheetData>
    <row r="1" spans="1:14" x14ac:dyDescent="0.25">
      <c r="A1" s="719" t="s">
        <v>30</v>
      </c>
      <c r="B1" s="722" t="s">
        <v>429</v>
      </c>
      <c r="C1" s="723"/>
      <c r="D1" s="723"/>
      <c r="E1" s="723"/>
      <c r="F1" s="723"/>
      <c r="G1" s="723"/>
      <c r="H1" s="723"/>
      <c r="I1" s="723"/>
      <c r="J1" s="723"/>
      <c r="K1" s="723"/>
      <c r="L1" s="723"/>
      <c r="M1" s="723"/>
      <c r="N1" s="724"/>
    </row>
    <row r="2" spans="1:14" x14ac:dyDescent="0.25">
      <c r="A2" s="720"/>
      <c r="B2" s="725"/>
      <c r="C2" s="726"/>
      <c r="D2" s="726"/>
      <c r="E2" s="726"/>
      <c r="F2" s="726"/>
      <c r="G2" s="726"/>
      <c r="H2" s="726"/>
      <c r="I2" s="726"/>
      <c r="J2" s="726"/>
      <c r="K2" s="726"/>
      <c r="L2" s="726"/>
      <c r="M2" s="726"/>
      <c r="N2" s="727"/>
    </row>
    <row r="3" spans="1:14" x14ac:dyDescent="0.25">
      <c r="A3" s="721"/>
      <c r="B3" s="728"/>
      <c r="C3" s="729"/>
      <c r="D3" s="729"/>
      <c r="E3" s="729"/>
      <c r="F3" s="729"/>
      <c r="G3" s="729"/>
      <c r="H3" s="729"/>
      <c r="I3" s="729"/>
      <c r="J3" s="729"/>
      <c r="K3" s="729"/>
      <c r="L3" s="729"/>
      <c r="M3" s="729"/>
      <c r="N3" s="730"/>
    </row>
    <row r="4" spans="1:14" x14ac:dyDescent="0.25">
      <c r="A4" s="276">
        <v>1</v>
      </c>
      <c r="B4" s="713" t="s">
        <v>646</v>
      </c>
      <c r="C4" s="769"/>
      <c r="D4" s="769"/>
      <c r="E4" s="769"/>
      <c r="F4" s="769"/>
      <c r="G4" s="769"/>
      <c r="H4" s="769"/>
      <c r="I4" s="769"/>
      <c r="J4" s="769"/>
      <c r="K4" s="769"/>
      <c r="L4" s="769"/>
      <c r="M4" s="769"/>
      <c r="N4" s="714"/>
    </row>
    <row r="5" spans="1:14" x14ac:dyDescent="0.25">
      <c r="A5" s="282">
        <v>2</v>
      </c>
      <c r="B5" s="766" t="s">
        <v>647</v>
      </c>
      <c r="C5" s="767"/>
      <c r="D5" s="767"/>
      <c r="E5" s="767"/>
      <c r="F5" s="767"/>
      <c r="G5" s="767"/>
      <c r="H5" s="767"/>
      <c r="I5" s="767"/>
      <c r="J5" s="767"/>
      <c r="K5" s="767"/>
      <c r="L5" s="767"/>
      <c r="M5" s="767"/>
      <c r="N5" s="768"/>
    </row>
    <row r="6" spans="1:14" x14ac:dyDescent="0.25">
      <c r="A6" s="282">
        <v>4</v>
      </c>
      <c r="B6" s="713" t="s">
        <v>648</v>
      </c>
      <c r="C6" s="769"/>
      <c r="D6" s="769"/>
      <c r="E6" s="769"/>
      <c r="F6" s="769"/>
      <c r="G6" s="769"/>
      <c r="H6" s="769"/>
      <c r="I6" s="769"/>
      <c r="J6" s="769"/>
      <c r="K6" s="769"/>
      <c r="L6" s="769"/>
      <c r="M6" s="769"/>
      <c r="N6" s="714"/>
    </row>
    <row r="7" spans="1:14" x14ac:dyDescent="0.25">
      <c r="A7" s="282">
        <v>5</v>
      </c>
      <c r="B7" s="766" t="s">
        <v>649</v>
      </c>
      <c r="C7" s="767"/>
      <c r="D7" s="767"/>
      <c r="E7" s="767"/>
      <c r="F7" s="767"/>
      <c r="G7" s="767"/>
      <c r="H7" s="767"/>
      <c r="I7" s="767"/>
      <c r="J7" s="767"/>
      <c r="K7" s="767"/>
      <c r="L7" s="767"/>
      <c r="M7" s="767"/>
      <c r="N7" s="768"/>
    </row>
    <row r="8" spans="1:14" x14ac:dyDescent="0.25">
      <c r="A8" s="282">
        <v>6</v>
      </c>
      <c r="B8" s="766" t="s">
        <v>650</v>
      </c>
      <c r="C8" s="767"/>
      <c r="D8" s="767"/>
      <c r="E8" s="767"/>
      <c r="F8" s="767"/>
      <c r="G8" s="767"/>
      <c r="H8" s="767"/>
      <c r="I8" s="767"/>
      <c r="J8" s="767"/>
      <c r="K8" s="767"/>
      <c r="L8" s="767"/>
      <c r="M8" s="767"/>
      <c r="N8" s="768"/>
    </row>
    <row r="9" spans="1:14" x14ac:dyDescent="0.25">
      <c r="A9" s="282">
        <v>7</v>
      </c>
      <c r="B9" s="766" t="s">
        <v>650</v>
      </c>
      <c r="C9" s="767"/>
      <c r="D9" s="767"/>
      <c r="E9" s="767"/>
      <c r="F9" s="767"/>
      <c r="G9" s="767"/>
      <c r="H9" s="767"/>
      <c r="I9" s="767"/>
      <c r="J9" s="767"/>
      <c r="K9" s="767"/>
      <c r="L9" s="767"/>
      <c r="M9" s="767"/>
      <c r="N9" s="768"/>
    </row>
  </sheetData>
  <mergeCells count="8">
    <mergeCell ref="B8:N8"/>
    <mergeCell ref="B9:N9"/>
    <mergeCell ref="A1:A3"/>
    <mergeCell ref="B1:N3"/>
    <mergeCell ref="B4:N4"/>
    <mergeCell ref="B5:N5"/>
    <mergeCell ref="B6:N6"/>
    <mergeCell ref="B7:N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0"/>
  <sheetViews>
    <sheetView topLeftCell="F169" workbookViewId="0">
      <selection activeCell="P11" sqref="P11"/>
    </sheetView>
  </sheetViews>
  <sheetFormatPr defaultRowHeight="15" x14ac:dyDescent="0.25"/>
  <cols>
    <col min="9" max="9" width="11.7109375" customWidth="1"/>
    <col min="10" max="10" width="17" customWidth="1"/>
    <col min="11" max="11" width="42.85546875" customWidth="1"/>
    <col min="12" max="12" width="23.7109375" customWidth="1"/>
    <col min="13" max="13" width="18.7109375" customWidth="1"/>
    <col min="14" max="14" width="19.5703125" customWidth="1"/>
    <col min="15" max="15" width="14.42578125" customWidth="1"/>
    <col min="16" max="16" width="14.85546875" customWidth="1"/>
    <col min="17" max="17" width="17" customWidth="1"/>
    <col min="18" max="18" width="18" customWidth="1"/>
    <col min="19" max="19" width="17.5703125" customWidth="1"/>
    <col min="20" max="20" width="18.42578125" customWidth="1"/>
    <col min="21" max="21" width="34.140625" customWidth="1"/>
  </cols>
  <sheetData>
    <row r="1" spans="1:21" ht="15.75" x14ac:dyDescent="0.25">
      <c r="A1" s="313"/>
      <c r="B1" s="314"/>
      <c r="C1" s="315"/>
      <c r="D1" s="315"/>
      <c r="E1" s="315"/>
      <c r="F1" s="315"/>
      <c r="G1" s="315"/>
      <c r="H1" s="315"/>
      <c r="I1" s="316" t="s">
        <v>651</v>
      </c>
      <c r="J1" s="795" t="s">
        <v>652</v>
      </c>
      <c r="K1" s="796"/>
      <c r="L1" s="797" t="s">
        <v>653</v>
      </c>
      <c r="M1" s="799"/>
      <c r="N1" s="317"/>
      <c r="O1" s="318"/>
      <c r="P1" s="319"/>
      <c r="Q1" s="319"/>
      <c r="R1" s="320"/>
      <c r="S1" s="320"/>
      <c r="T1" s="320"/>
      <c r="U1" s="321" t="str">
        <f>'[3]AY16-17 New Construction'!P1</f>
        <v>Version:  Final</v>
      </c>
    </row>
    <row r="2" spans="1:21" ht="15.75" x14ac:dyDescent="0.25">
      <c r="A2" s="322"/>
      <c r="B2" s="323"/>
      <c r="C2" s="324"/>
      <c r="D2" s="324"/>
      <c r="E2" s="324"/>
      <c r="F2" s="324"/>
      <c r="G2" s="324"/>
      <c r="H2" s="324"/>
      <c r="I2" s="325" t="s">
        <v>28</v>
      </c>
      <c r="J2" s="801">
        <f>'[3]AY16-17 New Construction'!E2</f>
        <v>43256</v>
      </c>
      <c r="K2" s="801"/>
      <c r="L2" s="798"/>
      <c r="M2" s="800"/>
      <c r="N2" s="326"/>
      <c r="O2" s="323"/>
      <c r="P2" s="323"/>
      <c r="Q2" s="327"/>
      <c r="R2" s="328"/>
      <c r="S2" s="328"/>
      <c r="T2" s="328"/>
      <c r="U2" s="324"/>
    </row>
    <row r="3" spans="1:21" ht="56.25" customHeight="1" x14ac:dyDescent="0.25">
      <c r="A3" s="802" t="s">
        <v>654</v>
      </c>
      <c r="B3" s="803"/>
      <c r="C3" s="803"/>
      <c r="D3" s="803"/>
      <c r="E3" s="803"/>
      <c r="F3" s="803"/>
      <c r="G3" s="803"/>
      <c r="H3" s="803"/>
      <c r="I3" s="325" t="s">
        <v>29</v>
      </c>
      <c r="J3" s="804" t="s">
        <v>655</v>
      </c>
      <c r="K3" s="804"/>
      <c r="L3" s="798"/>
      <c r="M3" s="800"/>
      <c r="N3" s="326"/>
      <c r="O3" s="323"/>
      <c r="P3" s="323"/>
      <c r="Q3" s="327"/>
      <c r="R3" s="328"/>
      <c r="S3" s="328"/>
      <c r="T3" s="328"/>
      <c r="U3" s="324"/>
    </row>
    <row r="4" spans="1:21" ht="15.75" x14ac:dyDescent="0.25">
      <c r="A4" s="329"/>
      <c r="B4" s="330"/>
      <c r="C4" s="331"/>
      <c r="D4" s="331"/>
      <c r="E4" s="331"/>
      <c r="F4" s="331"/>
      <c r="G4" s="331"/>
      <c r="H4" s="331"/>
      <c r="I4" s="332"/>
      <c r="J4" s="333"/>
      <c r="K4" s="334"/>
      <c r="L4" s="335"/>
      <c r="M4" s="336"/>
      <c r="N4" s="337"/>
      <c r="O4" s="338"/>
      <c r="P4" s="330"/>
      <c r="Q4" s="339"/>
      <c r="R4" s="340"/>
      <c r="S4" s="340"/>
      <c r="T4" s="340"/>
      <c r="U4" s="331"/>
    </row>
    <row r="5" spans="1:21" ht="15.75" x14ac:dyDescent="0.25">
      <c r="A5" s="341"/>
      <c r="B5" s="342"/>
      <c r="C5" s="342"/>
      <c r="D5" s="342"/>
      <c r="E5" s="342"/>
      <c r="F5" s="342"/>
      <c r="G5" s="342"/>
      <c r="H5" s="342"/>
      <c r="I5" s="786" t="s">
        <v>31</v>
      </c>
      <c r="J5" s="788" t="s">
        <v>32</v>
      </c>
      <c r="K5" s="777" t="s">
        <v>33</v>
      </c>
      <c r="L5" s="789" t="s">
        <v>34</v>
      </c>
      <c r="M5" s="790" t="s">
        <v>656</v>
      </c>
      <c r="N5" s="792" t="s">
        <v>657</v>
      </c>
      <c r="O5" s="776" t="s">
        <v>36</v>
      </c>
      <c r="P5" s="779" t="s">
        <v>37</v>
      </c>
      <c r="Q5" s="782" t="s">
        <v>658</v>
      </c>
      <c r="R5" s="783" t="s">
        <v>659</v>
      </c>
      <c r="S5" s="783" t="s">
        <v>5</v>
      </c>
      <c r="T5" s="783" t="s">
        <v>7</v>
      </c>
      <c r="U5" s="770" t="s">
        <v>660</v>
      </c>
    </row>
    <row r="6" spans="1:21" ht="15.75" x14ac:dyDescent="0.25">
      <c r="A6" s="341"/>
      <c r="B6" s="342"/>
      <c r="C6" s="342"/>
      <c r="D6" s="342"/>
      <c r="E6" s="342"/>
      <c r="F6" s="342"/>
      <c r="G6" s="342"/>
      <c r="H6" s="342"/>
      <c r="I6" s="787"/>
      <c r="J6" s="782"/>
      <c r="K6" s="777"/>
      <c r="L6" s="789"/>
      <c r="M6" s="791"/>
      <c r="N6" s="793"/>
      <c r="O6" s="777"/>
      <c r="P6" s="780"/>
      <c r="Q6" s="782"/>
      <c r="R6" s="784"/>
      <c r="S6" s="784"/>
      <c r="T6" s="784"/>
      <c r="U6" s="771"/>
    </row>
    <row r="7" spans="1:21" ht="63" x14ac:dyDescent="0.25">
      <c r="A7" s="343" t="s">
        <v>661</v>
      </c>
      <c r="B7" s="344" t="s">
        <v>662</v>
      </c>
      <c r="C7" s="345" t="s">
        <v>663</v>
      </c>
      <c r="D7" s="344" t="s">
        <v>664</v>
      </c>
      <c r="E7" s="344" t="s">
        <v>665</v>
      </c>
      <c r="F7" s="344" t="s">
        <v>666</v>
      </c>
      <c r="G7" s="344" t="s">
        <v>667</v>
      </c>
      <c r="H7" s="344" t="s">
        <v>668</v>
      </c>
      <c r="I7" s="787"/>
      <c r="J7" s="782"/>
      <c r="K7" s="778"/>
      <c r="L7" s="789"/>
      <c r="M7" s="791"/>
      <c r="N7" s="794"/>
      <c r="O7" s="778"/>
      <c r="P7" s="781"/>
      <c r="Q7" s="782"/>
      <c r="R7" s="785"/>
      <c r="S7" s="785"/>
      <c r="T7" s="785"/>
      <c r="U7" s="772"/>
    </row>
    <row r="8" spans="1:21" s="243" customFormat="1" ht="45" x14ac:dyDescent="0.25">
      <c r="A8" s="575" t="s">
        <v>669</v>
      </c>
      <c r="B8" s="576" t="s">
        <v>669</v>
      </c>
      <c r="C8" s="346" t="s">
        <v>669</v>
      </c>
      <c r="D8" s="346"/>
      <c r="E8" s="346"/>
      <c r="F8" s="346"/>
      <c r="G8" s="347"/>
      <c r="H8" s="346"/>
      <c r="I8" s="577" t="s">
        <v>670</v>
      </c>
      <c r="J8" s="348" t="s">
        <v>671</v>
      </c>
      <c r="K8" s="349" t="s">
        <v>672</v>
      </c>
      <c r="L8" s="350" t="s">
        <v>673</v>
      </c>
      <c r="M8" s="351">
        <v>1600000</v>
      </c>
      <c r="N8" s="578">
        <v>1600000</v>
      </c>
      <c r="O8" s="352">
        <v>43924</v>
      </c>
      <c r="P8" s="353">
        <v>0</v>
      </c>
      <c r="Q8" s="353">
        <v>0</v>
      </c>
      <c r="R8" s="354">
        <v>0</v>
      </c>
      <c r="S8" s="354">
        <v>0</v>
      </c>
      <c r="T8" s="354">
        <f t="shared" ref="T8:T71" si="0">N8-R8-S8</f>
        <v>1600000</v>
      </c>
      <c r="U8" s="355"/>
    </row>
    <row r="9" spans="1:21" s="243" customFormat="1" ht="45" x14ac:dyDescent="0.25">
      <c r="A9" s="575" t="s">
        <v>674</v>
      </c>
      <c r="B9" s="576" t="s">
        <v>674</v>
      </c>
      <c r="C9" s="346" t="s">
        <v>674</v>
      </c>
      <c r="D9" s="346"/>
      <c r="E9" s="346"/>
      <c r="F9" s="346"/>
      <c r="G9" s="347"/>
      <c r="H9" s="346"/>
      <c r="I9" s="577" t="s">
        <v>675</v>
      </c>
      <c r="J9" s="348" t="s">
        <v>676</v>
      </c>
      <c r="K9" s="349" t="s">
        <v>672</v>
      </c>
      <c r="L9" s="350" t="s">
        <v>673</v>
      </c>
      <c r="M9" s="351">
        <v>660000</v>
      </c>
      <c r="N9" s="578">
        <v>337473</v>
      </c>
      <c r="O9" s="352">
        <v>43528</v>
      </c>
      <c r="P9" s="353">
        <v>0</v>
      </c>
      <c r="Q9" s="353">
        <v>0</v>
      </c>
      <c r="R9" s="354">
        <v>0</v>
      </c>
      <c r="S9" s="354">
        <v>59471</v>
      </c>
      <c r="T9" s="354">
        <v>278002</v>
      </c>
      <c r="U9" s="355" t="s">
        <v>677</v>
      </c>
    </row>
    <row r="10" spans="1:21" s="243" customFormat="1" ht="45" x14ac:dyDescent="0.25">
      <c r="A10" s="575" t="s">
        <v>678</v>
      </c>
      <c r="B10" s="576" t="s">
        <v>678</v>
      </c>
      <c r="C10" s="346" t="s">
        <v>678</v>
      </c>
      <c r="D10" s="346"/>
      <c r="E10" s="346"/>
      <c r="F10" s="346"/>
      <c r="G10" s="347"/>
      <c r="H10" s="346"/>
      <c r="I10" s="577" t="s">
        <v>679</v>
      </c>
      <c r="J10" s="348" t="s">
        <v>680</v>
      </c>
      <c r="K10" s="349" t="s">
        <v>672</v>
      </c>
      <c r="L10" s="350" t="s">
        <v>673</v>
      </c>
      <c r="M10" s="351">
        <v>360000</v>
      </c>
      <c r="N10" s="578">
        <v>360000</v>
      </c>
      <c r="O10" s="352">
        <v>43649</v>
      </c>
      <c r="P10" s="353">
        <v>0</v>
      </c>
      <c r="Q10" s="353">
        <v>0</v>
      </c>
      <c r="R10" s="354">
        <v>0</v>
      </c>
      <c r="S10" s="354">
        <v>48818</v>
      </c>
      <c r="T10" s="354">
        <v>311182</v>
      </c>
      <c r="U10" s="355" t="s">
        <v>677</v>
      </c>
    </row>
    <row r="11" spans="1:21" s="243" customFormat="1" ht="90" x14ac:dyDescent="0.25">
      <c r="A11" s="575" t="s">
        <v>681</v>
      </c>
      <c r="B11" s="576" t="s">
        <v>681</v>
      </c>
      <c r="C11" s="346" t="s">
        <v>681</v>
      </c>
      <c r="D11" s="346"/>
      <c r="E11" s="346"/>
      <c r="F11" s="346"/>
      <c r="G11" s="347"/>
      <c r="H11" s="346"/>
      <c r="I11" s="577" t="s">
        <v>682</v>
      </c>
      <c r="J11" s="348" t="s">
        <v>683</v>
      </c>
      <c r="K11" s="349" t="s">
        <v>684</v>
      </c>
      <c r="L11" s="350" t="s">
        <v>673</v>
      </c>
      <c r="M11" s="351">
        <v>450000</v>
      </c>
      <c r="N11" s="578">
        <v>609580</v>
      </c>
      <c r="O11" s="352">
        <v>43640</v>
      </c>
      <c r="P11" s="353">
        <v>0</v>
      </c>
      <c r="Q11" s="353">
        <v>0</v>
      </c>
      <c r="R11" s="354">
        <v>0</v>
      </c>
      <c r="S11" s="354">
        <v>0</v>
      </c>
      <c r="T11" s="354">
        <f t="shared" si="0"/>
        <v>609580</v>
      </c>
      <c r="U11" s="355" t="s">
        <v>685</v>
      </c>
    </row>
    <row r="12" spans="1:21" s="243" customFormat="1" ht="90" x14ac:dyDescent="0.25">
      <c r="A12" s="575" t="s">
        <v>686</v>
      </c>
      <c r="B12" s="576" t="s">
        <v>686</v>
      </c>
      <c r="C12" s="346" t="s">
        <v>686</v>
      </c>
      <c r="D12" s="346"/>
      <c r="E12" s="346"/>
      <c r="F12" s="346"/>
      <c r="G12" s="347"/>
      <c r="H12" s="346"/>
      <c r="I12" s="577" t="s">
        <v>687</v>
      </c>
      <c r="J12" s="348" t="s">
        <v>683</v>
      </c>
      <c r="K12" s="349" t="s">
        <v>684</v>
      </c>
      <c r="L12" s="350" t="s">
        <v>673</v>
      </c>
      <c r="M12" s="351">
        <v>350000</v>
      </c>
      <c r="N12" s="578">
        <v>350000</v>
      </c>
      <c r="O12" s="352">
        <v>43964</v>
      </c>
      <c r="P12" s="353">
        <v>0</v>
      </c>
      <c r="Q12" s="353">
        <v>0</v>
      </c>
      <c r="R12" s="354">
        <v>0</v>
      </c>
      <c r="S12" s="354">
        <v>0</v>
      </c>
      <c r="T12" s="354">
        <f t="shared" si="0"/>
        <v>350000</v>
      </c>
      <c r="U12" s="355"/>
    </row>
    <row r="13" spans="1:21" s="243" customFormat="1" ht="75" x14ac:dyDescent="0.25">
      <c r="A13" s="579" t="s">
        <v>688</v>
      </c>
      <c r="B13" s="580" t="s">
        <v>688</v>
      </c>
      <c r="C13" s="346" t="s">
        <v>688</v>
      </c>
      <c r="D13" s="346"/>
      <c r="E13" s="346"/>
      <c r="F13" s="346"/>
      <c r="G13" s="347"/>
      <c r="H13" s="346"/>
      <c r="I13" s="577" t="s">
        <v>689</v>
      </c>
      <c r="J13" s="356" t="s">
        <v>690</v>
      </c>
      <c r="K13" s="357" t="s">
        <v>684</v>
      </c>
      <c r="L13" s="350" t="s">
        <v>673</v>
      </c>
      <c r="M13" s="578">
        <v>297000</v>
      </c>
      <c r="N13" s="578">
        <v>325686</v>
      </c>
      <c r="O13" s="352">
        <v>43254</v>
      </c>
      <c r="P13" s="353">
        <v>1</v>
      </c>
      <c r="Q13" s="353">
        <v>0.85</v>
      </c>
      <c r="R13" s="354">
        <v>325686</v>
      </c>
      <c r="S13" s="354">
        <v>0</v>
      </c>
      <c r="T13" s="354">
        <f t="shared" si="0"/>
        <v>0</v>
      </c>
      <c r="U13" s="355" t="s">
        <v>691</v>
      </c>
    </row>
    <row r="14" spans="1:21" s="243" customFormat="1" ht="30" x14ac:dyDescent="0.25">
      <c r="A14" s="579" t="s">
        <v>692</v>
      </c>
      <c r="B14" s="580" t="s">
        <v>692</v>
      </c>
      <c r="C14" s="346" t="s">
        <v>692</v>
      </c>
      <c r="D14" s="346"/>
      <c r="E14" s="346"/>
      <c r="F14" s="346"/>
      <c r="G14" s="347"/>
      <c r="H14" s="346"/>
      <c r="I14" s="577" t="s">
        <v>693</v>
      </c>
      <c r="J14" s="356" t="s">
        <v>694</v>
      </c>
      <c r="K14" s="357" t="s">
        <v>695</v>
      </c>
      <c r="L14" s="350" t="s">
        <v>673</v>
      </c>
      <c r="M14" s="351">
        <v>308000</v>
      </c>
      <c r="N14" s="578">
        <v>308000</v>
      </c>
      <c r="O14" s="352">
        <v>43629</v>
      </c>
      <c r="P14" s="353">
        <v>0</v>
      </c>
      <c r="Q14" s="353">
        <v>0</v>
      </c>
      <c r="R14" s="354">
        <v>0</v>
      </c>
      <c r="S14" s="354">
        <v>0</v>
      </c>
      <c r="T14" s="354">
        <f t="shared" si="0"/>
        <v>308000</v>
      </c>
      <c r="U14" s="355"/>
    </row>
    <row r="15" spans="1:21" s="243" customFormat="1" ht="105" x14ac:dyDescent="0.25">
      <c r="A15" s="575">
        <v>1</v>
      </c>
      <c r="B15" s="580">
        <v>1</v>
      </c>
      <c r="C15" s="346">
        <v>1</v>
      </c>
      <c r="D15" s="346"/>
      <c r="E15" s="346"/>
      <c r="F15" s="346"/>
      <c r="G15" s="347"/>
      <c r="H15" s="346"/>
      <c r="I15" s="577" t="s">
        <v>696</v>
      </c>
      <c r="J15" s="356" t="s">
        <v>697</v>
      </c>
      <c r="K15" s="357" t="s">
        <v>684</v>
      </c>
      <c r="L15" s="350" t="s">
        <v>673</v>
      </c>
      <c r="M15" s="351">
        <v>116667</v>
      </c>
      <c r="N15" s="578">
        <v>152116</v>
      </c>
      <c r="O15" s="352">
        <v>43480</v>
      </c>
      <c r="P15" s="353">
        <v>1</v>
      </c>
      <c r="Q15" s="353">
        <v>0.1</v>
      </c>
      <c r="R15" s="354">
        <f>N15</f>
        <v>152116</v>
      </c>
      <c r="S15" s="354">
        <v>0</v>
      </c>
      <c r="T15" s="354">
        <f t="shared" si="0"/>
        <v>0</v>
      </c>
      <c r="U15" s="355" t="s">
        <v>698</v>
      </c>
    </row>
    <row r="16" spans="1:21" s="243" customFormat="1" ht="105" x14ac:dyDescent="0.25">
      <c r="A16" s="575">
        <v>1.1000000000000001</v>
      </c>
      <c r="B16" s="580">
        <v>1.1000000000000001</v>
      </c>
      <c r="C16" s="346">
        <v>1.1000000000000001</v>
      </c>
      <c r="D16" s="346"/>
      <c r="E16" s="346"/>
      <c r="F16" s="346"/>
      <c r="G16" s="347"/>
      <c r="H16" s="346"/>
      <c r="I16" s="577" t="s">
        <v>699</v>
      </c>
      <c r="J16" s="356" t="s">
        <v>700</v>
      </c>
      <c r="K16" s="357" t="s">
        <v>684</v>
      </c>
      <c r="L16" s="350" t="s">
        <v>673</v>
      </c>
      <c r="M16" s="351">
        <v>116667</v>
      </c>
      <c r="N16" s="578">
        <v>152116</v>
      </c>
      <c r="O16" s="352">
        <v>43480</v>
      </c>
      <c r="P16" s="353">
        <v>1</v>
      </c>
      <c r="Q16" s="353">
        <v>0.1</v>
      </c>
      <c r="R16" s="354">
        <f t="shared" ref="R16:R20" si="1">N16</f>
        <v>152116</v>
      </c>
      <c r="S16" s="354">
        <v>0</v>
      </c>
      <c r="T16" s="354">
        <f t="shared" si="0"/>
        <v>0</v>
      </c>
      <c r="U16" s="355" t="s">
        <v>698</v>
      </c>
    </row>
    <row r="17" spans="1:21" s="243" customFormat="1" ht="105" x14ac:dyDescent="0.25">
      <c r="A17" s="575">
        <v>1.2000000000000002</v>
      </c>
      <c r="B17" s="580">
        <v>1.2000000000000002</v>
      </c>
      <c r="C17" s="346">
        <v>1.2000000000000002</v>
      </c>
      <c r="D17" s="346"/>
      <c r="E17" s="346"/>
      <c r="F17" s="346"/>
      <c r="G17" s="347"/>
      <c r="H17" s="346"/>
      <c r="I17" s="577" t="s">
        <v>701</v>
      </c>
      <c r="J17" s="356" t="s">
        <v>702</v>
      </c>
      <c r="K17" s="357" t="s">
        <v>684</v>
      </c>
      <c r="L17" s="350" t="s">
        <v>673</v>
      </c>
      <c r="M17" s="351">
        <v>116667</v>
      </c>
      <c r="N17" s="578">
        <v>152116</v>
      </c>
      <c r="O17" s="352">
        <v>43480</v>
      </c>
      <c r="P17" s="353">
        <v>1</v>
      </c>
      <c r="Q17" s="353">
        <v>0.1</v>
      </c>
      <c r="R17" s="354">
        <f t="shared" si="1"/>
        <v>152116</v>
      </c>
      <c r="S17" s="354">
        <v>0</v>
      </c>
      <c r="T17" s="354">
        <f t="shared" si="0"/>
        <v>0</v>
      </c>
      <c r="U17" s="355" t="s">
        <v>698</v>
      </c>
    </row>
    <row r="18" spans="1:21" s="243" customFormat="1" ht="105" x14ac:dyDescent="0.25">
      <c r="A18" s="575">
        <v>1.3000000000000003</v>
      </c>
      <c r="B18" s="580">
        <v>1.3000000000000003</v>
      </c>
      <c r="C18" s="346">
        <v>1.3000000000000003</v>
      </c>
      <c r="D18" s="346"/>
      <c r="E18" s="346"/>
      <c r="F18" s="346"/>
      <c r="G18" s="347"/>
      <c r="H18" s="346"/>
      <c r="I18" s="577" t="s">
        <v>703</v>
      </c>
      <c r="J18" s="356" t="s">
        <v>704</v>
      </c>
      <c r="K18" s="357" t="s">
        <v>684</v>
      </c>
      <c r="L18" s="350" t="s">
        <v>673</v>
      </c>
      <c r="M18" s="351">
        <v>116667</v>
      </c>
      <c r="N18" s="578">
        <v>152116</v>
      </c>
      <c r="O18" s="352">
        <v>43480</v>
      </c>
      <c r="P18" s="353">
        <v>1</v>
      </c>
      <c r="Q18" s="353">
        <v>0.1</v>
      </c>
      <c r="R18" s="354">
        <f t="shared" si="1"/>
        <v>152116</v>
      </c>
      <c r="S18" s="354">
        <v>0</v>
      </c>
      <c r="T18" s="354">
        <f t="shared" si="0"/>
        <v>0</v>
      </c>
      <c r="U18" s="355" t="s">
        <v>698</v>
      </c>
    </row>
    <row r="19" spans="1:21" s="243" customFormat="1" ht="105" x14ac:dyDescent="0.25">
      <c r="A19" s="575">
        <v>1.4000000000000004</v>
      </c>
      <c r="B19" s="580">
        <v>1.4000000000000004</v>
      </c>
      <c r="C19" s="346">
        <v>1.4000000000000004</v>
      </c>
      <c r="D19" s="346"/>
      <c r="E19" s="346"/>
      <c r="F19" s="346"/>
      <c r="G19" s="347"/>
      <c r="H19" s="346"/>
      <c r="I19" s="577" t="s">
        <v>705</v>
      </c>
      <c r="J19" s="356" t="s">
        <v>706</v>
      </c>
      <c r="K19" s="357" t="s">
        <v>684</v>
      </c>
      <c r="L19" s="350" t="s">
        <v>673</v>
      </c>
      <c r="M19" s="351">
        <v>116667</v>
      </c>
      <c r="N19" s="578">
        <v>152116</v>
      </c>
      <c r="O19" s="352">
        <v>43480</v>
      </c>
      <c r="P19" s="353">
        <v>1</v>
      </c>
      <c r="Q19" s="353">
        <v>0.1</v>
      </c>
      <c r="R19" s="354">
        <f t="shared" si="1"/>
        <v>152116</v>
      </c>
      <c r="S19" s="354">
        <v>0</v>
      </c>
      <c r="T19" s="354">
        <f t="shared" si="0"/>
        <v>0</v>
      </c>
      <c r="U19" s="355" t="s">
        <v>698</v>
      </c>
    </row>
    <row r="20" spans="1:21" s="243" customFormat="1" ht="105" x14ac:dyDescent="0.25">
      <c r="A20" s="575">
        <v>1.5000000000000004</v>
      </c>
      <c r="B20" s="580">
        <v>1.5000000000000004</v>
      </c>
      <c r="C20" s="346">
        <v>1.5000000000000004</v>
      </c>
      <c r="D20" s="346"/>
      <c r="E20" s="346"/>
      <c r="F20" s="346"/>
      <c r="G20" s="347"/>
      <c r="H20" s="346"/>
      <c r="I20" s="577" t="s">
        <v>707</v>
      </c>
      <c r="J20" s="356" t="s">
        <v>708</v>
      </c>
      <c r="K20" s="357" t="s">
        <v>684</v>
      </c>
      <c r="L20" s="350" t="s">
        <v>673</v>
      </c>
      <c r="M20" s="351">
        <v>116667</v>
      </c>
      <c r="N20" s="578">
        <v>152116</v>
      </c>
      <c r="O20" s="352">
        <v>43480</v>
      </c>
      <c r="P20" s="353">
        <v>1</v>
      </c>
      <c r="Q20" s="353">
        <v>0.1</v>
      </c>
      <c r="R20" s="354">
        <f t="shared" si="1"/>
        <v>152116</v>
      </c>
      <c r="S20" s="354">
        <v>0</v>
      </c>
      <c r="T20" s="354">
        <f t="shared" si="0"/>
        <v>0</v>
      </c>
      <c r="U20" s="355" t="s">
        <v>698</v>
      </c>
    </row>
    <row r="21" spans="1:21" s="243" customFormat="1" ht="45" x14ac:dyDescent="0.25">
      <c r="A21" s="575">
        <v>4</v>
      </c>
      <c r="B21" s="580">
        <v>4</v>
      </c>
      <c r="C21" s="346">
        <v>4</v>
      </c>
      <c r="D21" s="346"/>
      <c r="E21" s="346"/>
      <c r="F21" s="346"/>
      <c r="G21" s="347"/>
      <c r="H21" s="346"/>
      <c r="I21" s="577" t="s">
        <v>709</v>
      </c>
      <c r="J21" s="356" t="s">
        <v>710</v>
      </c>
      <c r="K21" s="357" t="s">
        <v>695</v>
      </c>
      <c r="L21" s="350" t="s">
        <v>673</v>
      </c>
      <c r="M21" s="351">
        <v>360000</v>
      </c>
      <c r="N21" s="578">
        <v>360000</v>
      </c>
      <c r="O21" s="352">
        <v>43681</v>
      </c>
      <c r="P21" s="353">
        <v>0</v>
      </c>
      <c r="Q21" s="353">
        <v>0</v>
      </c>
      <c r="R21" s="354">
        <v>0</v>
      </c>
      <c r="S21" s="354">
        <v>62290</v>
      </c>
      <c r="T21" s="354">
        <v>297710</v>
      </c>
      <c r="U21" s="355" t="s">
        <v>711</v>
      </c>
    </row>
    <row r="22" spans="1:21" s="243" customFormat="1" ht="45" x14ac:dyDescent="0.25">
      <c r="A22" s="575">
        <v>4.0999999999999996</v>
      </c>
      <c r="B22" s="580">
        <v>4.0999999999999996</v>
      </c>
      <c r="C22" s="346">
        <v>4.0999999999999996</v>
      </c>
      <c r="D22" s="346"/>
      <c r="E22" s="346"/>
      <c r="F22" s="346"/>
      <c r="G22" s="347"/>
      <c r="H22" s="346"/>
      <c r="I22" s="577" t="s">
        <v>712</v>
      </c>
      <c r="J22" s="356" t="s">
        <v>710</v>
      </c>
      <c r="K22" s="357" t="s">
        <v>695</v>
      </c>
      <c r="L22" s="350" t="s">
        <v>673</v>
      </c>
      <c r="M22" s="351">
        <v>240000</v>
      </c>
      <c r="N22" s="578">
        <v>240000</v>
      </c>
      <c r="O22" s="352">
        <v>43681</v>
      </c>
      <c r="P22" s="353">
        <v>0</v>
      </c>
      <c r="Q22" s="353">
        <v>0</v>
      </c>
      <c r="R22" s="354">
        <v>0</v>
      </c>
      <c r="S22" s="354">
        <v>41526</v>
      </c>
      <c r="T22" s="354">
        <v>198474</v>
      </c>
      <c r="U22" s="355" t="s">
        <v>711</v>
      </c>
    </row>
    <row r="23" spans="1:21" s="243" customFormat="1" ht="45" x14ac:dyDescent="0.25">
      <c r="A23" s="575">
        <v>4.1999999999999993</v>
      </c>
      <c r="B23" s="580">
        <v>4.1999999999999993</v>
      </c>
      <c r="C23" s="346">
        <v>4.1999999999999993</v>
      </c>
      <c r="D23" s="346"/>
      <c r="E23" s="346"/>
      <c r="F23" s="346"/>
      <c r="G23" s="347"/>
      <c r="H23" s="346"/>
      <c r="I23" s="577" t="s">
        <v>713</v>
      </c>
      <c r="J23" s="356" t="s">
        <v>710</v>
      </c>
      <c r="K23" s="357" t="s">
        <v>695</v>
      </c>
      <c r="L23" s="350" t="s">
        <v>673</v>
      </c>
      <c r="M23" s="351">
        <v>120000</v>
      </c>
      <c r="N23" s="578">
        <v>120000</v>
      </c>
      <c r="O23" s="352">
        <v>43681</v>
      </c>
      <c r="P23" s="353">
        <v>0</v>
      </c>
      <c r="Q23" s="353">
        <v>0</v>
      </c>
      <c r="R23" s="354">
        <v>0</v>
      </c>
      <c r="S23" s="354">
        <v>20763</v>
      </c>
      <c r="T23" s="354">
        <v>99237</v>
      </c>
      <c r="U23" s="355" t="s">
        <v>711</v>
      </c>
    </row>
    <row r="24" spans="1:21" s="243" customFormat="1" ht="105" x14ac:dyDescent="0.25">
      <c r="A24" s="575">
        <v>6</v>
      </c>
      <c r="B24" s="580">
        <v>6</v>
      </c>
      <c r="C24" s="346">
        <v>6</v>
      </c>
      <c r="D24" s="346"/>
      <c r="E24" s="346"/>
      <c r="F24" s="346"/>
      <c r="G24" s="347"/>
      <c r="H24" s="346"/>
      <c r="I24" s="577" t="s">
        <v>714</v>
      </c>
      <c r="J24" s="356" t="s">
        <v>715</v>
      </c>
      <c r="K24" s="357" t="s">
        <v>684</v>
      </c>
      <c r="L24" s="350" t="s">
        <v>673</v>
      </c>
      <c r="M24" s="351">
        <v>200000</v>
      </c>
      <c r="N24" s="578">
        <v>152116</v>
      </c>
      <c r="O24" s="352">
        <v>43480</v>
      </c>
      <c r="P24" s="353">
        <v>1</v>
      </c>
      <c r="Q24" s="353">
        <v>0.1</v>
      </c>
      <c r="R24" s="354">
        <v>152116</v>
      </c>
      <c r="S24" s="354">
        <v>0</v>
      </c>
      <c r="T24" s="354">
        <f t="shared" si="0"/>
        <v>0</v>
      </c>
      <c r="U24" s="355" t="s">
        <v>698</v>
      </c>
    </row>
    <row r="25" spans="1:21" s="243" customFormat="1" ht="105" x14ac:dyDescent="0.25">
      <c r="A25" s="575">
        <v>6.1</v>
      </c>
      <c r="B25" s="580">
        <v>6.1</v>
      </c>
      <c r="C25" s="346">
        <v>6.1</v>
      </c>
      <c r="D25" s="346"/>
      <c r="E25" s="346"/>
      <c r="F25" s="346"/>
      <c r="G25" s="347"/>
      <c r="H25" s="346"/>
      <c r="I25" s="577" t="s">
        <v>716</v>
      </c>
      <c r="J25" s="356" t="s">
        <v>717</v>
      </c>
      <c r="K25" s="357" t="s">
        <v>684</v>
      </c>
      <c r="L25" s="350" t="s">
        <v>673</v>
      </c>
      <c r="M25" s="351">
        <v>200000</v>
      </c>
      <c r="N25" s="578">
        <v>152116</v>
      </c>
      <c r="O25" s="352">
        <v>43480</v>
      </c>
      <c r="P25" s="353">
        <v>1</v>
      </c>
      <c r="Q25" s="353">
        <v>0.1</v>
      </c>
      <c r="R25" s="354">
        <v>152116</v>
      </c>
      <c r="S25" s="354">
        <v>0</v>
      </c>
      <c r="T25" s="354">
        <f t="shared" si="0"/>
        <v>0</v>
      </c>
      <c r="U25" s="355" t="s">
        <v>698</v>
      </c>
    </row>
    <row r="26" spans="1:21" s="243" customFormat="1" ht="105" x14ac:dyDescent="0.25">
      <c r="A26" s="575">
        <v>7</v>
      </c>
      <c r="B26" s="580">
        <v>7</v>
      </c>
      <c r="C26" s="346">
        <v>7</v>
      </c>
      <c r="D26" s="346"/>
      <c r="E26" s="346"/>
      <c r="F26" s="346"/>
      <c r="G26" s="347"/>
      <c r="H26" s="346"/>
      <c r="I26" s="577" t="s">
        <v>718</v>
      </c>
      <c r="J26" s="356" t="s">
        <v>719</v>
      </c>
      <c r="K26" s="357" t="s">
        <v>684</v>
      </c>
      <c r="L26" s="350" t="s">
        <v>673</v>
      </c>
      <c r="M26" s="351">
        <v>107520</v>
      </c>
      <c r="N26" s="578">
        <v>107520</v>
      </c>
      <c r="O26" s="352">
        <v>43640</v>
      </c>
      <c r="P26" s="353">
        <v>0</v>
      </c>
      <c r="Q26" s="353">
        <v>0</v>
      </c>
      <c r="R26" s="354">
        <v>0</v>
      </c>
      <c r="S26" s="354">
        <v>0</v>
      </c>
      <c r="T26" s="354">
        <f t="shared" si="0"/>
        <v>107520</v>
      </c>
      <c r="U26" s="355"/>
    </row>
    <row r="27" spans="1:21" s="243" customFormat="1" ht="90" x14ac:dyDescent="0.25">
      <c r="A27" s="575">
        <v>7.1</v>
      </c>
      <c r="B27" s="580">
        <v>7.1</v>
      </c>
      <c r="C27" s="346">
        <v>7.1</v>
      </c>
      <c r="D27" s="346"/>
      <c r="E27" s="346"/>
      <c r="F27" s="346"/>
      <c r="G27" s="347"/>
      <c r="H27" s="346"/>
      <c r="I27" s="577" t="s">
        <v>720</v>
      </c>
      <c r="J27" s="356" t="s">
        <v>721</v>
      </c>
      <c r="K27" s="357" t="s">
        <v>684</v>
      </c>
      <c r="L27" s="350" t="s">
        <v>673</v>
      </c>
      <c r="M27" s="351">
        <v>107520</v>
      </c>
      <c r="N27" s="578">
        <v>107520</v>
      </c>
      <c r="O27" s="352">
        <v>43640</v>
      </c>
      <c r="P27" s="353">
        <v>0</v>
      </c>
      <c r="Q27" s="353">
        <v>0</v>
      </c>
      <c r="R27" s="354">
        <v>0</v>
      </c>
      <c r="S27" s="354">
        <v>0</v>
      </c>
      <c r="T27" s="354">
        <f t="shared" si="0"/>
        <v>107520</v>
      </c>
      <c r="U27" s="355"/>
    </row>
    <row r="28" spans="1:21" s="243" customFormat="1" ht="90" x14ac:dyDescent="0.25">
      <c r="A28" s="575">
        <v>7.1999999999999993</v>
      </c>
      <c r="B28" s="580">
        <v>7.1999999999999993</v>
      </c>
      <c r="C28" s="346">
        <v>7.1999999999999993</v>
      </c>
      <c r="D28" s="346"/>
      <c r="E28" s="346"/>
      <c r="F28" s="346"/>
      <c r="G28" s="347"/>
      <c r="H28" s="346"/>
      <c r="I28" s="577" t="s">
        <v>722</v>
      </c>
      <c r="J28" s="356" t="s">
        <v>723</v>
      </c>
      <c r="K28" s="357" t="s">
        <v>684</v>
      </c>
      <c r="L28" s="350" t="s">
        <v>673</v>
      </c>
      <c r="M28" s="351">
        <v>107520</v>
      </c>
      <c r="N28" s="578">
        <v>107520</v>
      </c>
      <c r="O28" s="352">
        <v>43640</v>
      </c>
      <c r="P28" s="353">
        <v>0</v>
      </c>
      <c r="Q28" s="353">
        <v>0</v>
      </c>
      <c r="R28" s="354">
        <v>0</v>
      </c>
      <c r="S28" s="354">
        <v>0</v>
      </c>
      <c r="T28" s="354">
        <f t="shared" si="0"/>
        <v>107520</v>
      </c>
      <c r="U28" s="355"/>
    </row>
    <row r="29" spans="1:21" s="243" customFormat="1" ht="105" x14ac:dyDescent="0.25">
      <c r="A29" s="575">
        <v>7.2999999999999989</v>
      </c>
      <c r="B29" s="580">
        <v>7.2999999999999989</v>
      </c>
      <c r="C29" s="346">
        <v>7.2999999999999989</v>
      </c>
      <c r="D29" s="346"/>
      <c r="E29" s="346"/>
      <c r="F29" s="346"/>
      <c r="G29" s="347"/>
      <c r="H29" s="346"/>
      <c r="I29" s="577" t="s">
        <v>724</v>
      </c>
      <c r="J29" s="356" t="s">
        <v>725</v>
      </c>
      <c r="K29" s="357" t="s">
        <v>684</v>
      </c>
      <c r="L29" s="350" t="s">
        <v>673</v>
      </c>
      <c r="M29" s="351">
        <v>107520</v>
      </c>
      <c r="N29" s="578">
        <v>107520</v>
      </c>
      <c r="O29" s="352">
        <v>43640</v>
      </c>
      <c r="P29" s="353">
        <v>0</v>
      </c>
      <c r="Q29" s="353">
        <v>0</v>
      </c>
      <c r="R29" s="354">
        <v>0</v>
      </c>
      <c r="S29" s="354">
        <v>0</v>
      </c>
      <c r="T29" s="354">
        <f t="shared" si="0"/>
        <v>107520</v>
      </c>
      <c r="U29" s="355"/>
    </row>
    <row r="30" spans="1:21" s="243" customFormat="1" ht="105" x14ac:dyDescent="0.25">
      <c r="A30" s="575">
        <v>7.3999999999999986</v>
      </c>
      <c r="B30" s="580">
        <v>7.3999999999999986</v>
      </c>
      <c r="C30" s="346">
        <v>7.3999999999999986</v>
      </c>
      <c r="D30" s="346"/>
      <c r="E30" s="346"/>
      <c r="F30" s="346"/>
      <c r="G30" s="347"/>
      <c r="H30" s="346"/>
      <c r="I30" s="577" t="s">
        <v>726</v>
      </c>
      <c r="J30" s="356" t="s">
        <v>727</v>
      </c>
      <c r="K30" s="357" t="s">
        <v>684</v>
      </c>
      <c r="L30" s="350" t="s">
        <v>673</v>
      </c>
      <c r="M30" s="351">
        <v>107520</v>
      </c>
      <c r="N30" s="578">
        <v>107520</v>
      </c>
      <c r="O30" s="352">
        <v>43640</v>
      </c>
      <c r="P30" s="353">
        <v>0</v>
      </c>
      <c r="Q30" s="353">
        <v>0</v>
      </c>
      <c r="R30" s="354">
        <v>0</v>
      </c>
      <c r="S30" s="354">
        <v>0</v>
      </c>
      <c r="T30" s="354">
        <f t="shared" si="0"/>
        <v>107520</v>
      </c>
      <c r="U30" s="355"/>
    </row>
    <row r="31" spans="1:21" s="243" customFormat="1" ht="75" x14ac:dyDescent="0.25">
      <c r="A31" s="575">
        <v>17</v>
      </c>
      <c r="B31" s="580">
        <v>17</v>
      </c>
      <c r="C31" s="346">
        <v>17</v>
      </c>
      <c r="D31" s="346"/>
      <c r="E31" s="346"/>
      <c r="F31" s="346"/>
      <c r="G31" s="347"/>
      <c r="H31" s="346"/>
      <c r="I31" s="577" t="s">
        <v>728</v>
      </c>
      <c r="J31" s="356" t="s">
        <v>729</v>
      </c>
      <c r="K31" s="357" t="s">
        <v>730</v>
      </c>
      <c r="L31" s="350" t="s">
        <v>673</v>
      </c>
      <c r="M31" s="351">
        <v>180000</v>
      </c>
      <c r="N31" s="578">
        <v>280000</v>
      </c>
      <c r="O31" s="352">
        <v>43625</v>
      </c>
      <c r="P31" s="353">
        <v>0</v>
      </c>
      <c r="Q31" s="353">
        <v>0</v>
      </c>
      <c r="R31" s="354">
        <v>0</v>
      </c>
      <c r="S31" s="354">
        <v>36560</v>
      </c>
      <c r="T31" s="354">
        <v>243440</v>
      </c>
      <c r="U31" s="355" t="s">
        <v>677</v>
      </c>
    </row>
    <row r="32" spans="1:21" s="243" customFormat="1" ht="105" x14ac:dyDescent="0.25">
      <c r="A32" s="575">
        <v>18</v>
      </c>
      <c r="B32" s="580">
        <v>18</v>
      </c>
      <c r="C32" s="346">
        <v>18</v>
      </c>
      <c r="D32" s="346"/>
      <c r="E32" s="346"/>
      <c r="F32" s="346"/>
      <c r="G32" s="347"/>
      <c r="H32" s="346"/>
      <c r="I32" s="577" t="s">
        <v>731</v>
      </c>
      <c r="J32" s="356" t="s">
        <v>732</v>
      </c>
      <c r="K32" s="357" t="s">
        <v>684</v>
      </c>
      <c r="L32" s="350" t="s">
        <v>673</v>
      </c>
      <c r="M32" s="351">
        <v>134400</v>
      </c>
      <c r="N32" s="578">
        <v>134400</v>
      </c>
      <c r="O32" s="352">
        <v>43908</v>
      </c>
      <c r="P32" s="353">
        <v>0</v>
      </c>
      <c r="Q32" s="353">
        <v>0</v>
      </c>
      <c r="R32" s="354">
        <v>0</v>
      </c>
      <c r="S32" s="354">
        <v>0</v>
      </c>
      <c r="T32" s="354">
        <f t="shared" si="0"/>
        <v>134400</v>
      </c>
      <c r="U32" s="355"/>
    </row>
    <row r="33" spans="1:21" s="243" customFormat="1" ht="120" x14ac:dyDescent="0.25">
      <c r="A33" s="575">
        <v>18.100000000000001</v>
      </c>
      <c r="B33" s="580">
        <v>18.100000000000001</v>
      </c>
      <c r="C33" s="346">
        <v>18.100000000000001</v>
      </c>
      <c r="D33" s="346"/>
      <c r="E33" s="346"/>
      <c r="F33" s="346"/>
      <c r="G33" s="347"/>
      <c r="H33" s="346"/>
      <c r="I33" s="577" t="s">
        <v>733</v>
      </c>
      <c r="J33" s="356" t="s">
        <v>734</v>
      </c>
      <c r="K33" s="357" t="s">
        <v>684</v>
      </c>
      <c r="L33" s="350" t="s">
        <v>673</v>
      </c>
      <c r="M33" s="351">
        <v>134400</v>
      </c>
      <c r="N33" s="578">
        <v>134400</v>
      </c>
      <c r="O33" s="352">
        <v>43908</v>
      </c>
      <c r="P33" s="353">
        <v>0</v>
      </c>
      <c r="Q33" s="353">
        <v>0</v>
      </c>
      <c r="R33" s="354">
        <v>0</v>
      </c>
      <c r="S33" s="354">
        <v>0</v>
      </c>
      <c r="T33" s="354">
        <f t="shared" si="0"/>
        <v>134400</v>
      </c>
      <c r="U33" s="355"/>
    </row>
    <row r="34" spans="1:21" s="243" customFormat="1" ht="120" x14ac:dyDescent="0.25">
      <c r="A34" s="575">
        <v>18.200000000000003</v>
      </c>
      <c r="B34" s="580">
        <v>18.200000000000003</v>
      </c>
      <c r="C34" s="346">
        <v>18.200000000000003</v>
      </c>
      <c r="D34" s="346"/>
      <c r="E34" s="346"/>
      <c r="F34" s="346"/>
      <c r="G34" s="347"/>
      <c r="H34" s="346"/>
      <c r="I34" s="577" t="s">
        <v>735</v>
      </c>
      <c r="J34" s="356" t="s">
        <v>736</v>
      </c>
      <c r="K34" s="357" t="s">
        <v>684</v>
      </c>
      <c r="L34" s="350" t="s">
        <v>673</v>
      </c>
      <c r="M34" s="351">
        <v>134400</v>
      </c>
      <c r="N34" s="578">
        <v>134400</v>
      </c>
      <c r="O34" s="352">
        <v>43908</v>
      </c>
      <c r="P34" s="353">
        <v>0</v>
      </c>
      <c r="Q34" s="353">
        <v>0</v>
      </c>
      <c r="R34" s="354">
        <v>0</v>
      </c>
      <c r="S34" s="354">
        <v>0</v>
      </c>
      <c r="T34" s="354">
        <f t="shared" si="0"/>
        <v>134400</v>
      </c>
      <c r="U34" s="355"/>
    </row>
    <row r="35" spans="1:21" s="243" customFormat="1" ht="120" x14ac:dyDescent="0.25">
      <c r="A35" s="575">
        <v>18.300000000000004</v>
      </c>
      <c r="B35" s="580">
        <v>18.300000000000004</v>
      </c>
      <c r="C35" s="346">
        <v>18.300000000000004</v>
      </c>
      <c r="D35" s="346"/>
      <c r="E35" s="346"/>
      <c r="F35" s="346"/>
      <c r="G35" s="347"/>
      <c r="H35" s="346"/>
      <c r="I35" s="577" t="s">
        <v>737</v>
      </c>
      <c r="J35" s="356" t="s">
        <v>738</v>
      </c>
      <c r="K35" s="357" t="s">
        <v>684</v>
      </c>
      <c r="L35" s="350" t="s">
        <v>673</v>
      </c>
      <c r="M35" s="351">
        <v>134400</v>
      </c>
      <c r="N35" s="578">
        <v>134400</v>
      </c>
      <c r="O35" s="352">
        <v>43908</v>
      </c>
      <c r="P35" s="353">
        <v>0</v>
      </c>
      <c r="Q35" s="353">
        <v>0</v>
      </c>
      <c r="R35" s="354">
        <v>0</v>
      </c>
      <c r="S35" s="354">
        <v>0</v>
      </c>
      <c r="T35" s="354">
        <f t="shared" si="0"/>
        <v>134400</v>
      </c>
      <c r="U35" s="355"/>
    </row>
    <row r="36" spans="1:21" s="243" customFormat="1" ht="105" x14ac:dyDescent="0.25">
      <c r="A36" s="575">
        <v>18.400000000000006</v>
      </c>
      <c r="B36" s="580">
        <v>18.400000000000006</v>
      </c>
      <c r="C36" s="346">
        <v>18.400000000000006</v>
      </c>
      <c r="D36" s="346"/>
      <c r="E36" s="346"/>
      <c r="F36" s="346"/>
      <c r="G36" s="347"/>
      <c r="H36" s="346"/>
      <c r="I36" s="577" t="s">
        <v>739</v>
      </c>
      <c r="J36" s="356" t="s">
        <v>740</v>
      </c>
      <c r="K36" s="357" t="s">
        <v>684</v>
      </c>
      <c r="L36" s="350" t="s">
        <v>673</v>
      </c>
      <c r="M36" s="351">
        <v>134400</v>
      </c>
      <c r="N36" s="578">
        <v>134400</v>
      </c>
      <c r="O36" s="352">
        <v>43908</v>
      </c>
      <c r="P36" s="353">
        <v>0</v>
      </c>
      <c r="Q36" s="353">
        <v>0</v>
      </c>
      <c r="R36" s="354">
        <v>0</v>
      </c>
      <c r="S36" s="354">
        <v>0</v>
      </c>
      <c r="T36" s="354">
        <f t="shared" si="0"/>
        <v>134400</v>
      </c>
      <c r="U36" s="355"/>
    </row>
    <row r="37" spans="1:21" s="243" customFormat="1" ht="105" x14ac:dyDescent="0.25">
      <c r="A37" s="575">
        <v>18.500000000000007</v>
      </c>
      <c r="B37" s="580">
        <v>18.500000000000007</v>
      </c>
      <c r="C37" s="346">
        <v>18.500000000000007</v>
      </c>
      <c r="D37" s="346"/>
      <c r="E37" s="346"/>
      <c r="F37" s="346"/>
      <c r="G37" s="347"/>
      <c r="H37" s="346"/>
      <c r="I37" s="577" t="s">
        <v>741</v>
      </c>
      <c r="J37" s="356" t="s">
        <v>742</v>
      </c>
      <c r="K37" s="357" t="s">
        <v>684</v>
      </c>
      <c r="L37" s="350" t="s">
        <v>673</v>
      </c>
      <c r="M37" s="351">
        <v>134400</v>
      </c>
      <c r="N37" s="578">
        <v>134400</v>
      </c>
      <c r="O37" s="352">
        <v>43908</v>
      </c>
      <c r="P37" s="353">
        <v>0</v>
      </c>
      <c r="Q37" s="353">
        <v>0</v>
      </c>
      <c r="R37" s="354">
        <v>0</v>
      </c>
      <c r="S37" s="354">
        <v>0</v>
      </c>
      <c r="T37" s="354">
        <f t="shared" si="0"/>
        <v>134400</v>
      </c>
      <c r="U37" s="355"/>
    </row>
    <row r="38" spans="1:21" s="243" customFormat="1" ht="105" x14ac:dyDescent="0.25">
      <c r="A38" s="575">
        <v>18.600000000000009</v>
      </c>
      <c r="B38" s="580">
        <v>18.600000000000009</v>
      </c>
      <c r="C38" s="346">
        <v>18.600000000000009</v>
      </c>
      <c r="D38" s="346"/>
      <c r="E38" s="346"/>
      <c r="F38" s="346"/>
      <c r="G38" s="347"/>
      <c r="H38" s="346"/>
      <c r="I38" s="577" t="s">
        <v>743</v>
      </c>
      <c r="J38" s="356" t="s">
        <v>744</v>
      </c>
      <c r="K38" s="357" t="s">
        <v>684</v>
      </c>
      <c r="L38" s="350" t="s">
        <v>673</v>
      </c>
      <c r="M38" s="351">
        <v>134400</v>
      </c>
      <c r="N38" s="578">
        <v>134400</v>
      </c>
      <c r="O38" s="352">
        <v>43908</v>
      </c>
      <c r="P38" s="353">
        <v>0</v>
      </c>
      <c r="Q38" s="353">
        <v>0</v>
      </c>
      <c r="R38" s="354">
        <v>0</v>
      </c>
      <c r="S38" s="354">
        <v>0</v>
      </c>
      <c r="T38" s="354">
        <f t="shared" si="0"/>
        <v>134400</v>
      </c>
      <c r="U38" s="355"/>
    </row>
    <row r="39" spans="1:21" s="243" customFormat="1" ht="105" x14ac:dyDescent="0.25">
      <c r="A39" s="575">
        <v>19</v>
      </c>
      <c r="B39" s="580">
        <v>19</v>
      </c>
      <c r="C39" s="346">
        <v>19</v>
      </c>
      <c r="D39" s="346"/>
      <c r="E39" s="346"/>
      <c r="F39" s="346"/>
      <c r="G39" s="347"/>
      <c r="H39" s="346"/>
      <c r="I39" s="577" t="s">
        <v>745</v>
      </c>
      <c r="J39" s="356" t="s">
        <v>746</v>
      </c>
      <c r="K39" s="357" t="s">
        <v>684</v>
      </c>
      <c r="L39" s="350" t="s">
        <v>673</v>
      </c>
      <c r="M39" s="351">
        <v>138240</v>
      </c>
      <c r="N39" s="578">
        <v>138240</v>
      </c>
      <c r="O39" s="352">
        <v>43640</v>
      </c>
      <c r="P39" s="353">
        <v>0</v>
      </c>
      <c r="Q39" s="353">
        <v>0</v>
      </c>
      <c r="R39" s="354">
        <v>0</v>
      </c>
      <c r="S39" s="354">
        <v>0</v>
      </c>
      <c r="T39" s="354">
        <f t="shared" si="0"/>
        <v>138240</v>
      </c>
      <c r="U39" s="355"/>
    </row>
    <row r="40" spans="1:21" s="243" customFormat="1" ht="105" x14ac:dyDescent="0.25">
      <c r="A40" s="575">
        <v>19.100000000000001</v>
      </c>
      <c r="B40" s="580">
        <v>19.100000000000001</v>
      </c>
      <c r="C40" s="346">
        <v>19.100000000000001</v>
      </c>
      <c r="D40" s="346"/>
      <c r="E40" s="346"/>
      <c r="F40" s="346"/>
      <c r="G40" s="347"/>
      <c r="H40" s="346"/>
      <c r="I40" s="577" t="s">
        <v>747</v>
      </c>
      <c r="J40" s="356" t="s">
        <v>748</v>
      </c>
      <c r="K40" s="357" t="s">
        <v>684</v>
      </c>
      <c r="L40" s="350" t="s">
        <v>673</v>
      </c>
      <c r="M40" s="351">
        <v>138240</v>
      </c>
      <c r="N40" s="578">
        <v>138240</v>
      </c>
      <c r="O40" s="352">
        <v>43640</v>
      </c>
      <c r="P40" s="353">
        <v>0</v>
      </c>
      <c r="Q40" s="353">
        <v>0</v>
      </c>
      <c r="R40" s="354">
        <v>0</v>
      </c>
      <c r="S40" s="354">
        <v>0</v>
      </c>
      <c r="T40" s="354">
        <f t="shared" si="0"/>
        <v>138240</v>
      </c>
      <c r="U40" s="355"/>
    </row>
    <row r="41" spans="1:21" s="243" customFormat="1" ht="105" x14ac:dyDescent="0.25">
      <c r="A41" s="575">
        <v>19.200000000000003</v>
      </c>
      <c r="B41" s="580">
        <v>19.200000000000003</v>
      </c>
      <c r="C41" s="346">
        <v>19.200000000000003</v>
      </c>
      <c r="D41" s="346"/>
      <c r="E41" s="346"/>
      <c r="F41" s="346"/>
      <c r="G41" s="347"/>
      <c r="H41" s="346"/>
      <c r="I41" s="577" t="s">
        <v>749</v>
      </c>
      <c r="J41" s="356" t="s">
        <v>750</v>
      </c>
      <c r="K41" s="357" t="s">
        <v>684</v>
      </c>
      <c r="L41" s="350" t="s">
        <v>673</v>
      </c>
      <c r="M41" s="351">
        <v>138240</v>
      </c>
      <c r="N41" s="578">
        <v>138240</v>
      </c>
      <c r="O41" s="352">
        <v>43640</v>
      </c>
      <c r="P41" s="353">
        <v>0</v>
      </c>
      <c r="Q41" s="353">
        <v>0</v>
      </c>
      <c r="R41" s="354">
        <v>0</v>
      </c>
      <c r="S41" s="354">
        <v>0</v>
      </c>
      <c r="T41" s="354">
        <f t="shared" si="0"/>
        <v>138240</v>
      </c>
      <c r="U41" s="355"/>
    </row>
    <row r="42" spans="1:21" s="243" customFormat="1" ht="105" x14ac:dyDescent="0.25">
      <c r="A42" s="575">
        <v>19.300000000000004</v>
      </c>
      <c r="B42" s="580">
        <v>19.300000000000004</v>
      </c>
      <c r="C42" s="346">
        <v>19.300000000000004</v>
      </c>
      <c r="D42" s="346"/>
      <c r="E42" s="346"/>
      <c r="F42" s="346"/>
      <c r="G42" s="347"/>
      <c r="H42" s="346"/>
      <c r="I42" s="577" t="s">
        <v>751</v>
      </c>
      <c r="J42" s="356" t="s">
        <v>752</v>
      </c>
      <c r="K42" s="357" t="s">
        <v>684</v>
      </c>
      <c r="L42" s="350" t="s">
        <v>673</v>
      </c>
      <c r="M42" s="351">
        <v>138240</v>
      </c>
      <c r="N42" s="578">
        <v>138240</v>
      </c>
      <c r="O42" s="352">
        <v>43640</v>
      </c>
      <c r="P42" s="353">
        <v>0</v>
      </c>
      <c r="Q42" s="353">
        <v>0</v>
      </c>
      <c r="R42" s="354">
        <v>0</v>
      </c>
      <c r="S42" s="354">
        <v>0</v>
      </c>
      <c r="T42" s="354">
        <f t="shared" si="0"/>
        <v>138240</v>
      </c>
      <c r="U42" s="355"/>
    </row>
    <row r="43" spans="1:21" s="243" customFormat="1" ht="120" x14ac:dyDescent="0.25">
      <c r="A43" s="575">
        <v>19.400000000000006</v>
      </c>
      <c r="B43" s="580">
        <v>19.400000000000006</v>
      </c>
      <c r="C43" s="346">
        <v>19.400000000000006</v>
      </c>
      <c r="D43" s="346"/>
      <c r="E43" s="346"/>
      <c r="F43" s="346"/>
      <c r="G43" s="347"/>
      <c r="H43" s="346"/>
      <c r="I43" s="577" t="s">
        <v>753</v>
      </c>
      <c r="J43" s="356" t="s">
        <v>754</v>
      </c>
      <c r="K43" s="357" t="s">
        <v>684</v>
      </c>
      <c r="L43" s="350" t="s">
        <v>673</v>
      </c>
      <c r="M43" s="351">
        <v>138240</v>
      </c>
      <c r="N43" s="578">
        <v>138240</v>
      </c>
      <c r="O43" s="352">
        <v>43640</v>
      </c>
      <c r="P43" s="353">
        <v>0</v>
      </c>
      <c r="Q43" s="353">
        <v>0</v>
      </c>
      <c r="R43" s="354">
        <v>0</v>
      </c>
      <c r="S43" s="354">
        <v>0</v>
      </c>
      <c r="T43" s="354">
        <f t="shared" si="0"/>
        <v>138240</v>
      </c>
      <c r="U43" s="355"/>
    </row>
    <row r="44" spans="1:21" s="243" customFormat="1" ht="90" x14ac:dyDescent="0.25">
      <c r="A44" s="575">
        <v>33</v>
      </c>
      <c r="B44" s="580">
        <v>33</v>
      </c>
      <c r="C44" s="346">
        <v>33</v>
      </c>
      <c r="D44" s="346"/>
      <c r="E44" s="346"/>
      <c r="F44" s="346"/>
      <c r="G44" s="347"/>
      <c r="H44" s="346"/>
      <c r="I44" s="577" t="s">
        <v>755</v>
      </c>
      <c r="J44" s="356" t="s">
        <v>756</v>
      </c>
      <c r="K44" s="357" t="s">
        <v>684</v>
      </c>
      <c r="L44" s="350" t="s">
        <v>673</v>
      </c>
      <c r="M44" s="351">
        <v>134400</v>
      </c>
      <c r="N44" s="578">
        <v>209088</v>
      </c>
      <c r="O44" s="352">
        <v>43640</v>
      </c>
      <c r="P44" s="353">
        <v>0</v>
      </c>
      <c r="Q44" s="353">
        <v>0</v>
      </c>
      <c r="R44" s="354">
        <v>0</v>
      </c>
      <c r="S44" s="354">
        <v>0</v>
      </c>
      <c r="T44" s="354">
        <f t="shared" si="0"/>
        <v>209088</v>
      </c>
      <c r="U44" s="355" t="s">
        <v>685</v>
      </c>
    </row>
    <row r="45" spans="1:21" s="243" customFormat="1" ht="105" x14ac:dyDescent="0.25">
      <c r="A45" s="575">
        <v>33.1</v>
      </c>
      <c r="B45" s="580">
        <v>33.1</v>
      </c>
      <c r="C45" s="346">
        <v>33.1</v>
      </c>
      <c r="D45" s="346"/>
      <c r="E45" s="346"/>
      <c r="F45" s="346"/>
      <c r="G45" s="347"/>
      <c r="H45" s="346"/>
      <c r="I45" s="577" t="s">
        <v>757</v>
      </c>
      <c r="J45" s="356" t="s">
        <v>758</v>
      </c>
      <c r="K45" s="357" t="s">
        <v>684</v>
      </c>
      <c r="L45" s="350" t="s">
        <v>673</v>
      </c>
      <c r="M45" s="351">
        <v>134400</v>
      </c>
      <c r="N45" s="578">
        <v>134400</v>
      </c>
      <c r="O45" s="352">
        <v>43573</v>
      </c>
      <c r="P45" s="353">
        <v>0</v>
      </c>
      <c r="Q45" s="353">
        <v>0</v>
      </c>
      <c r="R45" s="354">
        <v>0</v>
      </c>
      <c r="S45" s="354">
        <v>0</v>
      </c>
      <c r="T45" s="354">
        <f t="shared" si="0"/>
        <v>134400</v>
      </c>
      <c r="U45" s="355"/>
    </row>
    <row r="46" spans="1:21" s="243" customFormat="1" ht="105" x14ac:dyDescent="0.25">
      <c r="A46" s="575">
        <v>33.200000000000003</v>
      </c>
      <c r="B46" s="580">
        <v>33.200000000000003</v>
      </c>
      <c r="C46" s="346">
        <v>33.200000000000003</v>
      </c>
      <c r="D46" s="346"/>
      <c r="E46" s="346"/>
      <c r="F46" s="346"/>
      <c r="G46" s="347"/>
      <c r="H46" s="346"/>
      <c r="I46" s="577" t="s">
        <v>759</v>
      </c>
      <c r="J46" s="356" t="s">
        <v>760</v>
      </c>
      <c r="K46" s="357" t="s">
        <v>684</v>
      </c>
      <c r="L46" s="350" t="s">
        <v>673</v>
      </c>
      <c r="M46" s="351">
        <v>134400</v>
      </c>
      <c r="N46" s="578">
        <v>134400</v>
      </c>
      <c r="O46" s="352">
        <v>43573</v>
      </c>
      <c r="P46" s="353">
        <v>0</v>
      </c>
      <c r="Q46" s="353">
        <v>0</v>
      </c>
      <c r="R46" s="354">
        <v>0</v>
      </c>
      <c r="S46" s="354">
        <v>0</v>
      </c>
      <c r="T46" s="354">
        <f t="shared" si="0"/>
        <v>134400</v>
      </c>
      <c r="U46" s="355"/>
    </row>
    <row r="47" spans="1:21" s="243" customFormat="1" ht="105" x14ac:dyDescent="0.25">
      <c r="A47" s="575">
        <v>35</v>
      </c>
      <c r="B47" s="580">
        <v>35</v>
      </c>
      <c r="C47" s="346">
        <v>35</v>
      </c>
      <c r="D47" s="346"/>
      <c r="E47" s="346"/>
      <c r="F47" s="346"/>
      <c r="G47" s="347"/>
      <c r="H47" s="346"/>
      <c r="I47" s="577" t="s">
        <v>761</v>
      </c>
      <c r="J47" s="356" t="s">
        <v>762</v>
      </c>
      <c r="K47" s="357" t="s">
        <v>684</v>
      </c>
      <c r="L47" s="350" t="s">
        <v>673</v>
      </c>
      <c r="M47" s="351">
        <v>100800</v>
      </c>
      <c r="N47" s="578">
        <v>100800</v>
      </c>
      <c r="O47" s="352">
        <v>43964</v>
      </c>
      <c r="P47" s="353">
        <v>0</v>
      </c>
      <c r="Q47" s="353">
        <v>0</v>
      </c>
      <c r="R47" s="354">
        <v>0</v>
      </c>
      <c r="S47" s="354">
        <v>0</v>
      </c>
      <c r="T47" s="354">
        <f t="shared" si="0"/>
        <v>100800</v>
      </c>
      <c r="U47" s="355"/>
    </row>
    <row r="48" spans="1:21" s="243" customFormat="1" ht="90" x14ac:dyDescent="0.25">
      <c r="A48" s="575">
        <v>35.1</v>
      </c>
      <c r="B48" s="580">
        <v>35.1</v>
      </c>
      <c r="C48" s="346">
        <v>35.1</v>
      </c>
      <c r="D48" s="346"/>
      <c r="E48" s="346"/>
      <c r="F48" s="346"/>
      <c r="G48" s="347"/>
      <c r="H48" s="346"/>
      <c r="I48" s="577" t="s">
        <v>763</v>
      </c>
      <c r="J48" s="356" t="s">
        <v>764</v>
      </c>
      <c r="K48" s="357" t="s">
        <v>684</v>
      </c>
      <c r="L48" s="350" t="s">
        <v>673</v>
      </c>
      <c r="M48" s="351">
        <v>100800</v>
      </c>
      <c r="N48" s="578">
        <v>100800</v>
      </c>
      <c r="O48" s="352">
        <v>43964</v>
      </c>
      <c r="P48" s="353">
        <v>0</v>
      </c>
      <c r="Q48" s="353">
        <v>0</v>
      </c>
      <c r="R48" s="354">
        <v>0</v>
      </c>
      <c r="S48" s="354">
        <v>0</v>
      </c>
      <c r="T48" s="354">
        <f t="shared" si="0"/>
        <v>100800</v>
      </c>
      <c r="U48" s="355"/>
    </row>
    <row r="49" spans="1:21" s="243" customFormat="1" ht="105" x14ac:dyDescent="0.25">
      <c r="A49" s="575">
        <v>35.200000000000003</v>
      </c>
      <c r="B49" s="580">
        <v>35.200000000000003</v>
      </c>
      <c r="C49" s="346">
        <v>35.200000000000003</v>
      </c>
      <c r="D49" s="346"/>
      <c r="E49" s="346"/>
      <c r="F49" s="346"/>
      <c r="G49" s="347"/>
      <c r="H49" s="346"/>
      <c r="I49" s="577" t="s">
        <v>765</v>
      </c>
      <c r="J49" s="356" t="s">
        <v>766</v>
      </c>
      <c r="K49" s="357" t="s">
        <v>684</v>
      </c>
      <c r="L49" s="350" t="s">
        <v>673</v>
      </c>
      <c r="M49" s="351">
        <v>100800</v>
      </c>
      <c r="N49" s="578">
        <v>100800</v>
      </c>
      <c r="O49" s="352">
        <v>43964</v>
      </c>
      <c r="P49" s="353">
        <v>0</v>
      </c>
      <c r="Q49" s="353">
        <v>0</v>
      </c>
      <c r="R49" s="354">
        <v>0</v>
      </c>
      <c r="S49" s="354">
        <v>0</v>
      </c>
      <c r="T49" s="354">
        <f t="shared" si="0"/>
        <v>100800</v>
      </c>
      <c r="U49" s="355"/>
    </row>
    <row r="50" spans="1:21" s="243" customFormat="1" ht="105" x14ac:dyDescent="0.25">
      <c r="A50" s="575">
        <v>35.299999999999997</v>
      </c>
      <c r="B50" s="580">
        <v>35.299999999999997</v>
      </c>
      <c r="C50" s="346">
        <v>35.299999999999997</v>
      </c>
      <c r="D50" s="346"/>
      <c r="E50" s="346"/>
      <c r="F50" s="346"/>
      <c r="G50" s="347"/>
      <c r="H50" s="346"/>
      <c r="I50" s="577" t="s">
        <v>767</v>
      </c>
      <c r="J50" s="356" t="s">
        <v>768</v>
      </c>
      <c r="K50" s="357" t="s">
        <v>684</v>
      </c>
      <c r="L50" s="350" t="s">
        <v>673</v>
      </c>
      <c r="M50" s="351">
        <v>100800</v>
      </c>
      <c r="N50" s="578">
        <v>100800</v>
      </c>
      <c r="O50" s="352">
        <v>43964</v>
      </c>
      <c r="P50" s="353">
        <v>0</v>
      </c>
      <c r="Q50" s="353">
        <v>0</v>
      </c>
      <c r="R50" s="354">
        <v>0</v>
      </c>
      <c r="S50" s="354">
        <v>0</v>
      </c>
      <c r="T50" s="354">
        <f t="shared" si="0"/>
        <v>100800</v>
      </c>
      <c r="U50" s="355"/>
    </row>
    <row r="51" spans="1:21" s="243" customFormat="1" ht="105" x14ac:dyDescent="0.25">
      <c r="A51" s="575">
        <v>38</v>
      </c>
      <c r="B51" s="580">
        <v>38</v>
      </c>
      <c r="C51" s="346">
        <v>38</v>
      </c>
      <c r="D51" s="346"/>
      <c r="E51" s="346"/>
      <c r="F51" s="346"/>
      <c r="G51" s="347"/>
      <c r="H51" s="346"/>
      <c r="I51" s="577" t="s">
        <v>769</v>
      </c>
      <c r="J51" s="356" t="s">
        <v>770</v>
      </c>
      <c r="K51" s="357" t="s">
        <v>684</v>
      </c>
      <c r="L51" s="350" t="s">
        <v>673</v>
      </c>
      <c r="M51" s="351">
        <v>134400</v>
      </c>
      <c r="N51" s="578">
        <v>134400</v>
      </c>
      <c r="O51" s="352">
        <v>43969</v>
      </c>
      <c r="P51" s="353">
        <v>0</v>
      </c>
      <c r="Q51" s="353">
        <v>0</v>
      </c>
      <c r="R51" s="354">
        <v>0</v>
      </c>
      <c r="S51" s="354">
        <v>0</v>
      </c>
      <c r="T51" s="354">
        <f t="shared" si="0"/>
        <v>134400</v>
      </c>
      <c r="U51" s="355"/>
    </row>
    <row r="52" spans="1:21" s="243" customFormat="1" ht="105" x14ac:dyDescent="0.25">
      <c r="A52" s="575">
        <v>38.1</v>
      </c>
      <c r="B52" s="580">
        <v>38.1</v>
      </c>
      <c r="C52" s="346">
        <v>38.1</v>
      </c>
      <c r="D52" s="346"/>
      <c r="E52" s="346"/>
      <c r="F52" s="346"/>
      <c r="G52" s="347"/>
      <c r="H52" s="346"/>
      <c r="I52" s="577" t="s">
        <v>771</v>
      </c>
      <c r="J52" s="356" t="s">
        <v>772</v>
      </c>
      <c r="K52" s="357" t="s">
        <v>684</v>
      </c>
      <c r="L52" s="350" t="s">
        <v>673</v>
      </c>
      <c r="M52" s="351">
        <v>134400</v>
      </c>
      <c r="N52" s="578">
        <v>134400</v>
      </c>
      <c r="O52" s="352">
        <v>43941</v>
      </c>
      <c r="P52" s="353">
        <v>0</v>
      </c>
      <c r="Q52" s="353">
        <v>0</v>
      </c>
      <c r="R52" s="354">
        <v>0</v>
      </c>
      <c r="S52" s="354">
        <v>0</v>
      </c>
      <c r="T52" s="354">
        <f t="shared" si="0"/>
        <v>134400</v>
      </c>
      <c r="U52" s="355"/>
    </row>
    <row r="53" spans="1:21" s="243" customFormat="1" ht="105" x14ac:dyDescent="0.25">
      <c r="A53" s="575">
        <v>38.200000000000003</v>
      </c>
      <c r="B53" s="580">
        <v>38.200000000000003</v>
      </c>
      <c r="C53" s="346">
        <v>38.200000000000003</v>
      </c>
      <c r="D53" s="346"/>
      <c r="E53" s="346"/>
      <c r="F53" s="346"/>
      <c r="G53" s="347"/>
      <c r="H53" s="346"/>
      <c r="I53" s="577" t="s">
        <v>773</v>
      </c>
      <c r="J53" s="356" t="s">
        <v>774</v>
      </c>
      <c r="K53" s="357" t="s">
        <v>684</v>
      </c>
      <c r="L53" s="350" t="s">
        <v>673</v>
      </c>
      <c r="M53" s="351">
        <v>134400</v>
      </c>
      <c r="N53" s="578">
        <v>134400</v>
      </c>
      <c r="O53" s="352">
        <v>43941</v>
      </c>
      <c r="P53" s="353">
        <v>0</v>
      </c>
      <c r="Q53" s="353">
        <v>0</v>
      </c>
      <c r="R53" s="354">
        <v>0</v>
      </c>
      <c r="S53" s="354">
        <v>0</v>
      </c>
      <c r="T53" s="354">
        <f t="shared" si="0"/>
        <v>134400</v>
      </c>
      <c r="U53" s="355"/>
    </row>
    <row r="54" spans="1:21" s="243" customFormat="1" ht="105" x14ac:dyDescent="0.25">
      <c r="A54" s="575">
        <v>38.300000000000004</v>
      </c>
      <c r="B54" s="580">
        <v>38.300000000000004</v>
      </c>
      <c r="C54" s="346">
        <v>38.300000000000004</v>
      </c>
      <c r="D54" s="346"/>
      <c r="E54" s="346"/>
      <c r="F54" s="346"/>
      <c r="G54" s="347"/>
      <c r="H54" s="346"/>
      <c r="I54" s="577" t="s">
        <v>775</v>
      </c>
      <c r="J54" s="356" t="s">
        <v>776</v>
      </c>
      <c r="K54" s="357" t="s">
        <v>684</v>
      </c>
      <c r="L54" s="350" t="s">
        <v>673</v>
      </c>
      <c r="M54" s="351">
        <v>134400</v>
      </c>
      <c r="N54" s="578">
        <v>134400</v>
      </c>
      <c r="O54" s="352">
        <v>43969</v>
      </c>
      <c r="P54" s="353">
        <v>0</v>
      </c>
      <c r="Q54" s="353">
        <v>0</v>
      </c>
      <c r="R54" s="354">
        <v>0</v>
      </c>
      <c r="S54" s="354">
        <v>0</v>
      </c>
      <c r="T54" s="354">
        <f t="shared" si="0"/>
        <v>134400</v>
      </c>
      <c r="U54" s="355"/>
    </row>
    <row r="55" spans="1:21" s="243" customFormat="1" ht="75" x14ac:dyDescent="0.25">
      <c r="A55" s="575">
        <v>43</v>
      </c>
      <c r="B55" s="580">
        <v>43</v>
      </c>
      <c r="C55" s="346">
        <v>43</v>
      </c>
      <c r="D55" s="346"/>
      <c r="E55" s="346"/>
      <c r="F55" s="346"/>
      <c r="G55" s="347"/>
      <c r="H55" s="346"/>
      <c r="I55" s="577" t="s">
        <v>777</v>
      </c>
      <c r="J55" s="356" t="s">
        <v>778</v>
      </c>
      <c r="K55" s="357" t="s">
        <v>730</v>
      </c>
      <c r="L55" s="350" t="s">
        <v>673</v>
      </c>
      <c r="M55" s="351">
        <v>1200000</v>
      </c>
      <c r="N55" s="578">
        <v>1200000</v>
      </c>
      <c r="O55" s="352">
        <v>43740</v>
      </c>
      <c r="P55" s="353">
        <v>0</v>
      </c>
      <c r="Q55" s="353">
        <v>0</v>
      </c>
      <c r="R55" s="354">
        <v>0</v>
      </c>
      <c r="S55" s="354">
        <v>200719</v>
      </c>
      <c r="T55" s="354">
        <v>999281</v>
      </c>
      <c r="U55" s="355" t="s">
        <v>779</v>
      </c>
    </row>
    <row r="56" spans="1:21" s="243" customFormat="1" ht="60" x14ac:dyDescent="0.25">
      <c r="A56" s="575">
        <v>43.1</v>
      </c>
      <c r="B56" s="580">
        <v>43.1</v>
      </c>
      <c r="C56" s="346">
        <v>43.1</v>
      </c>
      <c r="D56" s="346"/>
      <c r="E56" s="346"/>
      <c r="F56" s="346"/>
      <c r="G56" s="347"/>
      <c r="H56" s="346"/>
      <c r="I56" s="577" t="s">
        <v>780</v>
      </c>
      <c r="J56" s="356" t="s">
        <v>781</v>
      </c>
      <c r="K56" s="357" t="s">
        <v>730</v>
      </c>
      <c r="L56" s="350" t="s">
        <v>673</v>
      </c>
      <c r="M56" s="351">
        <v>240000</v>
      </c>
      <c r="N56" s="578">
        <v>240000</v>
      </c>
      <c r="O56" s="352">
        <v>43740</v>
      </c>
      <c r="P56" s="353">
        <v>0</v>
      </c>
      <c r="Q56" s="353">
        <v>0</v>
      </c>
      <c r="R56" s="354">
        <v>0</v>
      </c>
      <c r="S56" s="354">
        <v>40144</v>
      </c>
      <c r="T56" s="354">
        <v>199856</v>
      </c>
      <c r="U56" s="355" t="s">
        <v>779</v>
      </c>
    </row>
    <row r="57" spans="1:21" s="243" customFormat="1" ht="45" x14ac:dyDescent="0.25">
      <c r="A57" s="575">
        <v>50</v>
      </c>
      <c r="B57" s="580">
        <v>50</v>
      </c>
      <c r="C57" s="346">
        <v>50</v>
      </c>
      <c r="D57" s="346"/>
      <c r="E57" s="346"/>
      <c r="F57" s="346"/>
      <c r="G57" s="347"/>
      <c r="H57" s="346"/>
      <c r="I57" s="577" t="s">
        <v>782</v>
      </c>
      <c r="J57" s="356" t="s">
        <v>783</v>
      </c>
      <c r="K57" s="357" t="s">
        <v>672</v>
      </c>
      <c r="L57" s="350" t="s">
        <v>673</v>
      </c>
      <c r="M57" s="351">
        <v>3000000</v>
      </c>
      <c r="N57" s="578">
        <v>3000000</v>
      </c>
      <c r="O57" s="352">
        <v>43709</v>
      </c>
      <c r="P57" s="353">
        <v>0</v>
      </c>
      <c r="Q57" s="353">
        <v>0</v>
      </c>
      <c r="R57" s="354">
        <v>0</v>
      </c>
      <c r="S57" s="354">
        <v>602158</v>
      </c>
      <c r="T57" s="354">
        <v>2397842</v>
      </c>
      <c r="U57" s="355" t="s">
        <v>784</v>
      </c>
    </row>
    <row r="58" spans="1:21" s="243" customFormat="1" ht="105" x14ac:dyDescent="0.25">
      <c r="A58" s="575">
        <v>54</v>
      </c>
      <c r="B58" s="580">
        <v>54</v>
      </c>
      <c r="C58" s="346">
        <v>54</v>
      </c>
      <c r="D58" s="346"/>
      <c r="E58" s="346"/>
      <c r="F58" s="346"/>
      <c r="G58" s="347"/>
      <c r="H58" s="346"/>
      <c r="I58" s="577" t="s">
        <v>785</v>
      </c>
      <c r="J58" s="356" t="s">
        <v>786</v>
      </c>
      <c r="K58" s="357" t="s">
        <v>684</v>
      </c>
      <c r="L58" s="350" t="s">
        <v>673</v>
      </c>
      <c r="M58" s="351">
        <v>109964</v>
      </c>
      <c r="N58" s="578">
        <v>109964</v>
      </c>
      <c r="O58" s="352">
        <v>43573</v>
      </c>
      <c r="P58" s="353">
        <v>0</v>
      </c>
      <c r="Q58" s="353">
        <v>0</v>
      </c>
      <c r="R58" s="354">
        <v>0</v>
      </c>
      <c r="S58" s="354">
        <v>0</v>
      </c>
      <c r="T58" s="354">
        <f t="shared" si="0"/>
        <v>109964</v>
      </c>
      <c r="U58" s="355"/>
    </row>
    <row r="59" spans="1:21" s="243" customFormat="1" ht="105" x14ac:dyDescent="0.25">
      <c r="A59" s="575">
        <v>54.1</v>
      </c>
      <c r="B59" s="580">
        <v>54.1</v>
      </c>
      <c r="C59" s="346">
        <v>54.1</v>
      </c>
      <c r="D59" s="346"/>
      <c r="E59" s="346"/>
      <c r="F59" s="346"/>
      <c r="G59" s="347"/>
      <c r="H59" s="346"/>
      <c r="I59" s="577" t="s">
        <v>787</v>
      </c>
      <c r="J59" s="356" t="s">
        <v>788</v>
      </c>
      <c r="K59" s="357" t="s">
        <v>684</v>
      </c>
      <c r="L59" s="350" t="s">
        <v>673</v>
      </c>
      <c r="M59" s="351">
        <v>109964</v>
      </c>
      <c r="N59" s="578">
        <v>109964</v>
      </c>
      <c r="O59" s="352">
        <v>43573</v>
      </c>
      <c r="P59" s="353">
        <v>0</v>
      </c>
      <c r="Q59" s="353">
        <v>0</v>
      </c>
      <c r="R59" s="354">
        <v>0</v>
      </c>
      <c r="S59" s="354">
        <v>0</v>
      </c>
      <c r="T59" s="354">
        <f t="shared" si="0"/>
        <v>109964</v>
      </c>
      <c r="U59" s="355"/>
    </row>
    <row r="60" spans="1:21" s="243" customFormat="1" ht="105" x14ac:dyDescent="0.25">
      <c r="A60" s="575">
        <v>54.2</v>
      </c>
      <c r="B60" s="580">
        <v>54.2</v>
      </c>
      <c r="C60" s="346">
        <v>54.2</v>
      </c>
      <c r="D60" s="346"/>
      <c r="E60" s="346"/>
      <c r="F60" s="346"/>
      <c r="G60" s="347"/>
      <c r="H60" s="346"/>
      <c r="I60" s="577" t="s">
        <v>789</v>
      </c>
      <c r="J60" s="356" t="s">
        <v>790</v>
      </c>
      <c r="K60" s="357" t="s">
        <v>684</v>
      </c>
      <c r="L60" s="350" t="s">
        <v>673</v>
      </c>
      <c r="M60" s="351">
        <v>109964</v>
      </c>
      <c r="N60" s="578">
        <v>148670</v>
      </c>
      <c r="O60" s="352">
        <v>43640</v>
      </c>
      <c r="P60" s="353">
        <v>0</v>
      </c>
      <c r="Q60" s="353">
        <v>0</v>
      </c>
      <c r="R60" s="354">
        <v>0</v>
      </c>
      <c r="S60" s="354">
        <v>0</v>
      </c>
      <c r="T60" s="354">
        <f t="shared" si="0"/>
        <v>148670</v>
      </c>
      <c r="U60" s="355" t="s">
        <v>685</v>
      </c>
    </row>
    <row r="61" spans="1:21" s="243" customFormat="1" ht="105" x14ac:dyDescent="0.25">
      <c r="A61" s="575">
        <v>54.300000000000004</v>
      </c>
      <c r="B61" s="580">
        <v>54.300000000000004</v>
      </c>
      <c r="C61" s="346">
        <v>54.300000000000004</v>
      </c>
      <c r="D61" s="346"/>
      <c r="E61" s="346"/>
      <c r="F61" s="346"/>
      <c r="G61" s="347"/>
      <c r="H61" s="346"/>
      <c r="I61" s="577" t="s">
        <v>791</v>
      </c>
      <c r="J61" s="356" t="s">
        <v>792</v>
      </c>
      <c r="K61" s="357" t="s">
        <v>684</v>
      </c>
      <c r="L61" s="350" t="s">
        <v>673</v>
      </c>
      <c r="M61" s="351">
        <v>109964</v>
      </c>
      <c r="N61" s="578">
        <v>109964</v>
      </c>
      <c r="O61" s="352">
        <v>43573</v>
      </c>
      <c r="P61" s="353">
        <v>0</v>
      </c>
      <c r="Q61" s="353">
        <v>0</v>
      </c>
      <c r="R61" s="354">
        <v>0</v>
      </c>
      <c r="S61" s="354">
        <v>0</v>
      </c>
      <c r="T61" s="354">
        <f t="shared" si="0"/>
        <v>109964</v>
      </c>
      <c r="U61" s="355"/>
    </row>
    <row r="62" spans="1:21" s="243" customFormat="1" ht="105" x14ac:dyDescent="0.25">
      <c r="A62" s="575">
        <v>54.400000000000006</v>
      </c>
      <c r="B62" s="580">
        <v>54.400000000000006</v>
      </c>
      <c r="C62" s="346">
        <v>54.400000000000006</v>
      </c>
      <c r="D62" s="346"/>
      <c r="E62" s="346"/>
      <c r="F62" s="346"/>
      <c r="G62" s="347"/>
      <c r="H62" s="346"/>
      <c r="I62" s="577" t="s">
        <v>793</v>
      </c>
      <c r="J62" s="356" t="s">
        <v>794</v>
      </c>
      <c r="K62" s="357" t="s">
        <v>684</v>
      </c>
      <c r="L62" s="350" t="s">
        <v>673</v>
      </c>
      <c r="M62" s="351">
        <v>109964</v>
      </c>
      <c r="N62" s="578">
        <v>77420</v>
      </c>
      <c r="O62" s="352">
        <v>43640</v>
      </c>
      <c r="P62" s="353">
        <v>0</v>
      </c>
      <c r="Q62" s="353">
        <v>0</v>
      </c>
      <c r="R62" s="354">
        <v>0</v>
      </c>
      <c r="S62" s="354">
        <v>0</v>
      </c>
      <c r="T62" s="354">
        <f t="shared" si="0"/>
        <v>77420</v>
      </c>
      <c r="U62" s="355" t="s">
        <v>685</v>
      </c>
    </row>
    <row r="63" spans="1:21" s="243" customFormat="1" ht="90" x14ac:dyDescent="0.25">
      <c r="A63" s="575">
        <v>54.500000000000007</v>
      </c>
      <c r="B63" s="580">
        <v>54.500000000000007</v>
      </c>
      <c r="C63" s="346">
        <v>54.500000000000007</v>
      </c>
      <c r="D63" s="346"/>
      <c r="E63" s="346"/>
      <c r="F63" s="346"/>
      <c r="G63" s="347"/>
      <c r="H63" s="346"/>
      <c r="I63" s="577" t="s">
        <v>795</v>
      </c>
      <c r="J63" s="356" t="s">
        <v>796</v>
      </c>
      <c r="K63" s="357" t="s">
        <v>684</v>
      </c>
      <c r="L63" s="350" t="s">
        <v>673</v>
      </c>
      <c r="M63" s="351">
        <v>109964</v>
      </c>
      <c r="N63" s="578">
        <v>51820</v>
      </c>
      <c r="O63" s="352">
        <v>43640</v>
      </c>
      <c r="P63" s="353">
        <v>0</v>
      </c>
      <c r="Q63" s="353">
        <v>0</v>
      </c>
      <c r="R63" s="354">
        <v>0</v>
      </c>
      <c r="S63" s="354">
        <v>0</v>
      </c>
      <c r="T63" s="354">
        <f t="shared" si="0"/>
        <v>51820</v>
      </c>
      <c r="U63" s="355" t="s">
        <v>685</v>
      </c>
    </row>
    <row r="64" spans="1:21" s="243" customFormat="1" ht="105" x14ac:dyDescent="0.25">
      <c r="A64" s="575">
        <v>54.600000000000009</v>
      </c>
      <c r="B64" s="580">
        <v>54.600000000000009</v>
      </c>
      <c r="C64" s="346">
        <v>54.600000000000009</v>
      </c>
      <c r="D64" s="346"/>
      <c r="E64" s="346"/>
      <c r="F64" s="346"/>
      <c r="G64" s="347"/>
      <c r="H64" s="346"/>
      <c r="I64" s="577" t="s">
        <v>797</v>
      </c>
      <c r="J64" s="356" t="s">
        <v>798</v>
      </c>
      <c r="K64" s="357" t="s">
        <v>684</v>
      </c>
      <c r="L64" s="350" t="s">
        <v>673</v>
      </c>
      <c r="M64" s="351">
        <v>109964</v>
      </c>
      <c r="N64" s="578">
        <v>109964</v>
      </c>
      <c r="O64" s="352">
        <v>43573</v>
      </c>
      <c r="P64" s="353">
        <v>0</v>
      </c>
      <c r="Q64" s="353">
        <v>0</v>
      </c>
      <c r="R64" s="354">
        <v>0</v>
      </c>
      <c r="S64" s="354">
        <v>0</v>
      </c>
      <c r="T64" s="354">
        <f t="shared" si="0"/>
        <v>109964</v>
      </c>
      <c r="U64" s="355"/>
    </row>
    <row r="65" spans="1:21" s="243" customFormat="1" ht="105" x14ac:dyDescent="0.25">
      <c r="A65" s="575">
        <v>54.70000000000001</v>
      </c>
      <c r="B65" s="580">
        <v>54.70000000000001</v>
      </c>
      <c r="C65" s="346">
        <v>54.70000000000001</v>
      </c>
      <c r="D65" s="346"/>
      <c r="E65" s="346"/>
      <c r="F65" s="346"/>
      <c r="G65" s="347"/>
      <c r="H65" s="346"/>
      <c r="I65" s="577" t="s">
        <v>799</v>
      </c>
      <c r="J65" s="356" t="s">
        <v>800</v>
      </c>
      <c r="K65" s="357" t="s">
        <v>684</v>
      </c>
      <c r="L65" s="350" t="s">
        <v>673</v>
      </c>
      <c r="M65" s="351">
        <v>109964</v>
      </c>
      <c r="N65" s="578">
        <v>127036</v>
      </c>
      <c r="O65" s="352">
        <v>43640</v>
      </c>
      <c r="P65" s="353">
        <v>0</v>
      </c>
      <c r="Q65" s="353">
        <v>0</v>
      </c>
      <c r="R65" s="354">
        <v>0</v>
      </c>
      <c r="S65" s="354">
        <v>0</v>
      </c>
      <c r="T65" s="354">
        <f t="shared" si="0"/>
        <v>127036</v>
      </c>
      <c r="U65" s="355" t="s">
        <v>685</v>
      </c>
    </row>
    <row r="66" spans="1:21" s="243" customFormat="1" ht="105" x14ac:dyDescent="0.25">
      <c r="A66" s="575">
        <v>54.800000000000011</v>
      </c>
      <c r="B66" s="580">
        <v>54.800000000000011</v>
      </c>
      <c r="C66" s="346">
        <v>54.800000000000011</v>
      </c>
      <c r="D66" s="346"/>
      <c r="E66" s="346"/>
      <c r="F66" s="346"/>
      <c r="G66" s="347"/>
      <c r="H66" s="346"/>
      <c r="I66" s="577" t="s">
        <v>801</v>
      </c>
      <c r="J66" s="356" t="s">
        <v>802</v>
      </c>
      <c r="K66" s="357" t="s">
        <v>684</v>
      </c>
      <c r="L66" s="350" t="s">
        <v>673</v>
      </c>
      <c r="M66" s="351">
        <v>109964</v>
      </c>
      <c r="N66" s="578">
        <v>109964</v>
      </c>
      <c r="O66" s="352">
        <v>43573</v>
      </c>
      <c r="P66" s="353">
        <v>0</v>
      </c>
      <c r="Q66" s="353">
        <v>0</v>
      </c>
      <c r="R66" s="354">
        <v>0</v>
      </c>
      <c r="S66" s="354">
        <v>0</v>
      </c>
      <c r="T66" s="354">
        <f t="shared" si="0"/>
        <v>109964</v>
      </c>
      <c r="U66" s="355"/>
    </row>
    <row r="67" spans="1:21" s="243" customFormat="1" ht="105" x14ac:dyDescent="0.25">
      <c r="A67" s="575">
        <v>54.900000000000013</v>
      </c>
      <c r="B67" s="580">
        <v>54.900000000000013</v>
      </c>
      <c r="C67" s="346">
        <v>54.900000000000013</v>
      </c>
      <c r="D67" s="346"/>
      <c r="E67" s="346"/>
      <c r="F67" s="346"/>
      <c r="G67" s="347"/>
      <c r="H67" s="346"/>
      <c r="I67" s="577" t="s">
        <v>803</v>
      </c>
      <c r="J67" s="356" t="s">
        <v>804</v>
      </c>
      <c r="K67" s="357" t="s">
        <v>684</v>
      </c>
      <c r="L67" s="350" t="s">
        <v>673</v>
      </c>
      <c r="M67" s="351">
        <v>109964</v>
      </c>
      <c r="N67" s="578">
        <v>133884</v>
      </c>
      <c r="O67" s="352">
        <v>43640</v>
      </c>
      <c r="P67" s="353">
        <v>0</v>
      </c>
      <c r="Q67" s="353">
        <v>0</v>
      </c>
      <c r="R67" s="354">
        <v>0</v>
      </c>
      <c r="S67" s="354">
        <v>0</v>
      </c>
      <c r="T67" s="354">
        <f t="shared" si="0"/>
        <v>133884</v>
      </c>
      <c r="U67" s="355" t="s">
        <v>685</v>
      </c>
    </row>
    <row r="68" spans="1:21" s="243" customFormat="1" ht="105" x14ac:dyDescent="0.25">
      <c r="A68" s="575">
        <v>54.95</v>
      </c>
      <c r="B68" s="580">
        <v>54.95</v>
      </c>
      <c r="C68" s="346">
        <v>54.95</v>
      </c>
      <c r="D68" s="346"/>
      <c r="E68" s="346"/>
      <c r="F68" s="346"/>
      <c r="G68" s="347"/>
      <c r="H68" s="346"/>
      <c r="I68" s="577" t="s">
        <v>805</v>
      </c>
      <c r="J68" s="356" t="s">
        <v>806</v>
      </c>
      <c r="K68" s="357" t="s">
        <v>684</v>
      </c>
      <c r="L68" s="350" t="s">
        <v>673</v>
      </c>
      <c r="M68" s="351">
        <v>109964</v>
      </c>
      <c r="N68" s="578">
        <v>154836</v>
      </c>
      <c r="O68" s="352">
        <v>43640</v>
      </c>
      <c r="P68" s="353">
        <v>0</v>
      </c>
      <c r="Q68" s="353">
        <v>0</v>
      </c>
      <c r="R68" s="354">
        <v>0</v>
      </c>
      <c r="S68" s="354">
        <v>0</v>
      </c>
      <c r="T68" s="354">
        <f t="shared" si="0"/>
        <v>154836</v>
      </c>
      <c r="U68" s="355" t="s">
        <v>685</v>
      </c>
    </row>
    <row r="69" spans="1:21" s="243" customFormat="1" ht="105" x14ac:dyDescent="0.25">
      <c r="A69" s="575">
        <v>56</v>
      </c>
      <c r="B69" s="580">
        <v>56</v>
      </c>
      <c r="C69" s="346">
        <v>56</v>
      </c>
      <c r="D69" s="346"/>
      <c r="E69" s="346"/>
      <c r="F69" s="346"/>
      <c r="G69" s="347"/>
      <c r="H69" s="346"/>
      <c r="I69" s="577" t="s">
        <v>807</v>
      </c>
      <c r="J69" s="356" t="s">
        <v>808</v>
      </c>
      <c r="K69" s="357" t="s">
        <v>684</v>
      </c>
      <c r="L69" s="350" t="s">
        <v>673</v>
      </c>
      <c r="M69" s="351">
        <v>134400</v>
      </c>
      <c r="N69" s="578">
        <v>185133</v>
      </c>
      <c r="O69" s="352">
        <v>43584</v>
      </c>
      <c r="P69" s="353">
        <v>1</v>
      </c>
      <c r="Q69" s="353">
        <v>0.1</v>
      </c>
      <c r="R69" s="354">
        <v>185133</v>
      </c>
      <c r="S69" s="354">
        <v>0</v>
      </c>
      <c r="T69" s="354">
        <f t="shared" si="0"/>
        <v>0</v>
      </c>
      <c r="U69" s="355" t="s">
        <v>809</v>
      </c>
    </row>
    <row r="70" spans="1:21" s="243" customFormat="1" ht="105" x14ac:dyDescent="0.25">
      <c r="A70" s="575">
        <v>56.1</v>
      </c>
      <c r="B70" s="580">
        <v>56.1</v>
      </c>
      <c r="C70" s="346">
        <v>56.1</v>
      </c>
      <c r="D70" s="346"/>
      <c r="E70" s="346"/>
      <c r="F70" s="346"/>
      <c r="G70" s="347"/>
      <c r="H70" s="346"/>
      <c r="I70" s="577" t="s">
        <v>810</v>
      </c>
      <c r="J70" s="356" t="s">
        <v>811</v>
      </c>
      <c r="K70" s="357" t="s">
        <v>684</v>
      </c>
      <c r="L70" s="350" t="s">
        <v>673</v>
      </c>
      <c r="M70" s="351">
        <v>134400</v>
      </c>
      <c r="N70" s="578">
        <v>185133</v>
      </c>
      <c r="O70" s="352">
        <v>43584</v>
      </c>
      <c r="P70" s="353">
        <v>1</v>
      </c>
      <c r="Q70" s="353">
        <v>0.1</v>
      </c>
      <c r="R70" s="354">
        <v>185133</v>
      </c>
      <c r="S70" s="354">
        <v>0</v>
      </c>
      <c r="T70" s="354">
        <f t="shared" si="0"/>
        <v>0</v>
      </c>
      <c r="U70" s="355" t="s">
        <v>809</v>
      </c>
    </row>
    <row r="71" spans="1:21" s="243" customFormat="1" ht="120" x14ac:dyDescent="0.25">
      <c r="A71" s="575">
        <v>56.2</v>
      </c>
      <c r="B71" s="580">
        <v>56.2</v>
      </c>
      <c r="C71" s="346">
        <v>56.2</v>
      </c>
      <c r="D71" s="346"/>
      <c r="E71" s="346"/>
      <c r="F71" s="346"/>
      <c r="G71" s="347"/>
      <c r="H71" s="346"/>
      <c r="I71" s="577" t="s">
        <v>812</v>
      </c>
      <c r="J71" s="356" t="s">
        <v>813</v>
      </c>
      <c r="K71" s="357" t="s">
        <v>684</v>
      </c>
      <c r="L71" s="350" t="s">
        <v>673</v>
      </c>
      <c r="M71" s="351">
        <v>134400</v>
      </c>
      <c r="N71" s="578">
        <v>185133</v>
      </c>
      <c r="O71" s="352">
        <v>43584</v>
      </c>
      <c r="P71" s="353">
        <v>1</v>
      </c>
      <c r="Q71" s="353">
        <v>0.1</v>
      </c>
      <c r="R71" s="354">
        <v>185133</v>
      </c>
      <c r="S71" s="354">
        <v>0</v>
      </c>
      <c r="T71" s="354">
        <f t="shared" si="0"/>
        <v>0</v>
      </c>
      <c r="U71" s="355" t="s">
        <v>809</v>
      </c>
    </row>
    <row r="72" spans="1:21" s="243" customFormat="1" ht="105" x14ac:dyDescent="0.25">
      <c r="A72" s="575">
        <v>56.300000000000004</v>
      </c>
      <c r="B72" s="580">
        <v>56.300000000000004</v>
      </c>
      <c r="C72" s="346">
        <v>56.300000000000004</v>
      </c>
      <c r="D72" s="346"/>
      <c r="E72" s="346"/>
      <c r="F72" s="346"/>
      <c r="G72" s="347"/>
      <c r="H72" s="346"/>
      <c r="I72" s="577" t="s">
        <v>814</v>
      </c>
      <c r="J72" s="356" t="s">
        <v>815</v>
      </c>
      <c r="K72" s="357" t="s">
        <v>684</v>
      </c>
      <c r="L72" s="350" t="s">
        <v>673</v>
      </c>
      <c r="M72" s="351">
        <v>134400</v>
      </c>
      <c r="N72" s="578">
        <v>185133</v>
      </c>
      <c r="O72" s="352">
        <v>43584</v>
      </c>
      <c r="P72" s="353">
        <v>1</v>
      </c>
      <c r="Q72" s="353">
        <v>0.1</v>
      </c>
      <c r="R72" s="354">
        <v>185133</v>
      </c>
      <c r="S72" s="354">
        <v>0</v>
      </c>
      <c r="T72" s="354">
        <f t="shared" ref="T72:T135" si="2">N72-R72-S72</f>
        <v>0</v>
      </c>
      <c r="U72" s="355" t="s">
        <v>809</v>
      </c>
    </row>
    <row r="73" spans="1:21" s="243" customFormat="1" ht="105" x14ac:dyDescent="0.25">
      <c r="A73" s="575">
        <v>56.400000000000006</v>
      </c>
      <c r="B73" s="580">
        <v>56.400000000000006</v>
      </c>
      <c r="C73" s="346">
        <v>56.400000000000006</v>
      </c>
      <c r="D73" s="346"/>
      <c r="E73" s="346"/>
      <c r="F73" s="346"/>
      <c r="G73" s="347"/>
      <c r="H73" s="346"/>
      <c r="I73" s="577" t="s">
        <v>816</v>
      </c>
      <c r="J73" s="356" t="s">
        <v>817</v>
      </c>
      <c r="K73" s="357" t="s">
        <v>684</v>
      </c>
      <c r="L73" s="350" t="s">
        <v>673</v>
      </c>
      <c r="M73" s="351">
        <v>134400</v>
      </c>
      <c r="N73" s="578">
        <v>185133</v>
      </c>
      <c r="O73" s="352">
        <v>43584</v>
      </c>
      <c r="P73" s="353">
        <v>1</v>
      </c>
      <c r="Q73" s="353">
        <v>0.1</v>
      </c>
      <c r="R73" s="354">
        <v>185133</v>
      </c>
      <c r="S73" s="354">
        <v>0</v>
      </c>
      <c r="T73" s="354">
        <f t="shared" si="2"/>
        <v>0</v>
      </c>
      <c r="U73" s="355" t="s">
        <v>809</v>
      </c>
    </row>
    <row r="74" spans="1:21" s="243" customFormat="1" ht="90" x14ac:dyDescent="0.25">
      <c r="A74" s="575">
        <v>56.500000000000007</v>
      </c>
      <c r="B74" s="580">
        <v>56.500000000000007</v>
      </c>
      <c r="C74" s="346">
        <v>56.500000000000007</v>
      </c>
      <c r="D74" s="346"/>
      <c r="E74" s="346"/>
      <c r="F74" s="346"/>
      <c r="G74" s="347"/>
      <c r="H74" s="346"/>
      <c r="I74" s="577" t="s">
        <v>818</v>
      </c>
      <c r="J74" s="356" t="s">
        <v>819</v>
      </c>
      <c r="K74" s="357" t="s">
        <v>684</v>
      </c>
      <c r="L74" s="350" t="s">
        <v>673</v>
      </c>
      <c r="M74" s="351">
        <v>134400</v>
      </c>
      <c r="N74" s="578">
        <v>185133</v>
      </c>
      <c r="O74" s="352">
        <v>43584</v>
      </c>
      <c r="P74" s="353">
        <v>1</v>
      </c>
      <c r="Q74" s="353">
        <v>0.1</v>
      </c>
      <c r="R74" s="354">
        <v>185133</v>
      </c>
      <c r="S74" s="354">
        <v>0</v>
      </c>
      <c r="T74" s="354">
        <f t="shared" si="2"/>
        <v>0</v>
      </c>
      <c r="U74" s="355" t="s">
        <v>809</v>
      </c>
    </row>
    <row r="75" spans="1:21" s="243" customFormat="1" ht="105" x14ac:dyDescent="0.25">
      <c r="A75" s="575">
        <v>56.600000000000009</v>
      </c>
      <c r="B75" s="580">
        <v>56.600000000000009</v>
      </c>
      <c r="C75" s="346">
        <v>56.600000000000009</v>
      </c>
      <c r="D75" s="346"/>
      <c r="E75" s="346"/>
      <c r="F75" s="346"/>
      <c r="G75" s="347"/>
      <c r="H75" s="346"/>
      <c r="I75" s="577" t="s">
        <v>820</v>
      </c>
      <c r="J75" s="356" t="s">
        <v>821</v>
      </c>
      <c r="K75" s="357" t="s">
        <v>684</v>
      </c>
      <c r="L75" s="350" t="s">
        <v>673</v>
      </c>
      <c r="M75" s="351">
        <v>134400</v>
      </c>
      <c r="N75" s="578">
        <v>185133</v>
      </c>
      <c r="O75" s="352">
        <v>43584</v>
      </c>
      <c r="P75" s="353">
        <v>1</v>
      </c>
      <c r="Q75" s="353">
        <v>0.1</v>
      </c>
      <c r="R75" s="354">
        <v>185133</v>
      </c>
      <c r="S75" s="354">
        <v>0</v>
      </c>
      <c r="T75" s="354">
        <f t="shared" si="2"/>
        <v>0</v>
      </c>
      <c r="U75" s="355" t="s">
        <v>809</v>
      </c>
    </row>
    <row r="76" spans="1:21" s="243" customFormat="1" ht="90" x14ac:dyDescent="0.25">
      <c r="A76" s="575">
        <v>56.70000000000001</v>
      </c>
      <c r="B76" s="580">
        <v>56.70000000000001</v>
      </c>
      <c r="C76" s="346">
        <v>56.70000000000001</v>
      </c>
      <c r="D76" s="346"/>
      <c r="E76" s="346"/>
      <c r="F76" s="346"/>
      <c r="G76" s="347"/>
      <c r="H76" s="346"/>
      <c r="I76" s="577" t="s">
        <v>822</v>
      </c>
      <c r="J76" s="356" t="s">
        <v>823</v>
      </c>
      <c r="K76" s="357" t="s">
        <v>684</v>
      </c>
      <c r="L76" s="350" t="s">
        <v>673</v>
      </c>
      <c r="M76" s="351">
        <v>134400</v>
      </c>
      <c r="N76" s="578">
        <v>185133</v>
      </c>
      <c r="O76" s="352">
        <v>43584</v>
      </c>
      <c r="P76" s="353">
        <v>1</v>
      </c>
      <c r="Q76" s="353">
        <v>0.1</v>
      </c>
      <c r="R76" s="354">
        <v>185133</v>
      </c>
      <c r="S76" s="354">
        <v>0</v>
      </c>
      <c r="T76" s="354">
        <f t="shared" si="2"/>
        <v>0</v>
      </c>
      <c r="U76" s="355" t="s">
        <v>809</v>
      </c>
    </row>
    <row r="77" spans="1:21" s="243" customFormat="1" ht="105" x14ac:dyDescent="0.25">
      <c r="A77" s="575">
        <v>56.800000000000011</v>
      </c>
      <c r="B77" s="580">
        <v>56.800000000000011</v>
      </c>
      <c r="C77" s="346">
        <v>56.800000000000011</v>
      </c>
      <c r="D77" s="346"/>
      <c r="E77" s="346"/>
      <c r="F77" s="346"/>
      <c r="G77" s="347"/>
      <c r="H77" s="346"/>
      <c r="I77" s="577" t="s">
        <v>824</v>
      </c>
      <c r="J77" s="356" t="s">
        <v>825</v>
      </c>
      <c r="K77" s="357" t="s">
        <v>684</v>
      </c>
      <c r="L77" s="350" t="s">
        <v>673</v>
      </c>
      <c r="M77" s="351">
        <v>134400</v>
      </c>
      <c r="N77" s="578">
        <v>185133</v>
      </c>
      <c r="O77" s="352">
        <v>43584</v>
      </c>
      <c r="P77" s="353">
        <v>1</v>
      </c>
      <c r="Q77" s="353">
        <v>0.1</v>
      </c>
      <c r="R77" s="354">
        <v>185133</v>
      </c>
      <c r="S77" s="354">
        <v>0</v>
      </c>
      <c r="T77" s="354">
        <f t="shared" si="2"/>
        <v>0</v>
      </c>
      <c r="U77" s="355" t="s">
        <v>809</v>
      </c>
    </row>
    <row r="78" spans="1:21" s="243" customFormat="1" ht="90" x14ac:dyDescent="0.25">
      <c r="A78" s="575">
        <v>56.900000000000013</v>
      </c>
      <c r="B78" s="580">
        <v>56.900000000000013</v>
      </c>
      <c r="C78" s="346">
        <v>56.900000000000013</v>
      </c>
      <c r="D78" s="346"/>
      <c r="E78" s="346"/>
      <c r="F78" s="346"/>
      <c r="G78" s="347"/>
      <c r="H78" s="346"/>
      <c r="I78" s="577" t="s">
        <v>826</v>
      </c>
      <c r="J78" s="356" t="s">
        <v>827</v>
      </c>
      <c r="K78" s="357" t="s">
        <v>684</v>
      </c>
      <c r="L78" s="350" t="s">
        <v>673</v>
      </c>
      <c r="M78" s="351">
        <v>134400</v>
      </c>
      <c r="N78" s="578">
        <v>185133</v>
      </c>
      <c r="O78" s="352">
        <v>43584</v>
      </c>
      <c r="P78" s="353">
        <v>1</v>
      </c>
      <c r="Q78" s="353">
        <v>0.1</v>
      </c>
      <c r="R78" s="354">
        <v>185133</v>
      </c>
      <c r="S78" s="354">
        <v>0</v>
      </c>
      <c r="T78" s="354">
        <f t="shared" si="2"/>
        <v>0</v>
      </c>
      <c r="U78" s="355" t="s">
        <v>809</v>
      </c>
    </row>
    <row r="79" spans="1:21" s="243" customFormat="1" ht="90" x14ac:dyDescent="0.25">
      <c r="A79" s="575">
        <v>58</v>
      </c>
      <c r="B79" s="580">
        <v>58</v>
      </c>
      <c r="C79" s="346">
        <v>58</v>
      </c>
      <c r="D79" s="346"/>
      <c r="E79" s="346"/>
      <c r="F79" s="346"/>
      <c r="G79" s="347"/>
      <c r="H79" s="346"/>
      <c r="I79" s="577" t="s">
        <v>828</v>
      </c>
      <c r="J79" s="356" t="s">
        <v>829</v>
      </c>
      <c r="K79" s="357" t="s">
        <v>684</v>
      </c>
      <c r="L79" s="350" t="s">
        <v>673</v>
      </c>
      <c r="M79" s="351">
        <v>156800</v>
      </c>
      <c r="N79" s="578">
        <v>156800</v>
      </c>
      <c r="O79" s="352">
        <v>43964</v>
      </c>
      <c r="P79" s="353">
        <v>0</v>
      </c>
      <c r="Q79" s="353">
        <v>0</v>
      </c>
      <c r="R79" s="354">
        <v>0</v>
      </c>
      <c r="S79" s="354">
        <v>0</v>
      </c>
      <c r="T79" s="354">
        <f t="shared" si="2"/>
        <v>156800</v>
      </c>
      <c r="U79" s="355"/>
    </row>
    <row r="80" spans="1:21" s="243" customFormat="1" ht="105" x14ac:dyDescent="0.25">
      <c r="A80" s="575">
        <v>58.1</v>
      </c>
      <c r="B80" s="580">
        <v>58.1</v>
      </c>
      <c r="C80" s="346">
        <v>58.1</v>
      </c>
      <c r="D80" s="346"/>
      <c r="E80" s="346"/>
      <c r="F80" s="346"/>
      <c r="G80" s="347"/>
      <c r="H80" s="346"/>
      <c r="I80" s="577" t="s">
        <v>830</v>
      </c>
      <c r="J80" s="356" t="s">
        <v>831</v>
      </c>
      <c r="K80" s="357" t="s">
        <v>684</v>
      </c>
      <c r="L80" s="350" t="s">
        <v>673</v>
      </c>
      <c r="M80" s="351">
        <v>156800</v>
      </c>
      <c r="N80" s="578">
        <v>156800</v>
      </c>
      <c r="O80" s="352">
        <v>43964</v>
      </c>
      <c r="P80" s="353">
        <v>0</v>
      </c>
      <c r="Q80" s="353">
        <v>0</v>
      </c>
      <c r="R80" s="354">
        <v>0</v>
      </c>
      <c r="S80" s="354">
        <v>0</v>
      </c>
      <c r="T80" s="354">
        <f t="shared" si="2"/>
        <v>156800</v>
      </c>
      <c r="U80" s="355"/>
    </row>
    <row r="81" spans="1:21" s="243" customFormat="1" ht="105" x14ac:dyDescent="0.25">
      <c r="A81" s="575">
        <v>58.2</v>
      </c>
      <c r="B81" s="580">
        <v>58.2</v>
      </c>
      <c r="C81" s="346">
        <v>58.2</v>
      </c>
      <c r="D81" s="346"/>
      <c r="E81" s="346"/>
      <c r="F81" s="346"/>
      <c r="G81" s="347"/>
      <c r="H81" s="346"/>
      <c r="I81" s="577" t="s">
        <v>832</v>
      </c>
      <c r="J81" s="356" t="s">
        <v>833</v>
      </c>
      <c r="K81" s="357" t="s">
        <v>684</v>
      </c>
      <c r="L81" s="350" t="s">
        <v>673</v>
      </c>
      <c r="M81" s="351">
        <v>156800</v>
      </c>
      <c r="N81" s="578">
        <v>156800</v>
      </c>
      <c r="O81" s="352">
        <v>43964</v>
      </c>
      <c r="P81" s="353">
        <v>0</v>
      </c>
      <c r="Q81" s="353">
        <v>0</v>
      </c>
      <c r="R81" s="354">
        <v>0</v>
      </c>
      <c r="S81" s="354">
        <v>0</v>
      </c>
      <c r="T81" s="354">
        <f t="shared" si="2"/>
        <v>156800</v>
      </c>
      <c r="U81" s="355"/>
    </row>
    <row r="82" spans="1:21" s="243" customFormat="1" ht="105" x14ac:dyDescent="0.25">
      <c r="A82" s="575">
        <v>58.300000000000004</v>
      </c>
      <c r="B82" s="580">
        <v>58.300000000000004</v>
      </c>
      <c r="C82" s="346">
        <v>58.300000000000004</v>
      </c>
      <c r="D82" s="346"/>
      <c r="E82" s="346"/>
      <c r="F82" s="346"/>
      <c r="G82" s="347"/>
      <c r="H82" s="346"/>
      <c r="I82" s="577" t="s">
        <v>834</v>
      </c>
      <c r="J82" s="356" t="s">
        <v>835</v>
      </c>
      <c r="K82" s="357" t="s">
        <v>684</v>
      </c>
      <c r="L82" s="350" t="s">
        <v>673</v>
      </c>
      <c r="M82" s="351">
        <v>156800</v>
      </c>
      <c r="N82" s="578">
        <v>156800</v>
      </c>
      <c r="O82" s="352">
        <v>43964</v>
      </c>
      <c r="P82" s="353">
        <v>0</v>
      </c>
      <c r="Q82" s="353">
        <v>0</v>
      </c>
      <c r="R82" s="354">
        <v>0</v>
      </c>
      <c r="S82" s="354">
        <v>0</v>
      </c>
      <c r="T82" s="354">
        <f t="shared" si="2"/>
        <v>156800</v>
      </c>
      <c r="U82" s="355"/>
    </row>
    <row r="83" spans="1:21" s="243" customFormat="1" ht="105" x14ac:dyDescent="0.25">
      <c r="A83" s="575">
        <v>58.400000000000006</v>
      </c>
      <c r="B83" s="580">
        <v>58.400000000000006</v>
      </c>
      <c r="C83" s="346">
        <v>58.400000000000006</v>
      </c>
      <c r="D83" s="346"/>
      <c r="E83" s="346"/>
      <c r="F83" s="346"/>
      <c r="G83" s="347"/>
      <c r="H83" s="346"/>
      <c r="I83" s="577" t="s">
        <v>836</v>
      </c>
      <c r="J83" s="356" t="s">
        <v>837</v>
      </c>
      <c r="K83" s="357" t="s">
        <v>684</v>
      </c>
      <c r="L83" s="350" t="s">
        <v>673</v>
      </c>
      <c r="M83" s="351">
        <v>156800</v>
      </c>
      <c r="N83" s="578">
        <v>156800</v>
      </c>
      <c r="O83" s="352">
        <v>43964</v>
      </c>
      <c r="P83" s="353">
        <v>0</v>
      </c>
      <c r="Q83" s="353">
        <v>0</v>
      </c>
      <c r="R83" s="354">
        <v>0</v>
      </c>
      <c r="S83" s="354">
        <v>0</v>
      </c>
      <c r="T83" s="354">
        <f t="shared" si="2"/>
        <v>156800</v>
      </c>
      <c r="U83" s="355"/>
    </row>
    <row r="84" spans="1:21" s="243" customFormat="1" ht="105" x14ac:dyDescent="0.25">
      <c r="A84" s="575">
        <v>58.500000000000007</v>
      </c>
      <c r="B84" s="580">
        <v>58.500000000000007</v>
      </c>
      <c r="C84" s="346">
        <v>58.500000000000007</v>
      </c>
      <c r="D84" s="346"/>
      <c r="E84" s="346"/>
      <c r="F84" s="346"/>
      <c r="G84" s="347"/>
      <c r="H84" s="346"/>
      <c r="I84" s="577" t="s">
        <v>838</v>
      </c>
      <c r="J84" s="356" t="s">
        <v>839</v>
      </c>
      <c r="K84" s="357" t="s">
        <v>684</v>
      </c>
      <c r="L84" s="350" t="s">
        <v>673</v>
      </c>
      <c r="M84" s="351">
        <v>156800</v>
      </c>
      <c r="N84" s="578">
        <v>156800</v>
      </c>
      <c r="O84" s="352">
        <v>43964</v>
      </c>
      <c r="P84" s="353">
        <v>0</v>
      </c>
      <c r="Q84" s="353">
        <v>0</v>
      </c>
      <c r="R84" s="354">
        <v>0</v>
      </c>
      <c r="S84" s="354">
        <v>0</v>
      </c>
      <c r="T84" s="354">
        <f t="shared" si="2"/>
        <v>156800</v>
      </c>
      <c r="U84" s="355"/>
    </row>
    <row r="85" spans="1:21" s="243" customFormat="1" ht="90" x14ac:dyDescent="0.25">
      <c r="A85" s="575">
        <v>60</v>
      </c>
      <c r="B85" s="580">
        <v>60</v>
      </c>
      <c r="C85" s="346">
        <v>60</v>
      </c>
      <c r="D85" s="346"/>
      <c r="E85" s="346"/>
      <c r="F85" s="346"/>
      <c r="G85" s="347"/>
      <c r="H85" s="346"/>
      <c r="I85" s="577" t="s">
        <v>840</v>
      </c>
      <c r="J85" s="356" t="s">
        <v>841</v>
      </c>
      <c r="K85" s="357" t="s">
        <v>684</v>
      </c>
      <c r="L85" s="350" t="s">
        <v>673</v>
      </c>
      <c r="M85" s="351">
        <v>155100</v>
      </c>
      <c r="N85" s="578">
        <v>155100</v>
      </c>
      <c r="O85" s="352">
        <v>43941</v>
      </c>
      <c r="P85" s="353">
        <v>0</v>
      </c>
      <c r="Q85" s="353">
        <v>0</v>
      </c>
      <c r="R85" s="354">
        <v>0</v>
      </c>
      <c r="S85" s="354">
        <v>0</v>
      </c>
      <c r="T85" s="354">
        <f t="shared" si="2"/>
        <v>155100</v>
      </c>
      <c r="U85" s="355"/>
    </row>
    <row r="86" spans="1:21" s="243" customFormat="1" ht="105" x14ac:dyDescent="0.25">
      <c r="A86" s="575">
        <v>60.05</v>
      </c>
      <c r="B86" s="580">
        <v>60.05</v>
      </c>
      <c r="C86" s="346">
        <v>60.05</v>
      </c>
      <c r="D86" s="346"/>
      <c r="E86" s="346"/>
      <c r="F86" s="346"/>
      <c r="G86" s="347"/>
      <c r="H86" s="346"/>
      <c r="I86" s="577" t="s">
        <v>842</v>
      </c>
      <c r="J86" s="356" t="s">
        <v>843</v>
      </c>
      <c r="K86" s="357" t="s">
        <v>684</v>
      </c>
      <c r="L86" s="350" t="s">
        <v>673</v>
      </c>
      <c r="M86" s="351">
        <v>155100</v>
      </c>
      <c r="N86" s="578">
        <v>155100</v>
      </c>
      <c r="O86" s="352">
        <v>43941</v>
      </c>
      <c r="P86" s="353">
        <v>0</v>
      </c>
      <c r="Q86" s="353">
        <v>0</v>
      </c>
      <c r="R86" s="354">
        <v>0</v>
      </c>
      <c r="S86" s="354">
        <v>0</v>
      </c>
      <c r="T86" s="354">
        <f t="shared" si="2"/>
        <v>155100</v>
      </c>
      <c r="U86" s="355"/>
    </row>
    <row r="87" spans="1:21" s="243" customFormat="1" ht="105" x14ac:dyDescent="0.25">
      <c r="A87" s="575">
        <v>60.099999999999994</v>
      </c>
      <c r="B87" s="580">
        <v>60.099999999999994</v>
      </c>
      <c r="C87" s="346">
        <v>60.099999999999994</v>
      </c>
      <c r="D87" s="346"/>
      <c r="E87" s="346"/>
      <c r="F87" s="346"/>
      <c r="G87" s="347"/>
      <c r="H87" s="346"/>
      <c r="I87" s="577" t="s">
        <v>844</v>
      </c>
      <c r="J87" s="356" t="s">
        <v>845</v>
      </c>
      <c r="K87" s="357" t="s">
        <v>684</v>
      </c>
      <c r="L87" s="350" t="s">
        <v>673</v>
      </c>
      <c r="M87" s="351">
        <v>155100</v>
      </c>
      <c r="N87" s="578">
        <v>155100</v>
      </c>
      <c r="O87" s="352">
        <v>43941</v>
      </c>
      <c r="P87" s="353">
        <v>0</v>
      </c>
      <c r="Q87" s="353">
        <v>0</v>
      </c>
      <c r="R87" s="354">
        <v>0</v>
      </c>
      <c r="S87" s="354">
        <v>0</v>
      </c>
      <c r="T87" s="354">
        <f t="shared" si="2"/>
        <v>155100</v>
      </c>
      <c r="U87" s="355"/>
    </row>
    <row r="88" spans="1:21" s="243" customFormat="1" ht="105" x14ac:dyDescent="0.25">
      <c r="A88" s="575">
        <v>60.149999999999991</v>
      </c>
      <c r="B88" s="580">
        <v>60.149999999999991</v>
      </c>
      <c r="C88" s="346">
        <v>60.149999999999991</v>
      </c>
      <c r="D88" s="346"/>
      <c r="E88" s="346"/>
      <c r="F88" s="346"/>
      <c r="G88" s="347"/>
      <c r="H88" s="346"/>
      <c r="I88" s="577" t="s">
        <v>846</v>
      </c>
      <c r="J88" s="356" t="s">
        <v>847</v>
      </c>
      <c r="K88" s="357" t="s">
        <v>684</v>
      </c>
      <c r="L88" s="350" t="s">
        <v>673</v>
      </c>
      <c r="M88" s="351">
        <v>155100</v>
      </c>
      <c r="N88" s="578">
        <v>155100</v>
      </c>
      <c r="O88" s="352">
        <v>43969</v>
      </c>
      <c r="P88" s="353">
        <v>0</v>
      </c>
      <c r="Q88" s="353">
        <v>0</v>
      </c>
      <c r="R88" s="354">
        <v>0</v>
      </c>
      <c r="S88" s="354">
        <v>0</v>
      </c>
      <c r="T88" s="354">
        <f t="shared" si="2"/>
        <v>155100</v>
      </c>
      <c r="U88" s="355"/>
    </row>
    <row r="89" spans="1:21" s="243" customFormat="1" ht="105" x14ac:dyDescent="0.25">
      <c r="A89" s="575">
        <v>60.199999999999989</v>
      </c>
      <c r="B89" s="580">
        <v>60.199999999999989</v>
      </c>
      <c r="C89" s="346">
        <v>60.199999999999989</v>
      </c>
      <c r="D89" s="346"/>
      <c r="E89" s="346"/>
      <c r="F89" s="346"/>
      <c r="G89" s="347"/>
      <c r="H89" s="346"/>
      <c r="I89" s="577" t="s">
        <v>848</v>
      </c>
      <c r="J89" s="356" t="s">
        <v>849</v>
      </c>
      <c r="K89" s="357" t="s">
        <v>684</v>
      </c>
      <c r="L89" s="350" t="s">
        <v>673</v>
      </c>
      <c r="M89" s="351">
        <v>155100</v>
      </c>
      <c r="N89" s="578">
        <v>155100</v>
      </c>
      <c r="O89" s="352">
        <v>43969</v>
      </c>
      <c r="P89" s="353">
        <v>0</v>
      </c>
      <c r="Q89" s="353">
        <v>0</v>
      </c>
      <c r="R89" s="354">
        <v>0</v>
      </c>
      <c r="S89" s="354">
        <v>0</v>
      </c>
      <c r="T89" s="354">
        <f t="shared" si="2"/>
        <v>155100</v>
      </c>
      <c r="U89" s="355"/>
    </row>
    <row r="90" spans="1:21" s="243" customFormat="1" ht="120" x14ac:dyDescent="0.25">
      <c r="A90" s="575">
        <v>60.249999999999986</v>
      </c>
      <c r="B90" s="580">
        <v>60.249999999999986</v>
      </c>
      <c r="C90" s="346">
        <v>60.249999999999986</v>
      </c>
      <c r="D90" s="346"/>
      <c r="E90" s="346"/>
      <c r="F90" s="346"/>
      <c r="G90" s="347"/>
      <c r="H90" s="346"/>
      <c r="I90" s="577" t="s">
        <v>850</v>
      </c>
      <c r="J90" s="356" t="s">
        <v>851</v>
      </c>
      <c r="K90" s="357" t="s">
        <v>684</v>
      </c>
      <c r="L90" s="350" t="s">
        <v>673</v>
      </c>
      <c r="M90" s="351">
        <v>155100</v>
      </c>
      <c r="N90" s="578">
        <v>155100</v>
      </c>
      <c r="O90" s="352">
        <v>43969</v>
      </c>
      <c r="P90" s="353">
        <v>0</v>
      </c>
      <c r="Q90" s="353">
        <v>0</v>
      </c>
      <c r="R90" s="354">
        <v>0</v>
      </c>
      <c r="S90" s="354">
        <v>0</v>
      </c>
      <c r="T90" s="354">
        <f t="shared" si="2"/>
        <v>155100</v>
      </c>
      <c r="U90" s="355"/>
    </row>
    <row r="91" spans="1:21" s="243" customFormat="1" ht="90" x14ac:dyDescent="0.25">
      <c r="A91" s="575">
        <v>60.299999999999983</v>
      </c>
      <c r="B91" s="580">
        <v>60.299999999999983</v>
      </c>
      <c r="C91" s="346">
        <v>60.299999999999983</v>
      </c>
      <c r="D91" s="346"/>
      <c r="E91" s="346"/>
      <c r="F91" s="346"/>
      <c r="G91" s="347"/>
      <c r="H91" s="346"/>
      <c r="I91" s="577" t="s">
        <v>852</v>
      </c>
      <c r="J91" s="356" t="s">
        <v>853</v>
      </c>
      <c r="K91" s="357" t="s">
        <v>684</v>
      </c>
      <c r="L91" s="350" t="s">
        <v>673</v>
      </c>
      <c r="M91" s="351">
        <v>155100</v>
      </c>
      <c r="N91" s="578">
        <v>155100</v>
      </c>
      <c r="O91" s="352">
        <v>43941</v>
      </c>
      <c r="P91" s="353">
        <v>0</v>
      </c>
      <c r="Q91" s="353">
        <v>0</v>
      </c>
      <c r="R91" s="354">
        <v>0</v>
      </c>
      <c r="S91" s="354">
        <v>0</v>
      </c>
      <c r="T91" s="354">
        <f t="shared" si="2"/>
        <v>155100</v>
      </c>
      <c r="U91" s="355"/>
    </row>
    <row r="92" spans="1:21" s="243" customFormat="1" ht="105" x14ac:dyDescent="0.25">
      <c r="A92" s="575">
        <v>60.34999999999998</v>
      </c>
      <c r="B92" s="580">
        <v>60.34999999999998</v>
      </c>
      <c r="C92" s="346">
        <v>60.34999999999998</v>
      </c>
      <c r="D92" s="346"/>
      <c r="E92" s="346"/>
      <c r="F92" s="346"/>
      <c r="G92" s="347"/>
      <c r="H92" s="346"/>
      <c r="I92" s="577" t="s">
        <v>854</v>
      </c>
      <c r="J92" s="356" t="s">
        <v>855</v>
      </c>
      <c r="K92" s="357" t="s">
        <v>684</v>
      </c>
      <c r="L92" s="350" t="s">
        <v>673</v>
      </c>
      <c r="M92" s="351">
        <v>155100</v>
      </c>
      <c r="N92" s="578">
        <v>155100</v>
      </c>
      <c r="O92" s="352">
        <v>43941</v>
      </c>
      <c r="P92" s="353">
        <v>0</v>
      </c>
      <c r="Q92" s="353">
        <v>0</v>
      </c>
      <c r="R92" s="354">
        <v>0</v>
      </c>
      <c r="S92" s="354">
        <v>0</v>
      </c>
      <c r="T92" s="354">
        <f t="shared" si="2"/>
        <v>155100</v>
      </c>
      <c r="U92" s="355"/>
    </row>
    <row r="93" spans="1:21" s="243" customFormat="1" ht="90" x14ac:dyDescent="0.25">
      <c r="A93" s="575">
        <v>60.399999999999977</v>
      </c>
      <c r="B93" s="580">
        <v>60.399999999999977</v>
      </c>
      <c r="C93" s="346">
        <v>60.399999999999977</v>
      </c>
      <c r="D93" s="346"/>
      <c r="E93" s="346"/>
      <c r="F93" s="346"/>
      <c r="G93" s="347"/>
      <c r="H93" s="346"/>
      <c r="I93" s="577" t="s">
        <v>856</v>
      </c>
      <c r="J93" s="356" t="s">
        <v>857</v>
      </c>
      <c r="K93" s="357" t="s">
        <v>684</v>
      </c>
      <c r="L93" s="350" t="s">
        <v>673</v>
      </c>
      <c r="M93" s="351">
        <v>155100</v>
      </c>
      <c r="N93" s="578">
        <v>155100</v>
      </c>
      <c r="O93" s="352">
        <v>43969</v>
      </c>
      <c r="P93" s="353">
        <v>0</v>
      </c>
      <c r="Q93" s="353">
        <v>0</v>
      </c>
      <c r="R93" s="354">
        <v>0</v>
      </c>
      <c r="S93" s="354">
        <v>0</v>
      </c>
      <c r="T93" s="354">
        <f t="shared" si="2"/>
        <v>155100</v>
      </c>
      <c r="U93" s="355"/>
    </row>
    <row r="94" spans="1:21" s="243" customFormat="1" ht="90" x14ac:dyDescent="0.25">
      <c r="A94" s="575">
        <v>60.449999999999974</v>
      </c>
      <c r="B94" s="580">
        <v>60.449999999999974</v>
      </c>
      <c r="C94" s="346">
        <v>60.449999999999974</v>
      </c>
      <c r="D94" s="346"/>
      <c r="E94" s="346"/>
      <c r="F94" s="346"/>
      <c r="G94" s="347"/>
      <c r="H94" s="346"/>
      <c r="I94" s="577" t="s">
        <v>858</v>
      </c>
      <c r="J94" s="356" t="s">
        <v>859</v>
      </c>
      <c r="K94" s="357" t="s">
        <v>684</v>
      </c>
      <c r="L94" s="350" t="s">
        <v>673</v>
      </c>
      <c r="M94" s="351">
        <v>155100</v>
      </c>
      <c r="N94" s="578">
        <v>155100</v>
      </c>
      <c r="O94" s="352">
        <v>43969</v>
      </c>
      <c r="P94" s="353">
        <v>0</v>
      </c>
      <c r="Q94" s="353">
        <v>0</v>
      </c>
      <c r="R94" s="354">
        <v>0</v>
      </c>
      <c r="S94" s="354">
        <v>0</v>
      </c>
      <c r="T94" s="354">
        <f t="shared" si="2"/>
        <v>155100</v>
      </c>
      <c r="U94" s="355"/>
    </row>
    <row r="95" spans="1:21" s="243" customFormat="1" ht="105" x14ac:dyDescent="0.25">
      <c r="A95" s="575">
        <v>60.499999999999972</v>
      </c>
      <c r="B95" s="580">
        <v>60.499999999999972</v>
      </c>
      <c r="C95" s="346">
        <v>60.499999999999972</v>
      </c>
      <c r="D95" s="346"/>
      <c r="E95" s="346"/>
      <c r="F95" s="346"/>
      <c r="G95" s="347"/>
      <c r="H95" s="346"/>
      <c r="I95" s="577" t="s">
        <v>860</v>
      </c>
      <c r="J95" s="356" t="s">
        <v>861</v>
      </c>
      <c r="K95" s="357" t="s">
        <v>684</v>
      </c>
      <c r="L95" s="350" t="s">
        <v>673</v>
      </c>
      <c r="M95" s="351">
        <v>155100</v>
      </c>
      <c r="N95" s="578">
        <v>155100</v>
      </c>
      <c r="O95" s="352">
        <v>43969</v>
      </c>
      <c r="P95" s="353">
        <v>0</v>
      </c>
      <c r="Q95" s="353">
        <v>0</v>
      </c>
      <c r="R95" s="354">
        <v>0</v>
      </c>
      <c r="S95" s="354">
        <v>0</v>
      </c>
      <c r="T95" s="354">
        <f t="shared" si="2"/>
        <v>155100</v>
      </c>
      <c r="U95" s="355"/>
    </row>
    <row r="96" spans="1:21" s="243" customFormat="1" ht="105" x14ac:dyDescent="0.25">
      <c r="A96" s="575">
        <v>60.549999999999969</v>
      </c>
      <c r="B96" s="580">
        <v>60.549999999999969</v>
      </c>
      <c r="C96" s="346">
        <v>60.549999999999969</v>
      </c>
      <c r="D96" s="346"/>
      <c r="E96" s="346"/>
      <c r="F96" s="346"/>
      <c r="G96" s="347"/>
      <c r="H96" s="346"/>
      <c r="I96" s="577" t="s">
        <v>862</v>
      </c>
      <c r="J96" s="356" t="s">
        <v>863</v>
      </c>
      <c r="K96" s="357" t="s">
        <v>684</v>
      </c>
      <c r="L96" s="350" t="s">
        <v>673</v>
      </c>
      <c r="M96" s="351">
        <v>155100</v>
      </c>
      <c r="N96" s="578">
        <v>155100</v>
      </c>
      <c r="O96" s="352">
        <v>43969</v>
      </c>
      <c r="P96" s="353">
        <v>0</v>
      </c>
      <c r="Q96" s="353">
        <v>0</v>
      </c>
      <c r="R96" s="354">
        <v>0</v>
      </c>
      <c r="S96" s="354">
        <v>0</v>
      </c>
      <c r="T96" s="354">
        <f t="shared" si="2"/>
        <v>155100</v>
      </c>
      <c r="U96" s="355"/>
    </row>
    <row r="97" spans="1:21" s="243" customFormat="1" ht="90" x14ac:dyDescent="0.25">
      <c r="A97" s="575">
        <v>60.599999999999966</v>
      </c>
      <c r="B97" s="580">
        <v>60.599999999999966</v>
      </c>
      <c r="C97" s="346">
        <v>60.599999999999966</v>
      </c>
      <c r="D97" s="346"/>
      <c r="E97" s="346"/>
      <c r="F97" s="346"/>
      <c r="G97" s="347"/>
      <c r="H97" s="346"/>
      <c r="I97" s="577" t="s">
        <v>864</v>
      </c>
      <c r="J97" s="356" t="s">
        <v>865</v>
      </c>
      <c r="K97" s="357" t="s">
        <v>684</v>
      </c>
      <c r="L97" s="350" t="s">
        <v>673</v>
      </c>
      <c r="M97" s="351">
        <v>155100</v>
      </c>
      <c r="N97" s="578">
        <v>155100</v>
      </c>
      <c r="O97" s="352">
        <v>43941</v>
      </c>
      <c r="P97" s="353">
        <v>0</v>
      </c>
      <c r="Q97" s="353">
        <v>0</v>
      </c>
      <c r="R97" s="354">
        <v>0</v>
      </c>
      <c r="S97" s="354">
        <v>0</v>
      </c>
      <c r="T97" s="354">
        <f t="shared" si="2"/>
        <v>155100</v>
      </c>
      <c r="U97" s="355"/>
    </row>
    <row r="98" spans="1:21" s="243" customFormat="1" ht="45" x14ac:dyDescent="0.25">
      <c r="A98" s="575">
        <v>65</v>
      </c>
      <c r="B98" s="580">
        <v>65</v>
      </c>
      <c r="C98" s="346">
        <v>65</v>
      </c>
      <c r="D98" s="346"/>
      <c r="E98" s="346"/>
      <c r="F98" s="346"/>
      <c r="G98" s="347"/>
      <c r="H98" s="346"/>
      <c r="I98" s="577" t="s">
        <v>866</v>
      </c>
      <c r="J98" s="356" t="s">
        <v>867</v>
      </c>
      <c r="K98" s="357" t="s">
        <v>730</v>
      </c>
      <c r="L98" s="350" t="s">
        <v>673</v>
      </c>
      <c r="M98" s="351">
        <v>240000</v>
      </c>
      <c r="N98" s="578">
        <v>240000</v>
      </c>
      <c r="O98" s="352">
        <v>43709</v>
      </c>
      <c r="P98" s="353">
        <v>0</v>
      </c>
      <c r="Q98" s="353">
        <v>0</v>
      </c>
      <c r="R98" s="354">
        <v>0</v>
      </c>
      <c r="S98" s="354">
        <v>46297</v>
      </c>
      <c r="T98" s="354">
        <v>193703</v>
      </c>
      <c r="U98" s="355" t="s">
        <v>784</v>
      </c>
    </row>
    <row r="99" spans="1:21" s="243" customFormat="1" ht="60" x14ac:dyDescent="0.25">
      <c r="A99" s="575">
        <v>69</v>
      </c>
      <c r="B99" s="580">
        <v>69</v>
      </c>
      <c r="C99" s="346">
        <v>69</v>
      </c>
      <c r="D99" s="346"/>
      <c r="E99" s="346"/>
      <c r="F99" s="346"/>
      <c r="G99" s="347"/>
      <c r="H99" s="346"/>
      <c r="I99" s="577" t="s">
        <v>868</v>
      </c>
      <c r="J99" s="356" t="s">
        <v>869</v>
      </c>
      <c r="K99" s="357" t="s">
        <v>730</v>
      </c>
      <c r="L99" s="350" t="s">
        <v>673</v>
      </c>
      <c r="M99" s="351">
        <v>420000</v>
      </c>
      <c r="N99" s="578">
        <v>420000</v>
      </c>
      <c r="O99" s="352">
        <v>43646</v>
      </c>
      <c r="P99" s="353">
        <v>0</v>
      </c>
      <c r="Q99" s="353">
        <v>0</v>
      </c>
      <c r="R99" s="354">
        <v>0</v>
      </c>
      <c r="S99" s="354">
        <v>66841</v>
      </c>
      <c r="T99" s="354">
        <v>353159</v>
      </c>
      <c r="U99" s="355" t="s">
        <v>870</v>
      </c>
    </row>
    <row r="100" spans="1:21" s="243" customFormat="1" ht="60" x14ac:dyDescent="0.25">
      <c r="A100" s="575">
        <v>76</v>
      </c>
      <c r="B100" s="580">
        <v>76</v>
      </c>
      <c r="C100" s="346">
        <v>76</v>
      </c>
      <c r="D100" s="346"/>
      <c r="E100" s="346"/>
      <c r="F100" s="346"/>
      <c r="G100" s="347"/>
      <c r="H100" s="346"/>
      <c r="I100" s="577" t="s">
        <v>871</v>
      </c>
      <c r="J100" s="356" t="s">
        <v>872</v>
      </c>
      <c r="K100" s="357" t="s">
        <v>672</v>
      </c>
      <c r="L100" s="350" t="s">
        <v>673</v>
      </c>
      <c r="M100" s="351">
        <v>2640000</v>
      </c>
      <c r="N100" s="578">
        <v>2640000</v>
      </c>
      <c r="O100" s="352">
        <v>43800</v>
      </c>
      <c r="P100" s="353">
        <v>0</v>
      </c>
      <c r="Q100" s="353">
        <v>0</v>
      </c>
      <c r="R100" s="354">
        <v>0</v>
      </c>
      <c r="S100" s="354">
        <v>0</v>
      </c>
      <c r="T100" s="354">
        <f t="shared" si="2"/>
        <v>2640000</v>
      </c>
      <c r="U100" s="355"/>
    </row>
    <row r="101" spans="1:21" s="243" customFormat="1" ht="60" x14ac:dyDescent="0.25">
      <c r="A101" s="575">
        <v>79</v>
      </c>
      <c r="B101" s="580">
        <v>79</v>
      </c>
      <c r="C101" s="346">
        <v>79</v>
      </c>
      <c r="D101" s="346"/>
      <c r="E101" s="346"/>
      <c r="F101" s="346"/>
      <c r="G101" s="347"/>
      <c r="H101" s="346"/>
      <c r="I101" s="577" t="s">
        <v>873</v>
      </c>
      <c r="J101" s="356" t="s">
        <v>874</v>
      </c>
      <c r="K101" s="357" t="s">
        <v>875</v>
      </c>
      <c r="L101" s="350" t="s">
        <v>673</v>
      </c>
      <c r="M101" s="351">
        <v>360000</v>
      </c>
      <c r="N101" s="578">
        <v>360000</v>
      </c>
      <c r="O101" s="352">
        <v>43709</v>
      </c>
      <c r="P101" s="353">
        <v>0</v>
      </c>
      <c r="Q101" s="353">
        <v>0</v>
      </c>
      <c r="R101" s="354">
        <v>0</v>
      </c>
      <c r="S101" s="354">
        <v>69446</v>
      </c>
      <c r="T101" s="354">
        <v>290554</v>
      </c>
      <c r="U101" s="355" t="s">
        <v>784</v>
      </c>
    </row>
    <row r="102" spans="1:21" s="243" customFormat="1" ht="105" x14ac:dyDescent="0.25">
      <c r="A102" s="575">
        <v>80</v>
      </c>
      <c r="B102" s="580">
        <v>80</v>
      </c>
      <c r="C102" s="346">
        <v>80</v>
      </c>
      <c r="D102" s="346"/>
      <c r="E102" s="346"/>
      <c r="F102" s="346"/>
      <c r="G102" s="347"/>
      <c r="H102" s="346"/>
      <c r="I102" s="577" t="s">
        <v>876</v>
      </c>
      <c r="J102" s="356" t="s">
        <v>877</v>
      </c>
      <c r="K102" s="357" t="s">
        <v>684</v>
      </c>
      <c r="L102" s="350" t="s">
        <v>673</v>
      </c>
      <c r="M102" s="351">
        <v>100800</v>
      </c>
      <c r="N102" s="578">
        <v>100800</v>
      </c>
      <c r="O102" s="352">
        <v>43873</v>
      </c>
      <c r="P102" s="353">
        <v>0</v>
      </c>
      <c r="Q102" s="353">
        <v>0</v>
      </c>
      <c r="R102" s="354">
        <v>0</v>
      </c>
      <c r="S102" s="354">
        <v>0</v>
      </c>
      <c r="T102" s="354">
        <f t="shared" si="2"/>
        <v>100800</v>
      </c>
      <c r="U102" s="355"/>
    </row>
    <row r="103" spans="1:21" s="243" customFormat="1" ht="90" x14ac:dyDescent="0.25">
      <c r="A103" s="575">
        <v>80.099999999999994</v>
      </c>
      <c r="B103" s="580">
        <v>80.099999999999994</v>
      </c>
      <c r="C103" s="346">
        <v>80.099999999999994</v>
      </c>
      <c r="D103" s="346"/>
      <c r="E103" s="346"/>
      <c r="F103" s="346"/>
      <c r="G103" s="347"/>
      <c r="H103" s="346"/>
      <c r="I103" s="577" t="s">
        <v>878</v>
      </c>
      <c r="J103" s="356" t="s">
        <v>879</v>
      </c>
      <c r="K103" s="357" t="s">
        <v>684</v>
      </c>
      <c r="L103" s="350" t="s">
        <v>673</v>
      </c>
      <c r="M103" s="351">
        <v>100800</v>
      </c>
      <c r="N103" s="578">
        <v>100800</v>
      </c>
      <c r="O103" s="352">
        <v>43873</v>
      </c>
      <c r="P103" s="353">
        <v>0</v>
      </c>
      <c r="Q103" s="353">
        <v>0</v>
      </c>
      <c r="R103" s="354">
        <v>0</v>
      </c>
      <c r="S103" s="354">
        <v>0</v>
      </c>
      <c r="T103" s="354">
        <f t="shared" si="2"/>
        <v>100800</v>
      </c>
      <c r="U103" s="355"/>
    </row>
    <row r="104" spans="1:21" s="243" customFormat="1" ht="105" x14ac:dyDescent="0.25">
      <c r="A104" s="575">
        <v>80.199999999999989</v>
      </c>
      <c r="B104" s="580">
        <v>80.199999999999989</v>
      </c>
      <c r="C104" s="346">
        <v>80.199999999999989</v>
      </c>
      <c r="D104" s="346"/>
      <c r="E104" s="346"/>
      <c r="F104" s="346"/>
      <c r="G104" s="347"/>
      <c r="H104" s="346"/>
      <c r="I104" s="577" t="s">
        <v>880</v>
      </c>
      <c r="J104" s="356" t="s">
        <v>881</v>
      </c>
      <c r="K104" s="357" t="s">
        <v>684</v>
      </c>
      <c r="L104" s="350" t="s">
        <v>673</v>
      </c>
      <c r="M104" s="351">
        <v>100800</v>
      </c>
      <c r="N104" s="578">
        <v>100800</v>
      </c>
      <c r="O104" s="352">
        <v>43873</v>
      </c>
      <c r="P104" s="353">
        <v>0</v>
      </c>
      <c r="Q104" s="353">
        <v>0</v>
      </c>
      <c r="R104" s="354">
        <v>0</v>
      </c>
      <c r="S104" s="354">
        <v>0</v>
      </c>
      <c r="T104" s="354">
        <f t="shared" si="2"/>
        <v>100800</v>
      </c>
      <c r="U104" s="355"/>
    </row>
    <row r="105" spans="1:21" s="243" customFormat="1" ht="105" x14ac:dyDescent="0.25">
      <c r="A105" s="575">
        <v>80.299999999999983</v>
      </c>
      <c r="B105" s="580">
        <v>80.299999999999983</v>
      </c>
      <c r="C105" s="346">
        <v>80.299999999999983</v>
      </c>
      <c r="D105" s="346"/>
      <c r="E105" s="346"/>
      <c r="F105" s="346"/>
      <c r="G105" s="347"/>
      <c r="H105" s="346"/>
      <c r="I105" s="577" t="s">
        <v>882</v>
      </c>
      <c r="J105" s="356" t="s">
        <v>883</v>
      </c>
      <c r="K105" s="357" t="s">
        <v>684</v>
      </c>
      <c r="L105" s="350" t="s">
        <v>673</v>
      </c>
      <c r="M105" s="351">
        <v>100800</v>
      </c>
      <c r="N105" s="578">
        <v>100800</v>
      </c>
      <c r="O105" s="352">
        <v>43873</v>
      </c>
      <c r="P105" s="353">
        <v>0</v>
      </c>
      <c r="Q105" s="353">
        <v>0</v>
      </c>
      <c r="R105" s="354">
        <v>0</v>
      </c>
      <c r="S105" s="354">
        <v>0</v>
      </c>
      <c r="T105" s="354">
        <f t="shared" si="2"/>
        <v>100800</v>
      </c>
      <c r="U105" s="355"/>
    </row>
    <row r="106" spans="1:21" s="243" customFormat="1" ht="60" x14ac:dyDescent="0.25">
      <c r="A106" s="575">
        <v>82</v>
      </c>
      <c r="B106" s="580">
        <v>82</v>
      </c>
      <c r="C106" s="346">
        <v>82</v>
      </c>
      <c r="D106" s="346"/>
      <c r="E106" s="346"/>
      <c r="F106" s="346"/>
      <c r="G106" s="347"/>
      <c r="H106" s="346"/>
      <c r="I106" s="577" t="s">
        <v>884</v>
      </c>
      <c r="J106" s="356" t="s">
        <v>885</v>
      </c>
      <c r="K106" s="357" t="s">
        <v>730</v>
      </c>
      <c r="L106" s="350" t="s">
        <v>673</v>
      </c>
      <c r="M106" s="351">
        <v>420000</v>
      </c>
      <c r="N106" s="578">
        <v>420000</v>
      </c>
      <c r="O106" s="352">
        <v>43646</v>
      </c>
      <c r="P106" s="353">
        <v>0</v>
      </c>
      <c r="Q106" s="353">
        <v>0</v>
      </c>
      <c r="R106" s="354">
        <v>0</v>
      </c>
      <c r="S106" s="354">
        <v>66841</v>
      </c>
      <c r="T106" s="354">
        <v>353159</v>
      </c>
      <c r="U106" s="355" t="s">
        <v>870</v>
      </c>
    </row>
    <row r="107" spans="1:21" s="243" customFormat="1" ht="105" x14ac:dyDescent="0.25">
      <c r="A107" s="575">
        <v>84</v>
      </c>
      <c r="B107" s="580">
        <v>84</v>
      </c>
      <c r="C107" s="346">
        <v>84</v>
      </c>
      <c r="D107" s="346"/>
      <c r="E107" s="346"/>
      <c r="F107" s="346"/>
      <c r="G107" s="347"/>
      <c r="H107" s="346"/>
      <c r="I107" s="577" t="s">
        <v>886</v>
      </c>
      <c r="J107" s="356" t="s">
        <v>887</v>
      </c>
      <c r="K107" s="357" t="s">
        <v>684</v>
      </c>
      <c r="L107" s="350" t="s">
        <v>673</v>
      </c>
      <c r="M107" s="351">
        <v>112000</v>
      </c>
      <c r="N107" s="578">
        <v>112000</v>
      </c>
      <c r="O107" s="352">
        <v>43741</v>
      </c>
      <c r="P107" s="353">
        <v>0</v>
      </c>
      <c r="Q107" s="353">
        <v>0</v>
      </c>
      <c r="R107" s="354">
        <v>0</v>
      </c>
      <c r="S107" s="354">
        <v>0</v>
      </c>
      <c r="T107" s="354">
        <f t="shared" si="2"/>
        <v>112000</v>
      </c>
      <c r="U107" s="355"/>
    </row>
    <row r="108" spans="1:21" s="243" customFormat="1" ht="105" x14ac:dyDescent="0.25">
      <c r="A108" s="575">
        <v>84.1</v>
      </c>
      <c r="B108" s="580">
        <v>84.1</v>
      </c>
      <c r="C108" s="346">
        <v>84.1</v>
      </c>
      <c r="D108" s="346"/>
      <c r="E108" s="346"/>
      <c r="F108" s="346"/>
      <c r="G108" s="347"/>
      <c r="H108" s="346"/>
      <c r="I108" s="577" t="s">
        <v>888</v>
      </c>
      <c r="J108" s="356" t="s">
        <v>889</v>
      </c>
      <c r="K108" s="357" t="s">
        <v>684</v>
      </c>
      <c r="L108" s="350" t="s">
        <v>673</v>
      </c>
      <c r="M108" s="351">
        <v>112000</v>
      </c>
      <c r="N108" s="578">
        <v>112000</v>
      </c>
      <c r="O108" s="352">
        <v>43769</v>
      </c>
      <c r="P108" s="353">
        <v>0</v>
      </c>
      <c r="Q108" s="353">
        <v>0</v>
      </c>
      <c r="R108" s="354">
        <v>0</v>
      </c>
      <c r="S108" s="354">
        <v>0</v>
      </c>
      <c r="T108" s="354">
        <f t="shared" si="2"/>
        <v>112000</v>
      </c>
      <c r="U108" s="355"/>
    </row>
    <row r="109" spans="1:21" s="243" customFormat="1" ht="105" x14ac:dyDescent="0.25">
      <c r="A109" s="575">
        <v>84.199999999999989</v>
      </c>
      <c r="B109" s="580">
        <v>84.199999999999989</v>
      </c>
      <c r="C109" s="346">
        <v>84.199999999999989</v>
      </c>
      <c r="D109" s="346"/>
      <c r="E109" s="346"/>
      <c r="F109" s="346"/>
      <c r="G109" s="347"/>
      <c r="H109" s="346"/>
      <c r="I109" s="577" t="s">
        <v>890</v>
      </c>
      <c r="J109" s="356" t="s">
        <v>891</v>
      </c>
      <c r="K109" s="357" t="s">
        <v>684</v>
      </c>
      <c r="L109" s="350" t="s">
        <v>673</v>
      </c>
      <c r="M109" s="351">
        <v>112000</v>
      </c>
      <c r="N109" s="578">
        <v>112000</v>
      </c>
      <c r="O109" s="352">
        <v>43768</v>
      </c>
      <c r="P109" s="353">
        <v>0</v>
      </c>
      <c r="Q109" s="353">
        <v>0</v>
      </c>
      <c r="R109" s="354">
        <v>0</v>
      </c>
      <c r="S109" s="354">
        <v>0</v>
      </c>
      <c r="T109" s="354">
        <f t="shared" si="2"/>
        <v>112000</v>
      </c>
      <c r="U109" s="355"/>
    </row>
    <row r="110" spans="1:21" s="243" customFormat="1" ht="105" x14ac:dyDescent="0.25">
      <c r="A110" s="575">
        <v>84.299999999999983</v>
      </c>
      <c r="B110" s="580">
        <v>84.299999999999983</v>
      </c>
      <c r="C110" s="346">
        <v>84.299999999999983</v>
      </c>
      <c r="D110" s="346"/>
      <c r="E110" s="346"/>
      <c r="F110" s="346"/>
      <c r="G110" s="347"/>
      <c r="H110" s="346"/>
      <c r="I110" s="577" t="s">
        <v>892</v>
      </c>
      <c r="J110" s="356" t="s">
        <v>893</v>
      </c>
      <c r="K110" s="357" t="s">
        <v>684</v>
      </c>
      <c r="L110" s="350" t="s">
        <v>673</v>
      </c>
      <c r="M110" s="351">
        <v>112000</v>
      </c>
      <c r="N110" s="578">
        <v>112000</v>
      </c>
      <c r="O110" s="352">
        <v>43768</v>
      </c>
      <c r="P110" s="353">
        <v>0</v>
      </c>
      <c r="Q110" s="353">
        <v>0</v>
      </c>
      <c r="R110" s="354">
        <v>0</v>
      </c>
      <c r="S110" s="354">
        <v>0</v>
      </c>
      <c r="T110" s="354">
        <f t="shared" si="2"/>
        <v>112000</v>
      </c>
      <c r="U110" s="355"/>
    </row>
    <row r="111" spans="1:21" s="243" customFormat="1" ht="45" x14ac:dyDescent="0.25">
      <c r="A111" s="575">
        <v>92</v>
      </c>
      <c r="B111" s="580">
        <v>92</v>
      </c>
      <c r="C111" s="346">
        <v>92</v>
      </c>
      <c r="D111" s="346"/>
      <c r="E111" s="346"/>
      <c r="F111" s="346"/>
      <c r="G111" s="347"/>
      <c r="H111" s="346"/>
      <c r="I111" s="577" t="s">
        <v>894</v>
      </c>
      <c r="J111" s="356" t="s">
        <v>895</v>
      </c>
      <c r="K111" s="357" t="s">
        <v>672</v>
      </c>
      <c r="L111" s="350" t="s">
        <v>673</v>
      </c>
      <c r="M111" s="351">
        <v>1800000</v>
      </c>
      <c r="N111" s="578">
        <v>1800000</v>
      </c>
      <c r="O111" s="352">
        <v>43772</v>
      </c>
      <c r="P111" s="353">
        <v>0</v>
      </c>
      <c r="Q111" s="353">
        <v>0</v>
      </c>
      <c r="R111" s="354">
        <v>0</v>
      </c>
      <c r="S111" s="354">
        <v>0</v>
      </c>
      <c r="T111" s="354">
        <f t="shared" si="2"/>
        <v>1800000</v>
      </c>
      <c r="U111" s="355"/>
    </row>
    <row r="112" spans="1:21" s="243" customFormat="1" ht="45" x14ac:dyDescent="0.25">
      <c r="A112" s="575">
        <v>100</v>
      </c>
      <c r="B112" s="580">
        <v>100</v>
      </c>
      <c r="C112" s="346">
        <v>100</v>
      </c>
      <c r="D112" s="346"/>
      <c r="E112" s="346"/>
      <c r="F112" s="346"/>
      <c r="G112" s="347"/>
      <c r="H112" s="346"/>
      <c r="I112" s="577" t="s">
        <v>896</v>
      </c>
      <c r="J112" s="356" t="s">
        <v>897</v>
      </c>
      <c r="K112" s="357" t="s">
        <v>672</v>
      </c>
      <c r="L112" s="350" t="s">
        <v>673</v>
      </c>
      <c r="M112" s="351">
        <v>1680000</v>
      </c>
      <c r="N112" s="578">
        <v>1680000</v>
      </c>
      <c r="O112" s="352">
        <v>43744</v>
      </c>
      <c r="P112" s="353">
        <v>0</v>
      </c>
      <c r="Q112" s="353">
        <v>0</v>
      </c>
      <c r="R112" s="354">
        <v>0</v>
      </c>
      <c r="S112" s="354">
        <v>0</v>
      </c>
      <c r="T112" s="354">
        <f t="shared" si="2"/>
        <v>1680000</v>
      </c>
      <c r="U112" s="355"/>
    </row>
    <row r="113" spans="1:21" s="243" customFormat="1" ht="45" x14ac:dyDescent="0.25">
      <c r="A113" s="575">
        <v>102</v>
      </c>
      <c r="B113" s="580">
        <v>102</v>
      </c>
      <c r="C113" s="346">
        <v>102</v>
      </c>
      <c r="D113" s="346"/>
      <c r="E113" s="346"/>
      <c r="F113" s="346"/>
      <c r="G113" s="347"/>
      <c r="H113" s="346"/>
      <c r="I113" s="577" t="s">
        <v>898</v>
      </c>
      <c r="J113" s="356" t="s">
        <v>895</v>
      </c>
      <c r="K113" s="357" t="s">
        <v>672</v>
      </c>
      <c r="L113" s="350" t="s">
        <v>673</v>
      </c>
      <c r="M113" s="351">
        <v>270000</v>
      </c>
      <c r="N113" s="578">
        <v>270000</v>
      </c>
      <c r="O113" s="352">
        <v>43630</v>
      </c>
      <c r="P113" s="353">
        <v>0</v>
      </c>
      <c r="Q113" s="353">
        <v>0</v>
      </c>
      <c r="R113" s="354">
        <v>0</v>
      </c>
      <c r="S113" s="354">
        <v>0</v>
      </c>
      <c r="T113" s="354">
        <f t="shared" si="2"/>
        <v>270000</v>
      </c>
      <c r="U113" s="355"/>
    </row>
    <row r="114" spans="1:21" s="243" customFormat="1" ht="105" x14ac:dyDescent="0.25">
      <c r="A114" s="575">
        <v>103</v>
      </c>
      <c r="B114" s="580">
        <v>103</v>
      </c>
      <c r="C114" s="346">
        <v>103</v>
      </c>
      <c r="D114" s="346"/>
      <c r="E114" s="346"/>
      <c r="F114" s="346"/>
      <c r="G114" s="347"/>
      <c r="H114" s="346"/>
      <c r="I114" s="577" t="s">
        <v>899</v>
      </c>
      <c r="J114" s="356" t="s">
        <v>900</v>
      </c>
      <c r="K114" s="357" t="s">
        <v>684</v>
      </c>
      <c r="L114" s="350" t="s">
        <v>673</v>
      </c>
      <c r="M114" s="351">
        <v>172800</v>
      </c>
      <c r="N114" s="578">
        <v>172800</v>
      </c>
      <c r="O114" s="352">
        <v>43873</v>
      </c>
      <c r="P114" s="353">
        <v>0</v>
      </c>
      <c r="Q114" s="353">
        <v>0</v>
      </c>
      <c r="R114" s="354">
        <v>0</v>
      </c>
      <c r="S114" s="354">
        <v>0</v>
      </c>
      <c r="T114" s="354">
        <f t="shared" si="2"/>
        <v>172800</v>
      </c>
      <c r="U114" s="355"/>
    </row>
    <row r="115" spans="1:21" s="243" customFormat="1" ht="105" x14ac:dyDescent="0.25">
      <c r="A115" s="575">
        <v>103.1</v>
      </c>
      <c r="B115" s="580">
        <v>103.1</v>
      </c>
      <c r="C115" s="346">
        <v>103.1</v>
      </c>
      <c r="D115" s="346"/>
      <c r="E115" s="346"/>
      <c r="F115" s="346"/>
      <c r="G115" s="347"/>
      <c r="H115" s="346"/>
      <c r="I115" s="577" t="s">
        <v>901</v>
      </c>
      <c r="J115" s="356" t="s">
        <v>902</v>
      </c>
      <c r="K115" s="357" t="s">
        <v>684</v>
      </c>
      <c r="L115" s="350" t="s">
        <v>673</v>
      </c>
      <c r="M115" s="351">
        <v>172800</v>
      </c>
      <c r="N115" s="578">
        <v>172800</v>
      </c>
      <c r="O115" s="352">
        <v>43873</v>
      </c>
      <c r="P115" s="353">
        <v>0</v>
      </c>
      <c r="Q115" s="353">
        <v>0</v>
      </c>
      <c r="R115" s="354">
        <v>0</v>
      </c>
      <c r="S115" s="354">
        <v>0</v>
      </c>
      <c r="T115" s="354">
        <f t="shared" si="2"/>
        <v>172800</v>
      </c>
      <c r="U115" s="355"/>
    </row>
    <row r="116" spans="1:21" s="243" customFormat="1" ht="105" x14ac:dyDescent="0.25">
      <c r="A116" s="575">
        <v>103.19999999999999</v>
      </c>
      <c r="B116" s="580">
        <v>103.19999999999999</v>
      </c>
      <c r="C116" s="346">
        <v>103.19999999999999</v>
      </c>
      <c r="D116" s="346"/>
      <c r="E116" s="346"/>
      <c r="F116" s="346"/>
      <c r="G116" s="347"/>
      <c r="H116" s="346"/>
      <c r="I116" s="577" t="s">
        <v>903</v>
      </c>
      <c r="J116" s="356" t="s">
        <v>904</v>
      </c>
      <c r="K116" s="357" t="s">
        <v>684</v>
      </c>
      <c r="L116" s="350" t="s">
        <v>673</v>
      </c>
      <c r="M116" s="351">
        <v>172800</v>
      </c>
      <c r="N116" s="578">
        <v>172800</v>
      </c>
      <c r="O116" s="352">
        <v>43873</v>
      </c>
      <c r="P116" s="353">
        <v>0</v>
      </c>
      <c r="Q116" s="353">
        <v>0</v>
      </c>
      <c r="R116" s="354">
        <v>0</v>
      </c>
      <c r="S116" s="354">
        <v>0</v>
      </c>
      <c r="T116" s="354">
        <f t="shared" si="2"/>
        <v>172800</v>
      </c>
      <c r="U116" s="355"/>
    </row>
    <row r="117" spans="1:21" s="243" customFormat="1" ht="105" x14ac:dyDescent="0.25">
      <c r="A117" s="575">
        <v>103.29999999999998</v>
      </c>
      <c r="B117" s="580">
        <v>103.29999999999998</v>
      </c>
      <c r="C117" s="346">
        <v>103.29999999999998</v>
      </c>
      <c r="D117" s="346"/>
      <c r="E117" s="346"/>
      <c r="F117" s="346"/>
      <c r="G117" s="347"/>
      <c r="H117" s="346"/>
      <c r="I117" s="577" t="s">
        <v>905</v>
      </c>
      <c r="J117" s="356" t="s">
        <v>906</v>
      </c>
      <c r="K117" s="357" t="s">
        <v>684</v>
      </c>
      <c r="L117" s="350" t="s">
        <v>673</v>
      </c>
      <c r="M117" s="351">
        <v>172800</v>
      </c>
      <c r="N117" s="578">
        <v>172800</v>
      </c>
      <c r="O117" s="352">
        <v>43873</v>
      </c>
      <c r="P117" s="353">
        <v>0</v>
      </c>
      <c r="Q117" s="353">
        <v>0</v>
      </c>
      <c r="R117" s="354">
        <v>0</v>
      </c>
      <c r="S117" s="354">
        <v>0</v>
      </c>
      <c r="T117" s="354">
        <f t="shared" si="2"/>
        <v>172800</v>
      </c>
      <c r="U117" s="355"/>
    </row>
    <row r="118" spans="1:21" s="243" customFormat="1" ht="105" x14ac:dyDescent="0.25">
      <c r="A118" s="575">
        <v>103.39999999999998</v>
      </c>
      <c r="B118" s="580">
        <v>103.39999999999998</v>
      </c>
      <c r="C118" s="346">
        <v>103.39999999999998</v>
      </c>
      <c r="D118" s="346"/>
      <c r="E118" s="346"/>
      <c r="F118" s="346"/>
      <c r="G118" s="347"/>
      <c r="H118" s="346"/>
      <c r="I118" s="577" t="s">
        <v>907</v>
      </c>
      <c r="J118" s="356" t="s">
        <v>908</v>
      </c>
      <c r="K118" s="357" t="s">
        <v>684</v>
      </c>
      <c r="L118" s="350" t="s">
        <v>673</v>
      </c>
      <c r="M118" s="351">
        <v>172800</v>
      </c>
      <c r="N118" s="578">
        <v>172800</v>
      </c>
      <c r="O118" s="352">
        <v>43873</v>
      </c>
      <c r="P118" s="353">
        <v>0</v>
      </c>
      <c r="Q118" s="353">
        <v>0</v>
      </c>
      <c r="R118" s="354">
        <v>0</v>
      </c>
      <c r="S118" s="354">
        <v>0</v>
      </c>
      <c r="T118" s="354">
        <f t="shared" si="2"/>
        <v>172800</v>
      </c>
      <c r="U118" s="355"/>
    </row>
    <row r="119" spans="1:21" s="243" customFormat="1" ht="105" x14ac:dyDescent="0.25">
      <c r="A119" s="575">
        <v>103.49999999999997</v>
      </c>
      <c r="B119" s="580">
        <v>103.49999999999997</v>
      </c>
      <c r="C119" s="346">
        <v>103.49999999999997</v>
      </c>
      <c r="D119" s="346"/>
      <c r="E119" s="346"/>
      <c r="F119" s="346"/>
      <c r="G119" s="347"/>
      <c r="H119" s="346"/>
      <c r="I119" s="577" t="s">
        <v>909</v>
      </c>
      <c r="J119" s="356" t="s">
        <v>910</v>
      </c>
      <c r="K119" s="357" t="s">
        <v>684</v>
      </c>
      <c r="L119" s="350" t="s">
        <v>673</v>
      </c>
      <c r="M119" s="351">
        <v>172800</v>
      </c>
      <c r="N119" s="578">
        <v>172800</v>
      </c>
      <c r="O119" s="352">
        <v>43873</v>
      </c>
      <c r="P119" s="353">
        <v>0</v>
      </c>
      <c r="Q119" s="353">
        <v>0</v>
      </c>
      <c r="R119" s="354">
        <v>0</v>
      </c>
      <c r="S119" s="354">
        <v>0</v>
      </c>
      <c r="T119" s="354">
        <f t="shared" si="2"/>
        <v>172800</v>
      </c>
      <c r="U119" s="355"/>
    </row>
    <row r="120" spans="1:21" s="243" customFormat="1" ht="90" x14ac:dyDescent="0.25">
      <c r="A120" s="575">
        <v>103.59999999999997</v>
      </c>
      <c r="B120" s="580">
        <v>103.59999999999997</v>
      </c>
      <c r="C120" s="346">
        <v>103.59999999999997</v>
      </c>
      <c r="D120" s="346"/>
      <c r="E120" s="346"/>
      <c r="F120" s="346"/>
      <c r="G120" s="347"/>
      <c r="H120" s="346"/>
      <c r="I120" s="577" t="s">
        <v>911</v>
      </c>
      <c r="J120" s="356" t="s">
        <v>912</v>
      </c>
      <c r="K120" s="357" t="s">
        <v>684</v>
      </c>
      <c r="L120" s="350" t="s">
        <v>673</v>
      </c>
      <c r="M120" s="351">
        <v>172800</v>
      </c>
      <c r="N120" s="578">
        <v>172800</v>
      </c>
      <c r="O120" s="352">
        <v>43873</v>
      </c>
      <c r="P120" s="353">
        <v>0</v>
      </c>
      <c r="Q120" s="353">
        <v>0</v>
      </c>
      <c r="R120" s="354">
        <v>0</v>
      </c>
      <c r="S120" s="354">
        <v>0</v>
      </c>
      <c r="T120" s="354">
        <f t="shared" si="2"/>
        <v>172800</v>
      </c>
      <c r="U120" s="355"/>
    </row>
    <row r="121" spans="1:21" s="243" customFormat="1" ht="45" x14ac:dyDescent="0.25">
      <c r="A121" s="575">
        <v>106</v>
      </c>
      <c r="B121" s="580">
        <v>106</v>
      </c>
      <c r="C121" s="346">
        <v>106</v>
      </c>
      <c r="D121" s="346"/>
      <c r="E121" s="346"/>
      <c r="F121" s="346"/>
      <c r="G121" s="347"/>
      <c r="H121" s="346"/>
      <c r="I121" s="577" t="s">
        <v>913</v>
      </c>
      <c r="J121" s="356" t="s">
        <v>914</v>
      </c>
      <c r="K121" s="357" t="s">
        <v>730</v>
      </c>
      <c r="L121" s="350" t="s">
        <v>673</v>
      </c>
      <c r="M121" s="351">
        <v>420000</v>
      </c>
      <c r="N121" s="578">
        <v>420000</v>
      </c>
      <c r="O121" s="352">
        <v>43646</v>
      </c>
      <c r="P121" s="353">
        <v>0</v>
      </c>
      <c r="Q121" s="353">
        <v>0</v>
      </c>
      <c r="R121" s="354">
        <v>0</v>
      </c>
      <c r="S121" s="354">
        <v>66841</v>
      </c>
      <c r="T121" s="354">
        <v>353159</v>
      </c>
      <c r="U121" s="355" t="s">
        <v>870</v>
      </c>
    </row>
    <row r="122" spans="1:21" s="243" customFormat="1" ht="105" x14ac:dyDescent="0.25">
      <c r="A122" s="575">
        <v>107</v>
      </c>
      <c r="B122" s="580">
        <v>107</v>
      </c>
      <c r="C122" s="346">
        <v>107</v>
      </c>
      <c r="D122" s="346"/>
      <c r="E122" s="346"/>
      <c r="F122" s="346"/>
      <c r="G122" s="347"/>
      <c r="H122" s="346"/>
      <c r="I122" s="577" t="s">
        <v>915</v>
      </c>
      <c r="J122" s="356" t="s">
        <v>916</v>
      </c>
      <c r="K122" s="357" t="s">
        <v>684</v>
      </c>
      <c r="L122" s="350" t="s">
        <v>673</v>
      </c>
      <c r="M122" s="351">
        <v>120000</v>
      </c>
      <c r="N122" s="578">
        <v>120000</v>
      </c>
      <c r="O122" s="352">
        <v>43769</v>
      </c>
      <c r="P122" s="353">
        <v>0</v>
      </c>
      <c r="Q122" s="353">
        <v>0</v>
      </c>
      <c r="R122" s="354">
        <v>0</v>
      </c>
      <c r="S122" s="354">
        <v>0</v>
      </c>
      <c r="T122" s="354">
        <f t="shared" si="2"/>
        <v>120000</v>
      </c>
      <c r="U122" s="355"/>
    </row>
    <row r="123" spans="1:21" s="243" customFormat="1" ht="90" x14ac:dyDescent="0.25">
      <c r="A123" s="575">
        <v>107.05</v>
      </c>
      <c r="B123" s="580">
        <v>107.05</v>
      </c>
      <c r="C123" s="346">
        <v>107.05</v>
      </c>
      <c r="D123" s="346"/>
      <c r="E123" s="346"/>
      <c r="F123" s="346"/>
      <c r="G123" s="347"/>
      <c r="H123" s="346"/>
      <c r="I123" s="577" t="s">
        <v>917</v>
      </c>
      <c r="J123" s="356" t="s">
        <v>918</v>
      </c>
      <c r="K123" s="357" t="s">
        <v>684</v>
      </c>
      <c r="L123" s="350" t="s">
        <v>673</v>
      </c>
      <c r="M123" s="351">
        <v>120000</v>
      </c>
      <c r="N123" s="578">
        <v>120000</v>
      </c>
      <c r="O123" s="352">
        <v>43768</v>
      </c>
      <c r="P123" s="353">
        <v>0</v>
      </c>
      <c r="Q123" s="353">
        <v>0</v>
      </c>
      <c r="R123" s="354">
        <v>0</v>
      </c>
      <c r="S123" s="354">
        <v>0</v>
      </c>
      <c r="T123" s="354">
        <f t="shared" si="2"/>
        <v>120000</v>
      </c>
      <c r="U123" s="355"/>
    </row>
    <row r="124" spans="1:21" s="243" customFormat="1" ht="105" x14ac:dyDescent="0.25">
      <c r="A124" s="575">
        <v>107.1</v>
      </c>
      <c r="B124" s="580">
        <v>107.1</v>
      </c>
      <c r="C124" s="346">
        <v>107.1</v>
      </c>
      <c r="D124" s="346"/>
      <c r="E124" s="346"/>
      <c r="F124" s="346"/>
      <c r="G124" s="347"/>
      <c r="H124" s="346"/>
      <c r="I124" s="577" t="s">
        <v>919</v>
      </c>
      <c r="J124" s="356" t="s">
        <v>920</v>
      </c>
      <c r="K124" s="357" t="s">
        <v>684</v>
      </c>
      <c r="L124" s="350" t="s">
        <v>673</v>
      </c>
      <c r="M124" s="351">
        <v>120000</v>
      </c>
      <c r="N124" s="578">
        <v>120000</v>
      </c>
      <c r="O124" s="352">
        <v>43768</v>
      </c>
      <c r="P124" s="353">
        <v>0</v>
      </c>
      <c r="Q124" s="353">
        <v>0</v>
      </c>
      <c r="R124" s="354">
        <v>0</v>
      </c>
      <c r="S124" s="354">
        <v>0</v>
      </c>
      <c r="T124" s="354">
        <f t="shared" si="2"/>
        <v>120000</v>
      </c>
      <c r="U124" s="355"/>
    </row>
    <row r="125" spans="1:21" s="243" customFormat="1" ht="105" x14ac:dyDescent="0.25">
      <c r="A125" s="575">
        <v>107.14999999999999</v>
      </c>
      <c r="B125" s="580">
        <v>107.14999999999999</v>
      </c>
      <c r="C125" s="346">
        <v>107.14999999999999</v>
      </c>
      <c r="D125" s="346"/>
      <c r="E125" s="346"/>
      <c r="F125" s="346"/>
      <c r="G125" s="347"/>
      <c r="H125" s="346"/>
      <c r="I125" s="577" t="s">
        <v>921</v>
      </c>
      <c r="J125" s="356" t="s">
        <v>922</v>
      </c>
      <c r="K125" s="357" t="s">
        <v>684</v>
      </c>
      <c r="L125" s="350" t="s">
        <v>673</v>
      </c>
      <c r="M125" s="351">
        <v>120000</v>
      </c>
      <c r="N125" s="578">
        <v>120000</v>
      </c>
      <c r="O125" s="352">
        <v>43769</v>
      </c>
      <c r="P125" s="353">
        <v>0</v>
      </c>
      <c r="Q125" s="353">
        <v>0</v>
      </c>
      <c r="R125" s="354">
        <v>0</v>
      </c>
      <c r="S125" s="354">
        <v>0</v>
      </c>
      <c r="T125" s="354">
        <f t="shared" si="2"/>
        <v>120000</v>
      </c>
      <c r="U125" s="355"/>
    </row>
    <row r="126" spans="1:21" s="243" customFormat="1" ht="105" x14ac:dyDescent="0.25">
      <c r="A126" s="575">
        <v>107.19999999999999</v>
      </c>
      <c r="B126" s="580">
        <v>107.19999999999999</v>
      </c>
      <c r="C126" s="346">
        <v>107.19999999999999</v>
      </c>
      <c r="D126" s="346"/>
      <c r="E126" s="346"/>
      <c r="F126" s="346"/>
      <c r="G126" s="347"/>
      <c r="H126" s="346"/>
      <c r="I126" s="577" t="s">
        <v>923</v>
      </c>
      <c r="J126" s="356" t="s">
        <v>924</v>
      </c>
      <c r="K126" s="357" t="s">
        <v>684</v>
      </c>
      <c r="L126" s="350" t="s">
        <v>673</v>
      </c>
      <c r="M126" s="351">
        <v>120000</v>
      </c>
      <c r="N126" s="578">
        <v>120000</v>
      </c>
      <c r="O126" s="352">
        <v>43769</v>
      </c>
      <c r="P126" s="353">
        <v>0</v>
      </c>
      <c r="Q126" s="353">
        <v>0</v>
      </c>
      <c r="R126" s="354">
        <v>0</v>
      </c>
      <c r="S126" s="354">
        <v>0</v>
      </c>
      <c r="T126" s="354">
        <f t="shared" si="2"/>
        <v>120000</v>
      </c>
      <c r="U126" s="355"/>
    </row>
    <row r="127" spans="1:21" s="243" customFormat="1" ht="105" x14ac:dyDescent="0.25">
      <c r="A127" s="575">
        <v>107.24999999999999</v>
      </c>
      <c r="B127" s="580">
        <v>107.24999999999999</v>
      </c>
      <c r="C127" s="346">
        <v>107.24999999999999</v>
      </c>
      <c r="D127" s="346"/>
      <c r="E127" s="346"/>
      <c r="F127" s="346"/>
      <c r="G127" s="347"/>
      <c r="H127" s="346"/>
      <c r="I127" s="577" t="s">
        <v>925</v>
      </c>
      <c r="J127" s="356" t="s">
        <v>926</v>
      </c>
      <c r="K127" s="357" t="s">
        <v>684</v>
      </c>
      <c r="L127" s="350" t="s">
        <v>673</v>
      </c>
      <c r="M127" s="351">
        <v>120000</v>
      </c>
      <c r="N127" s="578">
        <v>120000</v>
      </c>
      <c r="O127" s="352">
        <v>43768</v>
      </c>
      <c r="P127" s="353">
        <v>0</v>
      </c>
      <c r="Q127" s="353">
        <v>0</v>
      </c>
      <c r="R127" s="354">
        <v>0</v>
      </c>
      <c r="S127" s="354">
        <v>0</v>
      </c>
      <c r="T127" s="354">
        <f t="shared" si="2"/>
        <v>120000</v>
      </c>
      <c r="U127" s="355"/>
    </row>
    <row r="128" spans="1:21" s="243" customFormat="1" ht="105" x14ac:dyDescent="0.25">
      <c r="A128" s="575">
        <v>107.29999999999998</v>
      </c>
      <c r="B128" s="580">
        <v>107.29999999999998</v>
      </c>
      <c r="C128" s="346">
        <v>107.29999999999998</v>
      </c>
      <c r="D128" s="346"/>
      <c r="E128" s="346"/>
      <c r="F128" s="346"/>
      <c r="G128" s="347"/>
      <c r="H128" s="346"/>
      <c r="I128" s="577" t="s">
        <v>927</v>
      </c>
      <c r="J128" s="356" t="s">
        <v>928</v>
      </c>
      <c r="K128" s="357" t="s">
        <v>684</v>
      </c>
      <c r="L128" s="350" t="s">
        <v>673</v>
      </c>
      <c r="M128" s="351">
        <v>120000</v>
      </c>
      <c r="N128" s="578">
        <v>120000</v>
      </c>
      <c r="O128" s="352">
        <v>43768</v>
      </c>
      <c r="P128" s="353">
        <v>0</v>
      </c>
      <c r="Q128" s="353">
        <v>0</v>
      </c>
      <c r="R128" s="354">
        <v>0</v>
      </c>
      <c r="S128" s="354">
        <v>0</v>
      </c>
      <c r="T128" s="354">
        <f t="shared" si="2"/>
        <v>120000</v>
      </c>
      <c r="U128" s="355"/>
    </row>
    <row r="129" spans="1:21" s="243" customFormat="1" ht="90" x14ac:dyDescent="0.25">
      <c r="A129" s="575">
        <v>107.34999999999998</v>
      </c>
      <c r="B129" s="580">
        <v>107.34999999999998</v>
      </c>
      <c r="C129" s="346">
        <v>107.34999999999998</v>
      </c>
      <c r="D129" s="346"/>
      <c r="E129" s="346"/>
      <c r="F129" s="346"/>
      <c r="G129" s="347"/>
      <c r="H129" s="346"/>
      <c r="I129" s="577" t="s">
        <v>929</v>
      </c>
      <c r="J129" s="356" t="s">
        <v>930</v>
      </c>
      <c r="K129" s="357" t="s">
        <v>684</v>
      </c>
      <c r="L129" s="350" t="s">
        <v>673</v>
      </c>
      <c r="M129" s="351">
        <v>120000</v>
      </c>
      <c r="N129" s="578">
        <v>120000</v>
      </c>
      <c r="O129" s="352">
        <v>43769</v>
      </c>
      <c r="P129" s="353">
        <v>0</v>
      </c>
      <c r="Q129" s="353">
        <v>0</v>
      </c>
      <c r="R129" s="354">
        <v>0</v>
      </c>
      <c r="S129" s="354">
        <v>0</v>
      </c>
      <c r="T129" s="354">
        <f t="shared" si="2"/>
        <v>120000</v>
      </c>
      <c r="U129" s="355"/>
    </row>
    <row r="130" spans="1:21" s="243" customFormat="1" ht="105" x14ac:dyDescent="0.25">
      <c r="A130" s="575">
        <v>107.39999999999998</v>
      </c>
      <c r="B130" s="580">
        <v>107.39999999999998</v>
      </c>
      <c r="C130" s="346">
        <v>107.39999999999998</v>
      </c>
      <c r="D130" s="346"/>
      <c r="E130" s="346"/>
      <c r="F130" s="346"/>
      <c r="G130" s="347"/>
      <c r="H130" s="346"/>
      <c r="I130" s="577" t="s">
        <v>931</v>
      </c>
      <c r="J130" s="356" t="s">
        <v>932</v>
      </c>
      <c r="K130" s="357" t="s">
        <v>684</v>
      </c>
      <c r="L130" s="350" t="s">
        <v>673</v>
      </c>
      <c r="M130" s="351">
        <v>120000</v>
      </c>
      <c r="N130" s="578">
        <v>120000</v>
      </c>
      <c r="O130" s="352">
        <v>43768</v>
      </c>
      <c r="P130" s="353">
        <v>0</v>
      </c>
      <c r="Q130" s="353">
        <v>0</v>
      </c>
      <c r="R130" s="354">
        <v>0</v>
      </c>
      <c r="S130" s="354">
        <v>0</v>
      </c>
      <c r="T130" s="354">
        <f t="shared" si="2"/>
        <v>120000</v>
      </c>
      <c r="U130" s="355"/>
    </row>
    <row r="131" spans="1:21" s="243" customFormat="1" ht="105" x14ac:dyDescent="0.25">
      <c r="A131" s="575">
        <v>107.44999999999997</v>
      </c>
      <c r="B131" s="580">
        <v>107.44999999999997</v>
      </c>
      <c r="C131" s="346">
        <v>107.44999999999997</v>
      </c>
      <c r="D131" s="346"/>
      <c r="E131" s="346"/>
      <c r="F131" s="346"/>
      <c r="G131" s="347"/>
      <c r="H131" s="346"/>
      <c r="I131" s="577" t="s">
        <v>933</v>
      </c>
      <c r="J131" s="356" t="s">
        <v>934</v>
      </c>
      <c r="K131" s="357" t="s">
        <v>684</v>
      </c>
      <c r="L131" s="350" t="s">
        <v>673</v>
      </c>
      <c r="M131" s="351">
        <v>120000</v>
      </c>
      <c r="N131" s="578">
        <v>120000</v>
      </c>
      <c r="O131" s="352">
        <v>43769</v>
      </c>
      <c r="P131" s="353">
        <v>0</v>
      </c>
      <c r="Q131" s="353">
        <v>0</v>
      </c>
      <c r="R131" s="354">
        <v>0</v>
      </c>
      <c r="S131" s="354">
        <v>0</v>
      </c>
      <c r="T131" s="354">
        <f t="shared" si="2"/>
        <v>120000</v>
      </c>
      <c r="U131" s="355"/>
    </row>
    <row r="132" spans="1:21" s="243" customFormat="1" ht="105" x14ac:dyDescent="0.25">
      <c r="A132" s="575">
        <v>107.49999999999997</v>
      </c>
      <c r="B132" s="580">
        <v>107.49999999999997</v>
      </c>
      <c r="C132" s="346">
        <v>107.49999999999997</v>
      </c>
      <c r="D132" s="346"/>
      <c r="E132" s="346"/>
      <c r="F132" s="346"/>
      <c r="G132" s="347"/>
      <c r="H132" s="346"/>
      <c r="I132" s="577" t="s">
        <v>935</v>
      </c>
      <c r="J132" s="356" t="s">
        <v>936</v>
      </c>
      <c r="K132" s="357" t="s">
        <v>684</v>
      </c>
      <c r="L132" s="350" t="s">
        <v>673</v>
      </c>
      <c r="M132" s="351">
        <v>120000</v>
      </c>
      <c r="N132" s="578">
        <v>120000</v>
      </c>
      <c r="O132" s="352">
        <v>43769</v>
      </c>
      <c r="P132" s="353">
        <v>0</v>
      </c>
      <c r="Q132" s="353">
        <v>0</v>
      </c>
      <c r="R132" s="354">
        <v>0</v>
      </c>
      <c r="S132" s="354">
        <v>0</v>
      </c>
      <c r="T132" s="354">
        <f t="shared" si="2"/>
        <v>120000</v>
      </c>
      <c r="U132" s="355"/>
    </row>
    <row r="133" spans="1:21" s="243" customFormat="1" ht="105" x14ac:dyDescent="0.25">
      <c r="A133" s="575">
        <v>107.54999999999997</v>
      </c>
      <c r="B133" s="580">
        <v>107.54999999999997</v>
      </c>
      <c r="C133" s="346">
        <v>107.54999999999997</v>
      </c>
      <c r="D133" s="346"/>
      <c r="E133" s="346"/>
      <c r="F133" s="346"/>
      <c r="G133" s="347"/>
      <c r="H133" s="346"/>
      <c r="I133" s="577" t="s">
        <v>937</v>
      </c>
      <c r="J133" s="356" t="s">
        <v>938</v>
      </c>
      <c r="K133" s="357" t="s">
        <v>684</v>
      </c>
      <c r="L133" s="350" t="s">
        <v>673</v>
      </c>
      <c r="M133" s="351">
        <v>120000</v>
      </c>
      <c r="N133" s="578">
        <v>120000</v>
      </c>
      <c r="O133" s="352">
        <v>43768</v>
      </c>
      <c r="P133" s="353">
        <v>0</v>
      </c>
      <c r="Q133" s="353">
        <v>0</v>
      </c>
      <c r="R133" s="354">
        <v>0</v>
      </c>
      <c r="S133" s="354">
        <v>0</v>
      </c>
      <c r="T133" s="354">
        <f t="shared" si="2"/>
        <v>120000</v>
      </c>
      <c r="U133" s="355"/>
    </row>
    <row r="134" spans="1:21" s="243" customFormat="1" ht="105" x14ac:dyDescent="0.25">
      <c r="A134" s="575">
        <v>107.59999999999997</v>
      </c>
      <c r="B134" s="580">
        <v>107.59999999999997</v>
      </c>
      <c r="C134" s="346">
        <v>107.59999999999997</v>
      </c>
      <c r="D134" s="346"/>
      <c r="E134" s="346"/>
      <c r="F134" s="346"/>
      <c r="G134" s="347"/>
      <c r="H134" s="346"/>
      <c r="I134" s="577" t="s">
        <v>939</v>
      </c>
      <c r="J134" s="356" t="s">
        <v>940</v>
      </c>
      <c r="K134" s="357" t="s">
        <v>684</v>
      </c>
      <c r="L134" s="350" t="s">
        <v>673</v>
      </c>
      <c r="M134" s="351">
        <v>120000</v>
      </c>
      <c r="N134" s="578">
        <v>120000</v>
      </c>
      <c r="O134" s="352">
        <v>43768</v>
      </c>
      <c r="P134" s="353">
        <v>0</v>
      </c>
      <c r="Q134" s="353">
        <v>0</v>
      </c>
      <c r="R134" s="354">
        <v>0</v>
      </c>
      <c r="S134" s="354">
        <v>0</v>
      </c>
      <c r="T134" s="354">
        <f t="shared" si="2"/>
        <v>120000</v>
      </c>
      <c r="U134" s="355"/>
    </row>
    <row r="135" spans="1:21" s="243" customFormat="1" ht="90" x14ac:dyDescent="0.25">
      <c r="A135" s="575">
        <v>107.64999999999996</v>
      </c>
      <c r="B135" s="580">
        <v>107.64999999999996</v>
      </c>
      <c r="C135" s="346">
        <v>107.64999999999996</v>
      </c>
      <c r="D135" s="346"/>
      <c r="E135" s="346"/>
      <c r="F135" s="346"/>
      <c r="G135" s="347"/>
      <c r="H135" s="346"/>
      <c r="I135" s="577" t="s">
        <v>941</v>
      </c>
      <c r="J135" s="356" t="s">
        <v>942</v>
      </c>
      <c r="K135" s="357" t="s">
        <v>684</v>
      </c>
      <c r="L135" s="350" t="s">
        <v>673</v>
      </c>
      <c r="M135" s="351">
        <v>120000</v>
      </c>
      <c r="N135" s="578">
        <v>120000</v>
      </c>
      <c r="O135" s="352">
        <v>43769</v>
      </c>
      <c r="P135" s="353">
        <v>0</v>
      </c>
      <c r="Q135" s="353">
        <v>0</v>
      </c>
      <c r="R135" s="354">
        <v>0</v>
      </c>
      <c r="S135" s="354">
        <v>0</v>
      </c>
      <c r="T135" s="354">
        <f t="shared" si="2"/>
        <v>120000</v>
      </c>
      <c r="U135" s="355"/>
    </row>
    <row r="136" spans="1:21" s="243" customFormat="1" ht="90" x14ac:dyDescent="0.25">
      <c r="A136" s="575">
        <v>108</v>
      </c>
      <c r="B136" s="580">
        <v>108</v>
      </c>
      <c r="C136" s="346">
        <v>108</v>
      </c>
      <c r="D136" s="346"/>
      <c r="E136" s="346"/>
      <c r="F136" s="346"/>
      <c r="G136" s="347"/>
      <c r="H136" s="346"/>
      <c r="I136" s="577" t="s">
        <v>943</v>
      </c>
      <c r="J136" s="356" t="s">
        <v>944</v>
      </c>
      <c r="K136" s="357" t="s">
        <v>684</v>
      </c>
      <c r="L136" s="350" t="s">
        <v>673</v>
      </c>
      <c r="M136" s="351">
        <v>156801</v>
      </c>
      <c r="N136" s="578">
        <v>156801</v>
      </c>
      <c r="O136" s="352">
        <v>43999</v>
      </c>
      <c r="P136" s="353">
        <v>0</v>
      </c>
      <c r="Q136" s="353">
        <v>0</v>
      </c>
      <c r="R136" s="354">
        <v>0</v>
      </c>
      <c r="S136" s="354">
        <v>0</v>
      </c>
      <c r="T136" s="354">
        <f t="shared" ref="T136:T170" si="3">N136-R136-S136</f>
        <v>156801</v>
      </c>
      <c r="U136" s="355"/>
    </row>
    <row r="137" spans="1:21" s="243" customFormat="1" ht="105" x14ac:dyDescent="0.25">
      <c r="A137" s="575">
        <v>108.1</v>
      </c>
      <c r="B137" s="580">
        <v>108.1</v>
      </c>
      <c r="C137" s="346">
        <v>108.1</v>
      </c>
      <c r="D137" s="346"/>
      <c r="E137" s="346"/>
      <c r="F137" s="346"/>
      <c r="G137" s="347"/>
      <c r="H137" s="346"/>
      <c r="I137" s="577" t="s">
        <v>945</v>
      </c>
      <c r="J137" s="356" t="s">
        <v>946</v>
      </c>
      <c r="K137" s="357" t="s">
        <v>684</v>
      </c>
      <c r="L137" s="350" t="s">
        <v>673</v>
      </c>
      <c r="M137" s="351">
        <v>156801</v>
      </c>
      <c r="N137" s="578">
        <v>156801</v>
      </c>
      <c r="O137" s="352">
        <v>43999</v>
      </c>
      <c r="P137" s="353">
        <v>0</v>
      </c>
      <c r="Q137" s="353">
        <v>0</v>
      </c>
      <c r="R137" s="354">
        <v>0</v>
      </c>
      <c r="S137" s="354">
        <v>0</v>
      </c>
      <c r="T137" s="354">
        <f t="shared" si="3"/>
        <v>156801</v>
      </c>
      <c r="U137" s="355"/>
    </row>
    <row r="138" spans="1:21" s="243" customFormat="1" ht="105" x14ac:dyDescent="0.25">
      <c r="A138" s="575">
        <v>108.19999999999999</v>
      </c>
      <c r="B138" s="580">
        <v>108.19999999999999</v>
      </c>
      <c r="C138" s="346">
        <v>108.19999999999999</v>
      </c>
      <c r="D138" s="346"/>
      <c r="E138" s="346"/>
      <c r="F138" s="346"/>
      <c r="G138" s="347"/>
      <c r="H138" s="346"/>
      <c r="I138" s="577" t="s">
        <v>947</v>
      </c>
      <c r="J138" s="356" t="s">
        <v>948</v>
      </c>
      <c r="K138" s="357" t="s">
        <v>684</v>
      </c>
      <c r="L138" s="350" t="s">
        <v>673</v>
      </c>
      <c r="M138" s="351">
        <v>156801</v>
      </c>
      <c r="N138" s="578">
        <v>156801</v>
      </c>
      <c r="O138" s="352">
        <v>43999</v>
      </c>
      <c r="P138" s="353">
        <v>0</v>
      </c>
      <c r="Q138" s="353">
        <v>0</v>
      </c>
      <c r="R138" s="354">
        <v>0</v>
      </c>
      <c r="S138" s="354">
        <v>0</v>
      </c>
      <c r="T138" s="354">
        <f t="shared" si="3"/>
        <v>156801</v>
      </c>
      <c r="U138" s="355"/>
    </row>
    <row r="139" spans="1:21" s="243" customFormat="1" ht="105" x14ac:dyDescent="0.25">
      <c r="A139" s="575">
        <v>108.29999999999998</v>
      </c>
      <c r="B139" s="580">
        <v>108.29999999999998</v>
      </c>
      <c r="C139" s="346">
        <v>108.29999999999998</v>
      </c>
      <c r="D139" s="346"/>
      <c r="E139" s="346"/>
      <c r="F139" s="346"/>
      <c r="G139" s="347"/>
      <c r="H139" s="346"/>
      <c r="I139" s="577" t="s">
        <v>949</v>
      </c>
      <c r="J139" s="356" t="s">
        <v>950</v>
      </c>
      <c r="K139" s="357" t="s">
        <v>684</v>
      </c>
      <c r="L139" s="350" t="s">
        <v>673</v>
      </c>
      <c r="M139" s="351">
        <v>156801</v>
      </c>
      <c r="N139" s="578">
        <v>156801</v>
      </c>
      <c r="O139" s="352">
        <v>43999</v>
      </c>
      <c r="P139" s="353">
        <v>0</v>
      </c>
      <c r="Q139" s="353">
        <v>0</v>
      </c>
      <c r="R139" s="354">
        <v>0</v>
      </c>
      <c r="S139" s="354">
        <v>0</v>
      </c>
      <c r="T139" s="354">
        <f t="shared" si="3"/>
        <v>156801</v>
      </c>
      <c r="U139" s="355"/>
    </row>
    <row r="140" spans="1:21" s="243" customFormat="1" ht="90" x14ac:dyDescent="0.25">
      <c r="A140" s="575">
        <v>108.39999999999998</v>
      </c>
      <c r="B140" s="580">
        <v>108.39999999999998</v>
      </c>
      <c r="C140" s="346">
        <v>108.39999999999998</v>
      </c>
      <c r="D140" s="346"/>
      <c r="E140" s="346"/>
      <c r="F140" s="346"/>
      <c r="G140" s="347"/>
      <c r="H140" s="346"/>
      <c r="I140" s="577" t="s">
        <v>951</v>
      </c>
      <c r="J140" s="356" t="s">
        <v>952</v>
      </c>
      <c r="K140" s="357" t="s">
        <v>684</v>
      </c>
      <c r="L140" s="350" t="s">
        <v>673</v>
      </c>
      <c r="M140" s="351">
        <v>156801</v>
      </c>
      <c r="N140" s="578">
        <v>156801</v>
      </c>
      <c r="O140" s="352">
        <v>43999</v>
      </c>
      <c r="P140" s="353">
        <v>0</v>
      </c>
      <c r="Q140" s="353">
        <v>0</v>
      </c>
      <c r="R140" s="354">
        <v>0</v>
      </c>
      <c r="S140" s="354">
        <v>0</v>
      </c>
      <c r="T140" s="354">
        <f t="shared" si="3"/>
        <v>156801</v>
      </c>
      <c r="U140" s="355"/>
    </row>
    <row r="141" spans="1:21" s="243" customFormat="1" ht="105" x14ac:dyDescent="0.25">
      <c r="A141" s="575">
        <v>108.49999999999997</v>
      </c>
      <c r="B141" s="580">
        <v>108.49999999999997</v>
      </c>
      <c r="C141" s="346">
        <v>108.49999999999997</v>
      </c>
      <c r="D141" s="346"/>
      <c r="E141" s="346"/>
      <c r="F141" s="346"/>
      <c r="G141" s="347"/>
      <c r="H141" s="346"/>
      <c r="I141" s="577" t="s">
        <v>953</v>
      </c>
      <c r="J141" s="356" t="s">
        <v>954</v>
      </c>
      <c r="K141" s="357" t="s">
        <v>684</v>
      </c>
      <c r="L141" s="350" t="s">
        <v>673</v>
      </c>
      <c r="M141" s="351">
        <v>156801</v>
      </c>
      <c r="N141" s="578">
        <v>156801</v>
      </c>
      <c r="O141" s="352">
        <v>43999</v>
      </c>
      <c r="P141" s="353">
        <v>0</v>
      </c>
      <c r="Q141" s="353">
        <v>0</v>
      </c>
      <c r="R141" s="354">
        <v>0</v>
      </c>
      <c r="S141" s="354">
        <v>0</v>
      </c>
      <c r="T141" s="354">
        <f t="shared" si="3"/>
        <v>156801</v>
      </c>
      <c r="U141" s="355"/>
    </row>
    <row r="142" spans="1:21" s="243" customFormat="1" ht="90" x14ac:dyDescent="0.25">
      <c r="A142" s="575">
        <v>110</v>
      </c>
      <c r="B142" s="580">
        <v>110</v>
      </c>
      <c r="C142" s="346">
        <v>110</v>
      </c>
      <c r="D142" s="346"/>
      <c r="E142" s="346"/>
      <c r="F142" s="346"/>
      <c r="G142" s="347"/>
      <c r="H142" s="346"/>
      <c r="I142" s="577" t="s">
        <v>955</v>
      </c>
      <c r="J142" s="356" t="s">
        <v>956</v>
      </c>
      <c r="K142" s="357" t="s">
        <v>684</v>
      </c>
      <c r="L142" s="350" t="s">
        <v>673</v>
      </c>
      <c r="M142" s="351">
        <v>100800</v>
      </c>
      <c r="N142" s="578">
        <v>100800</v>
      </c>
      <c r="O142" s="352">
        <v>43885</v>
      </c>
      <c r="P142" s="353">
        <v>0</v>
      </c>
      <c r="Q142" s="353">
        <v>0</v>
      </c>
      <c r="R142" s="354">
        <v>0</v>
      </c>
      <c r="S142" s="354">
        <v>0</v>
      </c>
      <c r="T142" s="354">
        <f t="shared" si="3"/>
        <v>100800</v>
      </c>
      <c r="U142" s="355"/>
    </row>
    <row r="143" spans="1:21" s="243" customFormat="1" ht="105" x14ac:dyDescent="0.25">
      <c r="A143" s="575">
        <v>110.1</v>
      </c>
      <c r="B143" s="580">
        <v>110.1</v>
      </c>
      <c r="C143" s="346">
        <v>110.1</v>
      </c>
      <c r="D143" s="346"/>
      <c r="E143" s="346"/>
      <c r="F143" s="346"/>
      <c r="G143" s="347"/>
      <c r="H143" s="346"/>
      <c r="I143" s="577" t="s">
        <v>957</v>
      </c>
      <c r="J143" s="356" t="s">
        <v>958</v>
      </c>
      <c r="K143" s="357" t="s">
        <v>684</v>
      </c>
      <c r="L143" s="350" t="s">
        <v>673</v>
      </c>
      <c r="M143" s="351">
        <v>100800</v>
      </c>
      <c r="N143" s="578">
        <v>100800</v>
      </c>
      <c r="O143" s="352">
        <v>43885</v>
      </c>
      <c r="P143" s="353">
        <v>0</v>
      </c>
      <c r="Q143" s="353">
        <v>0</v>
      </c>
      <c r="R143" s="354">
        <v>0</v>
      </c>
      <c r="S143" s="354">
        <v>0</v>
      </c>
      <c r="T143" s="354">
        <f t="shared" si="3"/>
        <v>100800</v>
      </c>
      <c r="U143" s="355"/>
    </row>
    <row r="144" spans="1:21" s="243" customFormat="1" ht="105" x14ac:dyDescent="0.25">
      <c r="A144" s="575">
        <v>110.19999999999999</v>
      </c>
      <c r="B144" s="580">
        <v>110.19999999999999</v>
      </c>
      <c r="C144" s="346">
        <v>110.19999999999999</v>
      </c>
      <c r="D144" s="346"/>
      <c r="E144" s="346"/>
      <c r="F144" s="346"/>
      <c r="G144" s="347"/>
      <c r="H144" s="346"/>
      <c r="I144" s="577" t="s">
        <v>959</v>
      </c>
      <c r="J144" s="356" t="s">
        <v>960</v>
      </c>
      <c r="K144" s="357" t="s">
        <v>684</v>
      </c>
      <c r="L144" s="350" t="s">
        <v>673</v>
      </c>
      <c r="M144" s="351">
        <v>100800</v>
      </c>
      <c r="N144" s="578">
        <v>100800</v>
      </c>
      <c r="O144" s="352">
        <v>43885</v>
      </c>
      <c r="P144" s="353">
        <v>0</v>
      </c>
      <c r="Q144" s="353">
        <v>0</v>
      </c>
      <c r="R144" s="354">
        <v>0</v>
      </c>
      <c r="S144" s="354">
        <v>0</v>
      </c>
      <c r="T144" s="354">
        <f t="shared" si="3"/>
        <v>100800</v>
      </c>
      <c r="U144" s="355"/>
    </row>
    <row r="145" spans="1:21" s="243" customFormat="1" ht="105" x14ac:dyDescent="0.25">
      <c r="A145" s="575">
        <v>110.29999999999998</v>
      </c>
      <c r="B145" s="580">
        <v>110.29999999999998</v>
      </c>
      <c r="C145" s="346">
        <v>110.29999999999998</v>
      </c>
      <c r="D145" s="346"/>
      <c r="E145" s="346"/>
      <c r="F145" s="346"/>
      <c r="G145" s="347"/>
      <c r="H145" s="346"/>
      <c r="I145" s="577" t="s">
        <v>961</v>
      </c>
      <c r="J145" s="356" t="s">
        <v>962</v>
      </c>
      <c r="K145" s="357" t="s">
        <v>684</v>
      </c>
      <c r="L145" s="350" t="s">
        <v>673</v>
      </c>
      <c r="M145" s="351">
        <v>100800</v>
      </c>
      <c r="N145" s="578">
        <v>100800</v>
      </c>
      <c r="O145" s="352">
        <v>43885</v>
      </c>
      <c r="P145" s="353">
        <v>0</v>
      </c>
      <c r="Q145" s="353">
        <v>0</v>
      </c>
      <c r="R145" s="354">
        <v>0</v>
      </c>
      <c r="S145" s="354">
        <v>0</v>
      </c>
      <c r="T145" s="354">
        <f t="shared" si="3"/>
        <v>100800</v>
      </c>
      <c r="U145" s="355"/>
    </row>
    <row r="146" spans="1:21" s="243" customFormat="1" ht="45" x14ac:dyDescent="0.25">
      <c r="A146" s="575">
        <v>120</v>
      </c>
      <c r="B146" s="580">
        <v>120</v>
      </c>
      <c r="C146" s="346">
        <v>120</v>
      </c>
      <c r="D146" s="346"/>
      <c r="E146" s="346"/>
      <c r="F146" s="346"/>
      <c r="G146" s="347"/>
      <c r="H146" s="346"/>
      <c r="I146" s="577" t="s">
        <v>963</v>
      </c>
      <c r="J146" s="356" t="s">
        <v>895</v>
      </c>
      <c r="K146" s="357" t="s">
        <v>672</v>
      </c>
      <c r="L146" s="350" t="s">
        <v>673</v>
      </c>
      <c r="M146" s="351">
        <v>1920000</v>
      </c>
      <c r="N146" s="578">
        <v>1920000</v>
      </c>
      <c r="O146" s="352">
        <v>43772</v>
      </c>
      <c r="P146" s="353">
        <v>0</v>
      </c>
      <c r="Q146" s="353">
        <v>0</v>
      </c>
      <c r="R146" s="354">
        <v>0</v>
      </c>
      <c r="S146" s="354">
        <v>0</v>
      </c>
      <c r="T146" s="354">
        <f t="shared" si="3"/>
        <v>1920000</v>
      </c>
      <c r="U146" s="355"/>
    </row>
    <row r="147" spans="1:21" s="243" customFormat="1" ht="45" x14ac:dyDescent="0.25">
      <c r="A147" s="575">
        <v>121</v>
      </c>
      <c r="B147" s="580">
        <v>121</v>
      </c>
      <c r="C147" s="346">
        <v>121</v>
      </c>
      <c r="D147" s="346"/>
      <c r="E147" s="346"/>
      <c r="F147" s="346"/>
      <c r="G147" s="347"/>
      <c r="H147" s="346"/>
      <c r="I147" s="577" t="s">
        <v>964</v>
      </c>
      <c r="J147" s="356" t="s">
        <v>965</v>
      </c>
      <c r="K147" s="357" t="s">
        <v>672</v>
      </c>
      <c r="L147" s="350" t="s">
        <v>673</v>
      </c>
      <c r="M147" s="351">
        <v>1080000</v>
      </c>
      <c r="N147" s="578">
        <v>1080000</v>
      </c>
      <c r="O147" s="352">
        <v>43620</v>
      </c>
      <c r="P147" s="353">
        <v>0</v>
      </c>
      <c r="Q147" s="353">
        <v>0</v>
      </c>
      <c r="R147" s="354">
        <v>0</v>
      </c>
      <c r="S147" s="354">
        <v>155385</v>
      </c>
      <c r="T147" s="354">
        <v>924615</v>
      </c>
      <c r="U147" s="355" t="s">
        <v>677</v>
      </c>
    </row>
    <row r="148" spans="1:21" s="243" customFormat="1" ht="60" x14ac:dyDescent="0.25">
      <c r="A148" s="575">
        <v>123</v>
      </c>
      <c r="B148" s="580">
        <v>123</v>
      </c>
      <c r="C148" s="346">
        <v>123</v>
      </c>
      <c r="D148" s="346"/>
      <c r="E148" s="346"/>
      <c r="F148" s="346"/>
      <c r="G148" s="347"/>
      <c r="H148" s="346"/>
      <c r="I148" s="577" t="s">
        <v>966</v>
      </c>
      <c r="J148" s="356" t="s">
        <v>967</v>
      </c>
      <c r="K148" s="357" t="s">
        <v>730</v>
      </c>
      <c r="L148" s="350" t="s">
        <v>673</v>
      </c>
      <c r="M148" s="351">
        <v>420000</v>
      </c>
      <c r="N148" s="578">
        <v>420000</v>
      </c>
      <c r="O148" s="352">
        <v>43709</v>
      </c>
      <c r="P148" s="353">
        <v>0</v>
      </c>
      <c r="Q148" s="353">
        <v>0</v>
      </c>
      <c r="R148" s="354">
        <v>0</v>
      </c>
      <c r="S148" s="354">
        <v>81020</v>
      </c>
      <c r="T148" s="354">
        <v>338980</v>
      </c>
      <c r="U148" s="355" t="s">
        <v>784</v>
      </c>
    </row>
    <row r="149" spans="1:21" s="243" customFormat="1" ht="60" x14ac:dyDescent="0.25">
      <c r="A149" s="575">
        <v>133</v>
      </c>
      <c r="B149" s="580">
        <v>133</v>
      </c>
      <c r="C149" s="346">
        <v>133</v>
      </c>
      <c r="D149" s="346"/>
      <c r="E149" s="346"/>
      <c r="F149" s="346"/>
      <c r="G149" s="347"/>
      <c r="H149" s="346"/>
      <c r="I149" s="577" t="s">
        <v>968</v>
      </c>
      <c r="J149" s="356" t="s">
        <v>969</v>
      </c>
      <c r="K149" s="357" t="s">
        <v>730</v>
      </c>
      <c r="L149" s="350" t="s">
        <v>673</v>
      </c>
      <c r="M149" s="351">
        <v>420000</v>
      </c>
      <c r="N149" s="578">
        <v>420000</v>
      </c>
      <c r="O149" s="352">
        <v>43646</v>
      </c>
      <c r="P149" s="353">
        <v>0</v>
      </c>
      <c r="Q149" s="353">
        <v>0</v>
      </c>
      <c r="R149" s="354">
        <v>0</v>
      </c>
      <c r="S149" s="354">
        <v>66841</v>
      </c>
      <c r="T149" s="354">
        <v>353159</v>
      </c>
      <c r="U149" s="355" t="s">
        <v>870</v>
      </c>
    </row>
    <row r="150" spans="1:21" s="243" customFormat="1" ht="45" x14ac:dyDescent="0.25">
      <c r="A150" s="575">
        <v>134</v>
      </c>
      <c r="B150" s="580">
        <v>134</v>
      </c>
      <c r="C150" s="346">
        <v>134</v>
      </c>
      <c r="D150" s="346"/>
      <c r="E150" s="346"/>
      <c r="F150" s="346"/>
      <c r="G150" s="347"/>
      <c r="H150" s="346"/>
      <c r="I150" s="577" t="s">
        <v>970</v>
      </c>
      <c r="J150" s="356" t="s">
        <v>971</v>
      </c>
      <c r="K150" s="357" t="s">
        <v>684</v>
      </c>
      <c r="L150" s="350" t="s">
        <v>673</v>
      </c>
      <c r="M150" s="351">
        <v>720000</v>
      </c>
      <c r="N150" s="578">
        <v>720000</v>
      </c>
      <c r="O150" s="352">
        <v>43772</v>
      </c>
      <c r="P150" s="353">
        <v>0</v>
      </c>
      <c r="Q150" s="353">
        <v>0</v>
      </c>
      <c r="R150" s="354">
        <v>0</v>
      </c>
      <c r="S150" s="354">
        <v>0</v>
      </c>
      <c r="T150" s="354">
        <f t="shared" si="3"/>
        <v>720000</v>
      </c>
      <c r="U150" s="355"/>
    </row>
    <row r="151" spans="1:21" s="243" customFormat="1" ht="105" x14ac:dyDescent="0.25">
      <c r="A151" s="575">
        <v>139</v>
      </c>
      <c r="B151" s="580">
        <v>139</v>
      </c>
      <c r="C151" s="346">
        <v>139</v>
      </c>
      <c r="D151" s="346"/>
      <c r="E151" s="346"/>
      <c r="F151" s="346"/>
      <c r="G151" s="347"/>
      <c r="H151" s="346"/>
      <c r="I151" s="577" t="s">
        <v>972</v>
      </c>
      <c r="J151" s="356" t="s">
        <v>973</v>
      </c>
      <c r="K151" s="357" t="s">
        <v>684</v>
      </c>
      <c r="L151" s="350" t="s">
        <v>673</v>
      </c>
      <c r="M151" s="351">
        <v>100800</v>
      </c>
      <c r="N151" s="578">
        <v>109128</v>
      </c>
      <c r="O151" s="352">
        <v>43416</v>
      </c>
      <c r="P151" s="353">
        <v>1</v>
      </c>
      <c r="Q151" s="353">
        <v>0</v>
      </c>
      <c r="R151" s="354">
        <v>109128</v>
      </c>
      <c r="S151" s="354">
        <v>0</v>
      </c>
      <c r="T151" s="354">
        <f t="shared" si="3"/>
        <v>0</v>
      </c>
      <c r="U151" s="355" t="s">
        <v>974</v>
      </c>
    </row>
    <row r="152" spans="1:21" s="243" customFormat="1" ht="105" x14ac:dyDescent="0.25">
      <c r="A152" s="575">
        <v>139.1</v>
      </c>
      <c r="B152" s="580">
        <v>139.1</v>
      </c>
      <c r="C152" s="346">
        <v>139.1</v>
      </c>
      <c r="D152" s="346"/>
      <c r="E152" s="346"/>
      <c r="F152" s="346"/>
      <c r="G152" s="347"/>
      <c r="H152" s="346"/>
      <c r="I152" s="577" t="s">
        <v>975</v>
      </c>
      <c r="J152" s="356" t="s">
        <v>976</v>
      </c>
      <c r="K152" s="357" t="s">
        <v>684</v>
      </c>
      <c r="L152" s="350" t="s">
        <v>673</v>
      </c>
      <c r="M152" s="351">
        <v>100800</v>
      </c>
      <c r="N152" s="578">
        <v>109128</v>
      </c>
      <c r="O152" s="352">
        <v>43416</v>
      </c>
      <c r="P152" s="353">
        <v>1</v>
      </c>
      <c r="Q152" s="353">
        <v>0</v>
      </c>
      <c r="R152" s="354">
        <v>109128</v>
      </c>
      <c r="S152" s="354">
        <v>0</v>
      </c>
      <c r="T152" s="354">
        <f t="shared" si="3"/>
        <v>0</v>
      </c>
      <c r="U152" s="355" t="s">
        <v>974</v>
      </c>
    </row>
    <row r="153" spans="1:21" s="243" customFormat="1" ht="105" x14ac:dyDescent="0.25">
      <c r="A153" s="575">
        <v>139.19999999999999</v>
      </c>
      <c r="B153" s="580">
        <v>139.19999999999999</v>
      </c>
      <c r="C153" s="346">
        <v>139.19999999999999</v>
      </c>
      <c r="D153" s="346"/>
      <c r="E153" s="346"/>
      <c r="F153" s="346"/>
      <c r="G153" s="347"/>
      <c r="H153" s="346"/>
      <c r="I153" s="577" t="s">
        <v>977</v>
      </c>
      <c r="J153" s="356" t="s">
        <v>978</v>
      </c>
      <c r="K153" s="357" t="s">
        <v>684</v>
      </c>
      <c r="L153" s="350" t="s">
        <v>673</v>
      </c>
      <c r="M153" s="351">
        <v>100800</v>
      </c>
      <c r="N153" s="578">
        <v>109128</v>
      </c>
      <c r="O153" s="352">
        <v>43416</v>
      </c>
      <c r="P153" s="353">
        <v>1</v>
      </c>
      <c r="Q153" s="353">
        <v>0</v>
      </c>
      <c r="R153" s="354">
        <v>109128</v>
      </c>
      <c r="S153" s="354">
        <v>0</v>
      </c>
      <c r="T153" s="354">
        <f t="shared" si="3"/>
        <v>0</v>
      </c>
      <c r="U153" s="355" t="s">
        <v>974</v>
      </c>
    </row>
    <row r="154" spans="1:21" s="243" customFormat="1" ht="105" x14ac:dyDescent="0.25">
      <c r="A154" s="575">
        <v>139.29999999999998</v>
      </c>
      <c r="B154" s="580">
        <v>139.29999999999998</v>
      </c>
      <c r="C154" s="346">
        <v>139.29999999999998</v>
      </c>
      <c r="D154" s="346"/>
      <c r="E154" s="346"/>
      <c r="F154" s="346"/>
      <c r="G154" s="347"/>
      <c r="H154" s="346"/>
      <c r="I154" s="577" t="s">
        <v>979</v>
      </c>
      <c r="J154" s="356" t="s">
        <v>980</v>
      </c>
      <c r="K154" s="357" t="s">
        <v>684</v>
      </c>
      <c r="L154" s="350" t="s">
        <v>673</v>
      </c>
      <c r="M154" s="351">
        <v>100800</v>
      </c>
      <c r="N154" s="578">
        <v>109128</v>
      </c>
      <c r="O154" s="352">
        <v>43416</v>
      </c>
      <c r="P154" s="353">
        <v>1</v>
      </c>
      <c r="Q154" s="353">
        <v>0</v>
      </c>
      <c r="R154" s="354">
        <v>109128</v>
      </c>
      <c r="S154" s="354">
        <v>0</v>
      </c>
      <c r="T154" s="354">
        <f t="shared" si="3"/>
        <v>0</v>
      </c>
      <c r="U154" s="355" t="s">
        <v>974</v>
      </c>
    </row>
    <row r="155" spans="1:21" s="243" customFormat="1" ht="105" x14ac:dyDescent="0.25">
      <c r="A155" s="575">
        <v>140</v>
      </c>
      <c r="B155" s="580">
        <v>140</v>
      </c>
      <c r="C155" s="346">
        <v>140</v>
      </c>
      <c r="D155" s="346"/>
      <c r="E155" s="346"/>
      <c r="F155" s="346"/>
      <c r="G155" s="347"/>
      <c r="H155" s="346"/>
      <c r="I155" s="577" t="s">
        <v>981</v>
      </c>
      <c r="J155" s="356" t="s">
        <v>982</v>
      </c>
      <c r="K155" s="357" t="s">
        <v>684</v>
      </c>
      <c r="L155" s="350" t="s">
        <v>673</v>
      </c>
      <c r="M155" s="351">
        <v>161280</v>
      </c>
      <c r="N155" s="578">
        <v>161280</v>
      </c>
      <c r="O155" s="352">
        <v>43885</v>
      </c>
      <c r="P155" s="353">
        <v>0</v>
      </c>
      <c r="Q155" s="353">
        <v>0</v>
      </c>
      <c r="R155" s="354">
        <v>0</v>
      </c>
      <c r="S155" s="354">
        <v>0</v>
      </c>
      <c r="T155" s="354">
        <f t="shared" si="3"/>
        <v>161280</v>
      </c>
      <c r="U155" s="355"/>
    </row>
    <row r="156" spans="1:21" s="243" customFormat="1" ht="105" x14ac:dyDescent="0.25">
      <c r="A156" s="575">
        <v>140.1</v>
      </c>
      <c r="B156" s="580">
        <v>140.1</v>
      </c>
      <c r="C156" s="346">
        <v>140.1</v>
      </c>
      <c r="D156" s="346"/>
      <c r="E156" s="346"/>
      <c r="F156" s="346"/>
      <c r="G156" s="347"/>
      <c r="H156" s="346"/>
      <c r="I156" s="577" t="s">
        <v>983</v>
      </c>
      <c r="J156" s="356" t="s">
        <v>984</v>
      </c>
      <c r="K156" s="357" t="s">
        <v>684</v>
      </c>
      <c r="L156" s="350" t="s">
        <v>673</v>
      </c>
      <c r="M156" s="351">
        <v>161280</v>
      </c>
      <c r="N156" s="578">
        <v>161280</v>
      </c>
      <c r="O156" s="352">
        <v>43885</v>
      </c>
      <c r="P156" s="353">
        <v>0</v>
      </c>
      <c r="Q156" s="353">
        <v>0</v>
      </c>
      <c r="R156" s="354">
        <v>0</v>
      </c>
      <c r="S156" s="354">
        <v>0</v>
      </c>
      <c r="T156" s="354">
        <f t="shared" si="3"/>
        <v>161280</v>
      </c>
      <c r="U156" s="355"/>
    </row>
    <row r="157" spans="1:21" s="243" customFormat="1" ht="105" x14ac:dyDescent="0.25">
      <c r="A157" s="575">
        <v>140.19999999999999</v>
      </c>
      <c r="B157" s="580">
        <v>140.19999999999999</v>
      </c>
      <c r="C157" s="346">
        <v>140.19999999999999</v>
      </c>
      <c r="D157" s="346"/>
      <c r="E157" s="346"/>
      <c r="F157" s="346"/>
      <c r="G157" s="347"/>
      <c r="H157" s="346"/>
      <c r="I157" s="577" t="s">
        <v>985</v>
      </c>
      <c r="J157" s="356" t="s">
        <v>986</v>
      </c>
      <c r="K157" s="357" t="s">
        <v>684</v>
      </c>
      <c r="L157" s="350" t="s">
        <v>673</v>
      </c>
      <c r="M157" s="351">
        <v>161280</v>
      </c>
      <c r="N157" s="578">
        <v>161280</v>
      </c>
      <c r="O157" s="352">
        <v>43885</v>
      </c>
      <c r="P157" s="353">
        <v>0</v>
      </c>
      <c r="Q157" s="353">
        <v>0</v>
      </c>
      <c r="R157" s="354">
        <v>0</v>
      </c>
      <c r="S157" s="354">
        <v>0</v>
      </c>
      <c r="T157" s="354">
        <f t="shared" si="3"/>
        <v>161280</v>
      </c>
      <c r="U157" s="355"/>
    </row>
    <row r="158" spans="1:21" s="243" customFormat="1" ht="90" x14ac:dyDescent="0.25">
      <c r="A158" s="575">
        <v>140.29999999999998</v>
      </c>
      <c r="B158" s="580">
        <v>140.29999999999998</v>
      </c>
      <c r="C158" s="346">
        <v>140.29999999999998</v>
      </c>
      <c r="D158" s="346"/>
      <c r="E158" s="346"/>
      <c r="F158" s="346"/>
      <c r="G158" s="347"/>
      <c r="H158" s="346"/>
      <c r="I158" s="577" t="s">
        <v>987</v>
      </c>
      <c r="J158" s="356" t="s">
        <v>988</v>
      </c>
      <c r="K158" s="357" t="s">
        <v>684</v>
      </c>
      <c r="L158" s="350" t="s">
        <v>673</v>
      </c>
      <c r="M158" s="351">
        <v>161280</v>
      </c>
      <c r="N158" s="578">
        <v>161280</v>
      </c>
      <c r="O158" s="352">
        <v>43885</v>
      </c>
      <c r="P158" s="353">
        <v>0</v>
      </c>
      <c r="Q158" s="353">
        <v>0</v>
      </c>
      <c r="R158" s="354">
        <v>0</v>
      </c>
      <c r="S158" s="354">
        <v>0</v>
      </c>
      <c r="T158" s="354">
        <f t="shared" si="3"/>
        <v>161280</v>
      </c>
      <c r="U158" s="355"/>
    </row>
    <row r="159" spans="1:21" s="243" customFormat="1" ht="105" x14ac:dyDescent="0.25">
      <c r="A159" s="575">
        <v>140.39999999999998</v>
      </c>
      <c r="B159" s="580">
        <v>140.39999999999998</v>
      </c>
      <c r="C159" s="346">
        <v>140.39999999999998</v>
      </c>
      <c r="D159" s="346"/>
      <c r="E159" s="346"/>
      <c r="F159" s="346"/>
      <c r="G159" s="347"/>
      <c r="H159" s="346"/>
      <c r="I159" s="577" t="s">
        <v>989</v>
      </c>
      <c r="J159" s="356" t="s">
        <v>990</v>
      </c>
      <c r="K159" s="357" t="s">
        <v>684</v>
      </c>
      <c r="L159" s="350" t="s">
        <v>673</v>
      </c>
      <c r="M159" s="351">
        <v>161280</v>
      </c>
      <c r="N159" s="578">
        <v>161280</v>
      </c>
      <c r="O159" s="352">
        <v>43885</v>
      </c>
      <c r="P159" s="353">
        <v>0</v>
      </c>
      <c r="Q159" s="353">
        <v>0</v>
      </c>
      <c r="R159" s="354">
        <v>0</v>
      </c>
      <c r="S159" s="354">
        <v>0</v>
      </c>
      <c r="T159" s="354">
        <f t="shared" si="3"/>
        <v>161280</v>
      </c>
      <c r="U159" s="355"/>
    </row>
    <row r="160" spans="1:21" s="243" customFormat="1" ht="60" x14ac:dyDescent="0.25">
      <c r="A160" s="575">
        <v>142</v>
      </c>
      <c r="B160" s="580">
        <v>142</v>
      </c>
      <c r="C160" s="346">
        <v>142</v>
      </c>
      <c r="D160" s="346"/>
      <c r="E160" s="346"/>
      <c r="F160" s="346"/>
      <c r="G160" s="347"/>
      <c r="H160" s="346"/>
      <c r="I160" s="577" t="s">
        <v>991</v>
      </c>
      <c r="J160" s="356" t="s">
        <v>895</v>
      </c>
      <c r="K160" s="357" t="s">
        <v>672</v>
      </c>
      <c r="L160" s="350" t="s">
        <v>673</v>
      </c>
      <c r="M160" s="351">
        <v>3600000</v>
      </c>
      <c r="N160" s="578">
        <v>3600000</v>
      </c>
      <c r="O160" s="352">
        <v>43740</v>
      </c>
      <c r="P160" s="353">
        <v>0</v>
      </c>
      <c r="Q160" s="358">
        <v>0</v>
      </c>
      <c r="R160" s="354">
        <v>0</v>
      </c>
      <c r="S160" s="354">
        <v>602158</v>
      </c>
      <c r="T160" s="354">
        <v>2997842</v>
      </c>
      <c r="U160" s="355" t="s">
        <v>779</v>
      </c>
    </row>
    <row r="161" spans="1:21" s="243" customFormat="1" ht="60" x14ac:dyDescent="0.25">
      <c r="A161" s="575">
        <v>143</v>
      </c>
      <c r="B161" s="581"/>
      <c r="C161" s="346">
        <v>143</v>
      </c>
      <c r="D161" s="346"/>
      <c r="E161" s="346"/>
      <c r="F161" s="346"/>
      <c r="G161" s="347"/>
      <c r="H161" s="346"/>
      <c r="I161" s="577" t="s">
        <v>992</v>
      </c>
      <c r="J161" s="356" t="s">
        <v>993</v>
      </c>
      <c r="K161" s="357" t="s">
        <v>730</v>
      </c>
      <c r="L161" s="350" t="s">
        <v>673</v>
      </c>
      <c r="M161" s="351">
        <v>0</v>
      </c>
      <c r="N161" s="578">
        <v>60000</v>
      </c>
      <c r="O161" s="352">
        <v>43542</v>
      </c>
      <c r="P161" s="353">
        <v>0</v>
      </c>
      <c r="Q161" s="358">
        <v>0</v>
      </c>
      <c r="R161" s="354">
        <v>0</v>
      </c>
      <c r="S161" s="354">
        <v>59447</v>
      </c>
      <c r="T161" s="354">
        <v>553</v>
      </c>
      <c r="U161" s="355" t="s">
        <v>994</v>
      </c>
    </row>
    <row r="162" spans="1:21" s="243" customFormat="1" ht="45" x14ac:dyDescent="0.25">
      <c r="A162" s="575">
        <v>147</v>
      </c>
      <c r="B162" s="580">
        <v>147</v>
      </c>
      <c r="C162" s="346">
        <v>147</v>
      </c>
      <c r="D162" s="346"/>
      <c r="E162" s="346"/>
      <c r="F162" s="346"/>
      <c r="G162" s="347"/>
      <c r="H162" s="346"/>
      <c r="I162" s="577" t="s">
        <v>995</v>
      </c>
      <c r="J162" s="356" t="s">
        <v>895</v>
      </c>
      <c r="K162" s="357" t="s">
        <v>672</v>
      </c>
      <c r="L162" s="350" t="s">
        <v>673</v>
      </c>
      <c r="M162" s="351">
        <v>3360000</v>
      </c>
      <c r="N162" s="578">
        <v>3360000</v>
      </c>
      <c r="O162" s="352">
        <v>43722</v>
      </c>
      <c r="P162" s="353">
        <v>0</v>
      </c>
      <c r="Q162" s="353">
        <v>0</v>
      </c>
      <c r="R162" s="354">
        <v>0</v>
      </c>
      <c r="S162" s="354">
        <v>397267</v>
      </c>
      <c r="T162" s="354">
        <v>2962733</v>
      </c>
      <c r="U162" s="355" t="s">
        <v>677</v>
      </c>
    </row>
    <row r="163" spans="1:21" s="243" customFormat="1" ht="60" x14ac:dyDescent="0.25">
      <c r="A163" s="575">
        <v>158</v>
      </c>
      <c r="B163" s="580">
        <v>158</v>
      </c>
      <c r="C163" s="346">
        <v>158</v>
      </c>
      <c r="D163" s="346"/>
      <c r="E163" s="346"/>
      <c r="F163" s="346"/>
      <c r="G163" s="347"/>
      <c r="H163" s="346"/>
      <c r="I163" s="577" t="s">
        <v>996</v>
      </c>
      <c r="J163" s="356" t="s">
        <v>997</v>
      </c>
      <c r="K163" s="357" t="s">
        <v>730</v>
      </c>
      <c r="L163" s="350" t="s">
        <v>673</v>
      </c>
      <c r="M163" s="351">
        <v>420000</v>
      </c>
      <c r="N163" s="578">
        <v>420000</v>
      </c>
      <c r="O163" s="352">
        <v>43646</v>
      </c>
      <c r="P163" s="353">
        <v>0</v>
      </c>
      <c r="Q163" s="353">
        <v>0</v>
      </c>
      <c r="R163" s="354">
        <v>0</v>
      </c>
      <c r="S163" s="354">
        <v>66841</v>
      </c>
      <c r="T163" s="354">
        <v>353159</v>
      </c>
      <c r="U163" s="355" t="s">
        <v>870</v>
      </c>
    </row>
    <row r="164" spans="1:21" s="243" customFormat="1" ht="60" x14ac:dyDescent="0.25">
      <c r="A164" s="575">
        <v>195</v>
      </c>
      <c r="B164" s="580">
        <v>195</v>
      </c>
      <c r="C164" s="346">
        <v>195</v>
      </c>
      <c r="D164" s="346"/>
      <c r="E164" s="346"/>
      <c r="F164" s="346"/>
      <c r="G164" s="347"/>
      <c r="H164" s="346"/>
      <c r="I164" s="577" t="s">
        <v>998</v>
      </c>
      <c r="J164" s="356" t="s">
        <v>999</v>
      </c>
      <c r="K164" s="357" t="s">
        <v>695</v>
      </c>
      <c r="L164" s="350" t="s">
        <v>673</v>
      </c>
      <c r="M164" s="351">
        <v>350000</v>
      </c>
      <c r="N164" s="578">
        <v>350000</v>
      </c>
      <c r="O164" s="352">
        <v>43461</v>
      </c>
      <c r="P164" s="353">
        <v>0</v>
      </c>
      <c r="Q164" s="353">
        <v>0</v>
      </c>
      <c r="R164" s="354">
        <v>0</v>
      </c>
      <c r="S164" s="354">
        <v>40679</v>
      </c>
      <c r="T164" s="354">
        <v>309321</v>
      </c>
      <c r="U164" s="355" t="s">
        <v>677</v>
      </c>
    </row>
    <row r="165" spans="1:21" s="243" customFormat="1" ht="105" x14ac:dyDescent="0.25">
      <c r="A165" s="575">
        <v>282</v>
      </c>
      <c r="B165" s="580">
        <v>282</v>
      </c>
      <c r="C165" s="346">
        <v>282</v>
      </c>
      <c r="D165" s="346"/>
      <c r="E165" s="346"/>
      <c r="F165" s="346"/>
      <c r="G165" s="347"/>
      <c r="H165" s="346"/>
      <c r="I165" s="577" t="s">
        <v>1000</v>
      </c>
      <c r="J165" s="356" t="s">
        <v>1001</v>
      </c>
      <c r="K165" s="357" t="s">
        <v>684</v>
      </c>
      <c r="L165" s="350" t="s">
        <v>673</v>
      </c>
      <c r="M165" s="351">
        <v>134400</v>
      </c>
      <c r="N165" s="578">
        <v>185133</v>
      </c>
      <c r="O165" s="352">
        <v>43584</v>
      </c>
      <c r="P165" s="353">
        <v>1</v>
      </c>
      <c r="Q165" s="353">
        <v>0</v>
      </c>
      <c r="R165" s="354">
        <v>185133</v>
      </c>
      <c r="S165" s="354">
        <v>0</v>
      </c>
      <c r="T165" s="354">
        <f t="shared" si="3"/>
        <v>0</v>
      </c>
      <c r="U165" s="355" t="s">
        <v>809</v>
      </c>
    </row>
    <row r="166" spans="1:21" s="243" customFormat="1" ht="90" x14ac:dyDescent="0.25">
      <c r="A166" s="575">
        <v>282.10000000000002</v>
      </c>
      <c r="B166" s="580">
        <v>282.10000000000002</v>
      </c>
      <c r="C166" s="346">
        <v>282.10000000000002</v>
      </c>
      <c r="D166" s="346"/>
      <c r="E166" s="346"/>
      <c r="F166" s="346"/>
      <c r="G166" s="347"/>
      <c r="H166" s="346"/>
      <c r="I166" s="577" t="s">
        <v>1002</v>
      </c>
      <c r="J166" s="356" t="s">
        <v>1003</v>
      </c>
      <c r="K166" s="357" t="s">
        <v>684</v>
      </c>
      <c r="L166" s="350" t="s">
        <v>673</v>
      </c>
      <c r="M166" s="351">
        <v>134400</v>
      </c>
      <c r="N166" s="578">
        <v>185133</v>
      </c>
      <c r="O166" s="352">
        <v>43584</v>
      </c>
      <c r="P166" s="353">
        <v>1</v>
      </c>
      <c r="Q166" s="353">
        <v>0</v>
      </c>
      <c r="R166" s="354">
        <v>185133</v>
      </c>
      <c r="S166" s="354">
        <v>0</v>
      </c>
      <c r="T166" s="354">
        <f t="shared" si="3"/>
        <v>0</v>
      </c>
      <c r="U166" s="355" t="s">
        <v>809</v>
      </c>
    </row>
    <row r="167" spans="1:21" s="243" customFormat="1" ht="105" x14ac:dyDescent="0.25">
      <c r="A167" s="575">
        <v>282.2</v>
      </c>
      <c r="B167" s="580">
        <v>282.2</v>
      </c>
      <c r="C167" s="346">
        <v>282.2</v>
      </c>
      <c r="D167" s="346"/>
      <c r="E167" s="346"/>
      <c r="F167" s="346"/>
      <c r="G167" s="347"/>
      <c r="H167" s="346"/>
      <c r="I167" s="577" t="s">
        <v>1004</v>
      </c>
      <c r="J167" s="356" t="s">
        <v>1005</v>
      </c>
      <c r="K167" s="357" t="s">
        <v>684</v>
      </c>
      <c r="L167" s="350" t="s">
        <v>673</v>
      </c>
      <c r="M167" s="351">
        <v>134400</v>
      </c>
      <c r="N167" s="578">
        <v>185133</v>
      </c>
      <c r="O167" s="352">
        <v>43584</v>
      </c>
      <c r="P167" s="353">
        <v>1</v>
      </c>
      <c r="Q167" s="353">
        <v>0</v>
      </c>
      <c r="R167" s="354">
        <v>185133</v>
      </c>
      <c r="S167" s="354">
        <v>0</v>
      </c>
      <c r="T167" s="354">
        <f t="shared" si="3"/>
        <v>0</v>
      </c>
      <c r="U167" s="355" t="s">
        <v>809</v>
      </c>
    </row>
    <row r="168" spans="1:21" s="243" customFormat="1" ht="90" x14ac:dyDescent="0.25">
      <c r="A168" s="575">
        <v>282.3</v>
      </c>
      <c r="B168" s="580">
        <v>282.3</v>
      </c>
      <c r="C168" s="346">
        <v>282.3</v>
      </c>
      <c r="D168" s="346"/>
      <c r="E168" s="346"/>
      <c r="F168" s="346"/>
      <c r="G168" s="347"/>
      <c r="H168" s="346"/>
      <c r="I168" s="577" t="s">
        <v>1006</v>
      </c>
      <c r="J168" s="356" t="s">
        <v>1007</v>
      </c>
      <c r="K168" s="357" t="s">
        <v>684</v>
      </c>
      <c r="L168" s="350" t="s">
        <v>673</v>
      </c>
      <c r="M168" s="351">
        <v>134400</v>
      </c>
      <c r="N168" s="578">
        <v>185133</v>
      </c>
      <c r="O168" s="352">
        <v>43584</v>
      </c>
      <c r="P168" s="353">
        <v>1</v>
      </c>
      <c r="Q168" s="353">
        <v>0</v>
      </c>
      <c r="R168" s="354">
        <v>185133</v>
      </c>
      <c r="S168" s="354">
        <v>0</v>
      </c>
      <c r="T168" s="354">
        <f t="shared" si="3"/>
        <v>0</v>
      </c>
      <c r="U168" s="355" t="s">
        <v>809</v>
      </c>
    </row>
    <row r="169" spans="1:21" s="243" customFormat="1" ht="105" x14ac:dyDescent="0.25">
      <c r="A169" s="575">
        <v>282.39999999999998</v>
      </c>
      <c r="B169" s="580">
        <v>282.39999999999998</v>
      </c>
      <c r="C169" s="346">
        <v>282.39999999999998</v>
      </c>
      <c r="D169" s="346"/>
      <c r="E169" s="346"/>
      <c r="F169" s="346"/>
      <c r="G169" s="347"/>
      <c r="H169" s="346"/>
      <c r="I169" s="577" t="s">
        <v>1008</v>
      </c>
      <c r="J169" s="356" t="s">
        <v>1009</v>
      </c>
      <c r="K169" s="357" t="s">
        <v>684</v>
      </c>
      <c r="L169" s="350" t="s">
        <v>673</v>
      </c>
      <c r="M169" s="351">
        <v>134400</v>
      </c>
      <c r="N169" s="578">
        <v>185133</v>
      </c>
      <c r="O169" s="352">
        <v>43584</v>
      </c>
      <c r="P169" s="353">
        <v>1</v>
      </c>
      <c r="Q169" s="353">
        <v>0</v>
      </c>
      <c r="R169" s="354">
        <v>185133</v>
      </c>
      <c r="S169" s="354">
        <v>0</v>
      </c>
      <c r="T169" s="354">
        <f t="shared" si="3"/>
        <v>0</v>
      </c>
      <c r="U169" s="355" t="s">
        <v>809</v>
      </c>
    </row>
    <row r="170" spans="1:21" s="243" customFormat="1" ht="45" x14ac:dyDescent="0.25">
      <c r="A170" s="575" t="s">
        <v>1010</v>
      </c>
      <c r="B170" s="580" t="s">
        <v>1010</v>
      </c>
      <c r="C170" s="359" t="s">
        <v>1010</v>
      </c>
      <c r="D170" s="346"/>
      <c r="E170" s="346"/>
      <c r="F170" s="346"/>
      <c r="G170" s="347"/>
      <c r="H170" s="346"/>
      <c r="I170" s="577"/>
      <c r="J170" s="356" t="s">
        <v>1011</v>
      </c>
      <c r="K170" s="357" t="s">
        <v>684</v>
      </c>
      <c r="L170" s="350" t="s">
        <v>673</v>
      </c>
      <c r="M170" s="578">
        <v>3004288</v>
      </c>
      <c r="N170" s="578">
        <v>1958746</v>
      </c>
      <c r="O170" s="352" t="s">
        <v>304</v>
      </c>
      <c r="P170" s="353">
        <v>0</v>
      </c>
      <c r="Q170" s="353">
        <v>0</v>
      </c>
      <c r="R170" s="354">
        <v>0</v>
      </c>
      <c r="S170" s="354">
        <v>0</v>
      </c>
      <c r="T170" s="354">
        <f t="shared" si="3"/>
        <v>1958746</v>
      </c>
      <c r="U170" s="355"/>
    </row>
    <row r="171" spans="1:21" s="243" customFormat="1" ht="21" thickBot="1" x14ac:dyDescent="0.3">
      <c r="A171" s="773" t="s">
        <v>1012</v>
      </c>
      <c r="B171" s="774"/>
      <c r="C171" s="774"/>
      <c r="D171" s="774"/>
      <c r="E171" s="774"/>
      <c r="F171" s="774"/>
      <c r="G171" s="774"/>
      <c r="H171" s="774"/>
      <c r="I171" s="774"/>
      <c r="J171" s="774"/>
      <c r="K171" s="775"/>
      <c r="L171" s="360"/>
      <c r="M171" s="361">
        <f>SUM(M8:M170)</f>
        <v>50000000</v>
      </c>
      <c r="N171" s="361">
        <f>SUM(N8:N170)</f>
        <v>50000000</v>
      </c>
      <c r="O171" s="362"/>
      <c r="P171" s="363"/>
      <c r="Q171" s="364"/>
      <c r="R171" s="361">
        <f>SUM(R8:R170)</f>
        <v>4756121</v>
      </c>
      <c r="S171" s="361">
        <f>SUM(S8:S170)</f>
        <v>2898353</v>
      </c>
      <c r="T171" s="361">
        <f>SUM(T8:T170)</f>
        <v>42345526</v>
      </c>
      <c r="U171" s="365"/>
    </row>
    <row r="172" spans="1:21" s="243" customFormat="1" ht="60" x14ac:dyDescent="0.25">
      <c r="A172" s="582">
        <v>30</v>
      </c>
      <c r="B172" s="583"/>
      <c r="C172" s="583"/>
      <c r="D172" s="366"/>
      <c r="E172" s="366"/>
      <c r="F172" s="366"/>
      <c r="G172" s="366"/>
      <c r="H172" s="366"/>
      <c r="I172" s="584" t="s">
        <v>1013</v>
      </c>
      <c r="J172" s="367" t="s">
        <v>1014</v>
      </c>
      <c r="K172" s="367" t="s">
        <v>730</v>
      </c>
      <c r="L172" s="368" t="s">
        <v>673</v>
      </c>
      <c r="M172" s="369"/>
      <c r="N172" s="585"/>
      <c r="O172" s="370"/>
      <c r="P172" s="371"/>
      <c r="Q172" s="371"/>
      <c r="R172" s="372"/>
      <c r="S172" s="372"/>
      <c r="T172" s="372"/>
      <c r="U172" s="373" t="s">
        <v>1015</v>
      </c>
    </row>
    <row r="173" spans="1:21" s="243" customFormat="1" ht="75" x14ac:dyDescent="0.25">
      <c r="A173" s="582">
        <v>87</v>
      </c>
      <c r="B173" s="583"/>
      <c r="C173" s="583"/>
      <c r="D173" s="366"/>
      <c r="E173" s="366"/>
      <c r="F173" s="366"/>
      <c r="G173" s="366"/>
      <c r="H173" s="366"/>
      <c r="I173" s="584" t="s">
        <v>1016</v>
      </c>
      <c r="J173" s="367" t="s">
        <v>1017</v>
      </c>
      <c r="K173" s="367" t="s">
        <v>672</v>
      </c>
      <c r="L173" s="368" t="s">
        <v>673</v>
      </c>
      <c r="M173" s="369"/>
      <c r="N173" s="585"/>
      <c r="O173" s="370"/>
      <c r="P173" s="371"/>
      <c r="Q173" s="371"/>
      <c r="R173" s="372"/>
      <c r="S173" s="372"/>
      <c r="T173" s="372"/>
      <c r="U173" s="373" t="s">
        <v>1015</v>
      </c>
    </row>
    <row r="174" spans="1:21" s="243" customFormat="1" ht="45" x14ac:dyDescent="0.25">
      <c r="A174" s="582">
        <v>39</v>
      </c>
      <c r="B174" s="583">
        <v>39</v>
      </c>
      <c r="C174" s="366">
        <v>39</v>
      </c>
      <c r="D174" s="366"/>
      <c r="E174" s="366"/>
      <c r="F174" s="366"/>
      <c r="G174" s="366"/>
      <c r="H174" s="366"/>
      <c r="I174" s="584" t="s">
        <v>1018</v>
      </c>
      <c r="J174" s="367" t="s">
        <v>1019</v>
      </c>
      <c r="K174" s="367" t="s">
        <v>672</v>
      </c>
      <c r="L174" s="368" t="s">
        <v>673</v>
      </c>
      <c r="M174" s="369"/>
      <c r="N174" s="585"/>
      <c r="O174" s="370"/>
      <c r="P174" s="371"/>
      <c r="Q174" s="371"/>
      <c r="R174" s="372"/>
      <c r="S174" s="372"/>
      <c r="T174" s="372"/>
      <c r="U174" s="373" t="s">
        <v>1020</v>
      </c>
    </row>
    <row r="175" spans="1:21" s="243" customFormat="1" ht="45" x14ac:dyDescent="0.25">
      <c r="A175" s="582">
        <v>148</v>
      </c>
      <c r="B175" s="583">
        <v>148</v>
      </c>
      <c r="C175" s="366">
        <v>148</v>
      </c>
      <c r="D175" s="366"/>
      <c r="E175" s="366"/>
      <c r="F175" s="366"/>
      <c r="G175" s="366"/>
      <c r="H175" s="366"/>
      <c r="I175" s="584" t="s">
        <v>1021</v>
      </c>
      <c r="J175" s="367" t="s">
        <v>1022</v>
      </c>
      <c r="K175" s="367" t="s">
        <v>672</v>
      </c>
      <c r="L175" s="368" t="s">
        <v>673</v>
      </c>
      <c r="M175" s="369"/>
      <c r="N175" s="585"/>
      <c r="O175" s="370"/>
      <c r="P175" s="371"/>
      <c r="Q175" s="371"/>
      <c r="R175" s="372"/>
      <c r="S175" s="372"/>
      <c r="T175" s="372"/>
      <c r="U175" s="373" t="s">
        <v>1020</v>
      </c>
    </row>
    <row r="176" spans="1:21" s="243" customFormat="1" ht="60" x14ac:dyDescent="0.25">
      <c r="A176" s="582"/>
      <c r="B176" s="583" t="s">
        <v>1023</v>
      </c>
      <c r="C176" s="366" t="s">
        <v>1023</v>
      </c>
      <c r="D176" s="366"/>
      <c r="E176" s="366"/>
      <c r="F176" s="366"/>
      <c r="G176" s="366"/>
      <c r="H176" s="366"/>
      <c r="I176" s="584" t="s">
        <v>1024</v>
      </c>
      <c r="J176" s="367" t="s">
        <v>1025</v>
      </c>
      <c r="K176" s="367" t="s">
        <v>672</v>
      </c>
      <c r="L176" s="368" t="s">
        <v>673</v>
      </c>
      <c r="M176" s="369"/>
      <c r="N176" s="585"/>
      <c r="O176" s="370"/>
      <c r="P176" s="371"/>
      <c r="Q176" s="371"/>
      <c r="R176" s="372"/>
      <c r="S176" s="372"/>
      <c r="T176" s="372"/>
      <c r="U176" s="373" t="s">
        <v>1026</v>
      </c>
    </row>
    <row r="177" spans="1:21" s="243" customFormat="1" ht="45" x14ac:dyDescent="0.25">
      <c r="A177" s="582">
        <v>113</v>
      </c>
      <c r="B177" s="583">
        <v>113</v>
      </c>
      <c r="C177" s="366">
        <v>113</v>
      </c>
      <c r="D177" s="366"/>
      <c r="E177" s="366"/>
      <c r="F177" s="366"/>
      <c r="G177" s="366"/>
      <c r="H177" s="366"/>
      <c r="I177" s="584" t="s">
        <v>1027</v>
      </c>
      <c r="J177" s="367" t="s">
        <v>1028</v>
      </c>
      <c r="K177" s="367" t="s">
        <v>672</v>
      </c>
      <c r="L177" s="368" t="s">
        <v>673</v>
      </c>
      <c r="M177" s="369"/>
      <c r="N177" s="585"/>
      <c r="O177" s="370"/>
      <c r="P177" s="371"/>
      <c r="Q177" s="371"/>
      <c r="R177" s="372"/>
      <c r="S177" s="372"/>
      <c r="T177" s="372"/>
      <c r="U177" s="373"/>
    </row>
    <row r="178" spans="1:21" s="243" customFormat="1" ht="21" thickBot="1" x14ac:dyDescent="0.3">
      <c r="A178" s="773" t="s">
        <v>1029</v>
      </c>
      <c r="B178" s="774"/>
      <c r="C178" s="774"/>
      <c r="D178" s="774"/>
      <c r="E178" s="774"/>
      <c r="F178" s="774"/>
      <c r="G178" s="774"/>
      <c r="H178" s="774"/>
      <c r="I178" s="774"/>
      <c r="J178" s="774"/>
      <c r="K178" s="775"/>
      <c r="L178" s="360"/>
      <c r="M178" s="361">
        <f>SUM(M171:M177)</f>
        <v>50000000</v>
      </c>
      <c r="N178" s="361">
        <f>SUM(N171:N177)</f>
        <v>50000000</v>
      </c>
      <c r="O178" s="362"/>
      <c r="P178" s="363"/>
      <c r="Q178" s="364"/>
      <c r="R178" s="361">
        <f>SUM(R171:R177)</f>
        <v>4756121</v>
      </c>
      <c r="S178" s="361">
        <f>SUM(S171:S177)</f>
        <v>2898353</v>
      </c>
      <c r="T178" s="361">
        <f>SUM(T171:T177)</f>
        <v>42345526</v>
      </c>
      <c r="U178" s="365"/>
    </row>
    <row r="179" spans="1:21" s="243" customFormat="1" x14ac:dyDescent="0.25"/>
    <row r="180" spans="1:21" s="243" customFormat="1" x14ac:dyDescent="0.25"/>
  </sheetData>
  <mergeCells count="21">
    <mergeCell ref="J1:K1"/>
    <mergeCell ref="L1:L3"/>
    <mergeCell ref="M1:M3"/>
    <mergeCell ref="J2:K2"/>
    <mergeCell ref="A3:H3"/>
    <mergeCell ref="J3:K3"/>
    <mergeCell ref="U5:U7"/>
    <mergeCell ref="A171:K171"/>
    <mergeCell ref="A178:K178"/>
    <mergeCell ref="O5:O7"/>
    <mergeCell ref="P5:P7"/>
    <mergeCell ref="Q5:Q7"/>
    <mergeCell ref="R5:R7"/>
    <mergeCell ref="S5:S7"/>
    <mergeCell ref="T5:T7"/>
    <mergeCell ref="I5:I7"/>
    <mergeCell ref="J5:J7"/>
    <mergeCell ref="K5:K7"/>
    <mergeCell ref="L5:L7"/>
    <mergeCell ref="M5:M7"/>
    <mergeCell ref="N5:N7"/>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4"/>
  <sheetViews>
    <sheetView topLeftCell="D28" workbookViewId="0">
      <selection activeCell="S17" sqref="S17"/>
    </sheetView>
  </sheetViews>
  <sheetFormatPr defaultRowHeight="15" x14ac:dyDescent="0.25"/>
  <cols>
    <col min="9" max="9" width="11.5703125" customWidth="1"/>
    <col min="10" max="10" width="23.7109375" customWidth="1"/>
    <col min="11" max="11" width="14.140625" customWidth="1"/>
    <col min="12" max="12" width="13.85546875" customWidth="1"/>
    <col min="13" max="13" width="19.42578125" customWidth="1"/>
    <col min="14" max="14" width="19.5703125" customWidth="1"/>
    <col min="15" max="15" width="14.7109375" customWidth="1"/>
    <col min="16" max="16" width="14.140625" customWidth="1"/>
    <col min="17" max="17" width="16.85546875" customWidth="1"/>
    <col min="18" max="18" width="20.28515625" customWidth="1"/>
    <col min="19" max="19" width="19" customWidth="1"/>
    <col min="20" max="20" width="19.28515625" customWidth="1"/>
    <col min="21" max="21" width="14.140625" customWidth="1"/>
  </cols>
  <sheetData>
    <row r="1" spans="1:21" ht="30.75" x14ac:dyDescent="0.25">
      <c r="A1" s="374"/>
      <c r="B1" s="314"/>
      <c r="C1" s="315"/>
      <c r="D1" s="315"/>
      <c r="E1" s="315"/>
      <c r="F1" s="315"/>
      <c r="G1" s="315"/>
      <c r="H1" s="315"/>
      <c r="I1" s="316" t="s">
        <v>651</v>
      </c>
      <c r="J1" s="795" t="s">
        <v>652</v>
      </c>
      <c r="K1" s="796"/>
      <c r="L1" s="817" t="s">
        <v>1030</v>
      </c>
      <c r="M1" s="819"/>
      <c r="N1" s="375"/>
      <c r="O1" s="318"/>
      <c r="P1" s="319"/>
      <c r="Q1" s="319"/>
      <c r="R1" s="320"/>
      <c r="S1" s="320"/>
      <c r="T1" s="320"/>
      <c r="U1" s="376" t="str">
        <f>'[3]AY16-17 New Construction'!P1</f>
        <v>Version:  Final</v>
      </c>
    </row>
    <row r="2" spans="1:21" ht="15.75" x14ac:dyDescent="0.25">
      <c r="A2" s="377"/>
      <c r="B2" s="323"/>
      <c r="C2" s="324"/>
      <c r="D2" s="324"/>
      <c r="E2" s="324"/>
      <c r="F2" s="324"/>
      <c r="G2" s="324"/>
      <c r="H2" s="324"/>
      <c r="I2" s="325" t="s">
        <v>28</v>
      </c>
      <c r="J2" s="801">
        <f>'[3]AY16-17 New Construction'!E2</f>
        <v>43256</v>
      </c>
      <c r="K2" s="801"/>
      <c r="L2" s="818"/>
      <c r="M2" s="820"/>
      <c r="N2" s="378"/>
      <c r="O2" s="323"/>
      <c r="P2" s="323"/>
      <c r="Q2" s="327"/>
      <c r="R2" s="328"/>
      <c r="S2" s="328"/>
      <c r="T2" s="328"/>
      <c r="U2" s="379"/>
    </row>
    <row r="3" spans="1:21" ht="31.5" x14ac:dyDescent="0.25">
      <c r="A3" s="802" t="s">
        <v>654</v>
      </c>
      <c r="B3" s="803"/>
      <c r="C3" s="803"/>
      <c r="D3" s="803"/>
      <c r="E3" s="803"/>
      <c r="F3" s="803"/>
      <c r="G3" s="803"/>
      <c r="H3" s="803"/>
      <c r="I3" s="325" t="s">
        <v>29</v>
      </c>
      <c r="J3" s="804" t="s">
        <v>655</v>
      </c>
      <c r="K3" s="804"/>
      <c r="L3" s="818"/>
      <c r="M3" s="820"/>
      <c r="N3" s="378"/>
      <c r="O3" s="323"/>
      <c r="P3" s="323"/>
      <c r="Q3" s="327"/>
      <c r="R3" s="328"/>
      <c r="S3" s="328"/>
      <c r="T3" s="328"/>
      <c r="U3" s="379"/>
    </row>
    <row r="4" spans="1:21" ht="15.75" x14ac:dyDescent="0.25">
      <c r="A4" s="380"/>
      <c r="B4" s="330"/>
      <c r="C4" s="331"/>
      <c r="D4" s="331"/>
      <c r="E4" s="331"/>
      <c r="F4" s="331"/>
      <c r="G4" s="331"/>
      <c r="H4" s="331"/>
      <c r="I4" s="332"/>
      <c r="J4" s="333"/>
      <c r="K4" s="334"/>
      <c r="L4" s="335"/>
      <c r="M4" s="381"/>
      <c r="N4" s="382"/>
      <c r="O4" s="338"/>
      <c r="P4" s="330"/>
      <c r="Q4" s="339"/>
      <c r="R4" s="340"/>
      <c r="S4" s="340"/>
      <c r="T4" s="340"/>
      <c r="U4" s="334"/>
    </row>
    <row r="5" spans="1:21" ht="15.75" x14ac:dyDescent="0.25">
      <c r="A5" s="383"/>
      <c r="B5" s="342"/>
      <c r="C5" s="342"/>
      <c r="D5" s="342"/>
      <c r="E5" s="342"/>
      <c r="F5" s="342"/>
      <c r="G5" s="342"/>
      <c r="H5" s="342"/>
      <c r="I5" s="786" t="s">
        <v>31</v>
      </c>
      <c r="J5" s="788" t="s">
        <v>32</v>
      </c>
      <c r="K5" s="777" t="s">
        <v>33</v>
      </c>
      <c r="L5" s="789" t="s">
        <v>34</v>
      </c>
      <c r="M5" s="785" t="s">
        <v>656</v>
      </c>
      <c r="N5" s="814" t="s">
        <v>657</v>
      </c>
      <c r="O5" s="776" t="s">
        <v>36</v>
      </c>
      <c r="P5" s="779" t="s">
        <v>37</v>
      </c>
      <c r="Q5" s="782" t="s">
        <v>658</v>
      </c>
      <c r="R5" s="783" t="s">
        <v>3</v>
      </c>
      <c r="S5" s="783" t="s">
        <v>5</v>
      </c>
      <c r="T5" s="783" t="s">
        <v>7</v>
      </c>
      <c r="U5" s="805" t="s">
        <v>660</v>
      </c>
    </row>
    <row r="6" spans="1:21" ht="15.75" x14ac:dyDescent="0.25">
      <c r="A6" s="383"/>
      <c r="B6" s="342"/>
      <c r="C6" s="342"/>
      <c r="D6" s="342"/>
      <c r="E6" s="342"/>
      <c r="F6" s="342"/>
      <c r="G6" s="342"/>
      <c r="H6" s="342"/>
      <c r="I6" s="787"/>
      <c r="J6" s="782"/>
      <c r="K6" s="777"/>
      <c r="L6" s="789"/>
      <c r="M6" s="823"/>
      <c r="N6" s="815"/>
      <c r="O6" s="777"/>
      <c r="P6" s="780"/>
      <c r="Q6" s="782"/>
      <c r="R6" s="784"/>
      <c r="S6" s="784"/>
      <c r="T6" s="784"/>
      <c r="U6" s="806"/>
    </row>
    <row r="7" spans="1:21" ht="63" x14ac:dyDescent="0.25">
      <c r="A7" s="384" t="s">
        <v>661</v>
      </c>
      <c r="B7" s="344" t="s">
        <v>662</v>
      </c>
      <c r="C7" s="344" t="s">
        <v>663</v>
      </c>
      <c r="D7" s="344" t="s">
        <v>664</v>
      </c>
      <c r="E7" s="344" t="s">
        <v>665</v>
      </c>
      <c r="F7" s="344" t="s">
        <v>666</v>
      </c>
      <c r="G7" s="344" t="s">
        <v>667</v>
      </c>
      <c r="H7" s="344" t="s">
        <v>668</v>
      </c>
      <c r="I7" s="787"/>
      <c r="J7" s="782"/>
      <c r="K7" s="778"/>
      <c r="L7" s="789"/>
      <c r="M7" s="823"/>
      <c r="N7" s="816"/>
      <c r="O7" s="778"/>
      <c r="P7" s="781"/>
      <c r="Q7" s="782"/>
      <c r="R7" s="785"/>
      <c r="S7" s="785"/>
      <c r="T7" s="785"/>
      <c r="U7" s="807"/>
    </row>
    <row r="8" spans="1:21" s="243" customFormat="1" ht="45" x14ac:dyDescent="0.25">
      <c r="A8" s="586" t="s">
        <v>1031</v>
      </c>
      <c r="B8" s="580" t="s">
        <v>1031</v>
      </c>
      <c r="C8" s="580" t="s">
        <v>1031</v>
      </c>
      <c r="D8" s="346"/>
      <c r="E8" s="346"/>
      <c r="F8" s="346"/>
      <c r="G8" s="346"/>
      <c r="H8" s="346"/>
      <c r="I8" s="587" t="s">
        <v>1032</v>
      </c>
      <c r="J8" s="349" t="s">
        <v>1033</v>
      </c>
      <c r="K8" s="349" t="s">
        <v>1034</v>
      </c>
      <c r="L8" s="350" t="s">
        <v>673</v>
      </c>
      <c r="M8" s="385">
        <v>500000</v>
      </c>
      <c r="N8" s="385">
        <v>692155</v>
      </c>
      <c r="O8" s="352">
        <v>43294</v>
      </c>
      <c r="P8" s="353">
        <v>1</v>
      </c>
      <c r="Q8" s="353">
        <v>0.5</v>
      </c>
      <c r="R8" s="354">
        <f>N8-S8</f>
        <v>436897</v>
      </c>
      <c r="S8" s="354">
        <v>255258</v>
      </c>
      <c r="T8" s="385">
        <f t="shared" ref="T8:T18" si="0">N8-R8-S8</f>
        <v>0</v>
      </c>
      <c r="U8" s="386" t="s">
        <v>1035</v>
      </c>
    </row>
    <row r="9" spans="1:21" s="243" customFormat="1" ht="45" x14ac:dyDescent="0.25">
      <c r="A9" s="586">
        <v>442</v>
      </c>
      <c r="B9" s="580">
        <v>442</v>
      </c>
      <c r="C9" s="580">
        <v>442</v>
      </c>
      <c r="D9" s="346"/>
      <c r="E9" s="346"/>
      <c r="F9" s="346"/>
      <c r="G9" s="346"/>
      <c r="H9" s="346"/>
      <c r="I9" s="587" t="s">
        <v>1036</v>
      </c>
      <c r="J9" s="349" t="s">
        <v>1037</v>
      </c>
      <c r="K9" s="349" t="s">
        <v>1034</v>
      </c>
      <c r="L9" s="350" t="s">
        <v>673</v>
      </c>
      <c r="M9" s="385">
        <v>250000</v>
      </c>
      <c r="N9" s="385">
        <v>200000</v>
      </c>
      <c r="O9" s="352">
        <v>43552</v>
      </c>
      <c r="P9" s="353">
        <v>0</v>
      </c>
      <c r="Q9" s="353">
        <v>0</v>
      </c>
      <c r="R9" s="385">
        <v>0</v>
      </c>
      <c r="S9" s="385">
        <v>0</v>
      </c>
      <c r="T9" s="385">
        <f t="shared" si="0"/>
        <v>200000</v>
      </c>
      <c r="U9" s="386"/>
    </row>
    <row r="10" spans="1:21" s="243" customFormat="1" ht="45" x14ac:dyDescent="0.25">
      <c r="A10" s="586">
        <v>504</v>
      </c>
      <c r="B10" s="580">
        <v>504</v>
      </c>
      <c r="C10" s="580">
        <v>504</v>
      </c>
      <c r="D10" s="346"/>
      <c r="E10" s="346"/>
      <c r="F10" s="346"/>
      <c r="G10" s="346"/>
      <c r="H10" s="346"/>
      <c r="I10" s="587" t="s">
        <v>1038</v>
      </c>
      <c r="J10" s="349" t="s">
        <v>1039</v>
      </c>
      <c r="K10" s="349" t="s">
        <v>1034</v>
      </c>
      <c r="L10" s="350" t="s">
        <v>673</v>
      </c>
      <c r="M10" s="385">
        <v>250000</v>
      </c>
      <c r="N10" s="385">
        <v>200000</v>
      </c>
      <c r="O10" s="352">
        <v>43552</v>
      </c>
      <c r="P10" s="353">
        <v>0</v>
      </c>
      <c r="Q10" s="353">
        <v>0</v>
      </c>
      <c r="R10" s="385">
        <v>0</v>
      </c>
      <c r="S10" s="385">
        <v>0</v>
      </c>
      <c r="T10" s="385">
        <f t="shared" si="0"/>
        <v>200000</v>
      </c>
      <c r="U10" s="386"/>
    </row>
    <row r="11" spans="1:21" s="243" customFormat="1" ht="45" x14ac:dyDescent="0.25">
      <c r="A11" s="586">
        <v>630</v>
      </c>
      <c r="B11" s="580">
        <v>630</v>
      </c>
      <c r="C11" s="580">
        <v>630</v>
      </c>
      <c r="D11" s="346"/>
      <c r="E11" s="346"/>
      <c r="F11" s="346"/>
      <c r="G11" s="346"/>
      <c r="H11" s="346"/>
      <c r="I11" s="587" t="s">
        <v>1040</v>
      </c>
      <c r="J11" s="349" t="s">
        <v>1041</v>
      </c>
      <c r="K11" s="349" t="s">
        <v>1034</v>
      </c>
      <c r="L11" s="350" t="s">
        <v>673</v>
      </c>
      <c r="M11" s="385">
        <v>450000</v>
      </c>
      <c r="N11" s="385">
        <v>450000</v>
      </c>
      <c r="O11" s="352">
        <v>43802</v>
      </c>
      <c r="P11" s="353">
        <v>0</v>
      </c>
      <c r="Q11" s="353">
        <v>0</v>
      </c>
      <c r="R11" s="385">
        <v>0</v>
      </c>
      <c r="S11" s="385">
        <v>0</v>
      </c>
      <c r="T11" s="385">
        <f t="shared" si="0"/>
        <v>450000</v>
      </c>
      <c r="U11" s="386"/>
    </row>
    <row r="12" spans="1:21" s="243" customFormat="1" ht="45" x14ac:dyDescent="0.25">
      <c r="A12" s="586">
        <v>712</v>
      </c>
      <c r="B12" s="580">
        <v>712</v>
      </c>
      <c r="C12" s="580">
        <v>712</v>
      </c>
      <c r="D12" s="346"/>
      <c r="E12" s="346"/>
      <c r="F12" s="346"/>
      <c r="G12" s="346"/>
      <c r="H12" s="346"/>
      <c r="I12" s="587" t="s">
        <v>1042</v>
      </c>
      <c r="J12" s="349" t="s">
        <v>1043</v>
      </c>
      <c r="K12" s="349" t="s">
        <v>1034</v>
      </c>
      <c r="L12" s="350" t="s">
        <v>673</v>
      </c>
      <c r="M12" s="385">
        <v>250000</v>
      </c>
      <c r="N12" s="385">
        <v>182000</v>
      </c>
      <c r="O12" s="352">
        <v>43625</v>
      </c>
      <c r="P12" s="353">
        <v>0</v>
      </c>
      <c r="Q12" s="353">
        <v>0</v>
      </c>
      <c r="R12" s="385">
        <v>0</v>
      </c>
      <c r="S12" s="385">
        <v>0</v>
      </c>
      <c r="T12" s="385">
        <f t="shared" si="0"/>
        <v>182000</v>
      </c>
      <c r="U12" s="386"/>
    </row>
    <row r="13" spans="1:21" s="243" customFormat="1" ht="45" x14ac:dyDescent="0.25">
      <c r="A13" s="586">
        <v>743</v>
      </c>
      <c r="B13" s="580">
        <v>743</v>
      </c>
      <c r="C13" s="580">
        <v>743</v>
      </c>
      <c r="D13" s="346"/>
      <c r="E13" s="346"/>
      <c r="F13" s="346"/>
      <c r="G13" s="346"/>
      <c r="H13" s="346"/>
      <c r="I13" s="587" t="s">
        <v>1044</v>
      </c>
      <c r="J13" s="349" t="s">
        <v>1045</v>
      </c>
      <c r="K13" s="349" t="s">
        <v>1034</v>
      </c>
      <c r="L13" s="350" t="s">
        <v>673</v>
      </c>
      <c r="M13" s="385">
        <v>400000</v>
      </c>
      <c r="N13" s="385">
        <v>457672</v>
      </c>
      <c r="O13" s="352">
        <v>43371</v>
      </c>
      <c r="P13" s="353">
        <v>1</v>
      </c>
      <c r="Q13" s="353">
        <v>0.5</v>
      </c>
      <c r="R13" s="354">
        <v>457672</v>
      </c>
      <c r="S13" s="354">
        <v>0</v>
      </c>
      <c r="T13" s="385">
        <f t="shared" si="0"/>
        <v>0</v>
      </c>
      <c r="U13" s="386" t="s">
        <v>1046</v>
      </c>
    </row>
    <row r="14" spans="1:21" s="243" customFormat="1" ht="45" x14ac:dyDescent="0.25">
      <c r="A14" s="588"/>
      <c r="B14" s="589"/>
      <c r="C14" s="387" t="s">
        <v>1047</v>
      </c>
      <c r="D14" s="387"/>
      <c r="E14" s="387"/>
      <c r="F14" s="387"/>
      <c r="G14" s="387"/>
      <c r="H14" s="387"/>
      <c r="I14" s="587" t="s">
        <v>1048</v>
      </c>
      <c r="J14" s="349" t="s">
        <v>1049</v>
      </c>
      <c r="K14" s="349" t="s">
        <v>1034</v>
      </c>
      <c r="L14" s="350" t="s">
        <v>673</v>
      </c>
      <c r="M14" s="385"/>
      <c r="N14" s="590">
        <v>200000</v>
      </c>
      <c r="O14" s="352">
        <v>43625</v>
      </c>
      <c r="P14" s="353">
        <v>0</v>
      </c>
      <c r="Q14" s="353">
        <v>0</v>
      </c>
      <c r="R14" s="385">
        <v>0</v>
      </c>
      <c r="S14" s="385">
        <v>0</v>
      </c>
      <c r="T14" s="385">
        <f t="shared" si="0"/>
        <v>200000</v>
      </c>
      <c r="U14" s="386" t="s">
        <v>1050</v>
      </c>
    </row>
    <row r="15" spans="1:21" s="243" customFormat="1" ht="45" x14ac:dyDescent="0.25">
      <c r="A15" s="588"/>
      <c r="B15" s="589"/>
      <c r="C15" s="387" t="s">
        <v>1051</v>
      </c>
      <c r="D15" s="387"/>
      <c r="E15" s="387"/>
      <c r="F15" s="387"/>
      <c r="G15" s="387"/>
      <c r="H15" s="387"/>
      <c r="I15" s="587" t="s">
        <v>1052</v>
      </c>
      <c r="J15" s="349" t="s">
        <v>1053</v>
      </c>
      <c r="K15" s="349" t="s">
        <v>1034</v>
      </c>
      <c r="L15" s="350" t="s">
        <v>673</v>
      </c>
      <c r="M15" s="385"/>
      <c r="N15" s="590">
        <v>200000</v>
      </c>
      <c r="O15" s="352">
        <v>43625</v>
      </c>
      <c r="P15" s="353">
        <v>0</v>
      </c>
      <c r="Q15" s="353">
        <v>0</v>
      </c>
      <c r="R15" s="385">
        <v>0</v>
      </c>
      <c r="S15" s="385">
        <v>0</v>
      </c>
      <c r="T15" s="385">
        <f t="shared" si="0"/>
        <v>200000</v>
      </c>
      <c r="U15" s="386" t="s">
        <v>1050</v>
      </c>
    </row>
    <row r="16" spans="1:21" s="243" customFormat="1" ht="45" x14ac:dyDescent="0.25">
      <c r="A16" s="588"/>
      <c r="B16" s="589"/>
      <c r="C16" s="387" t="s">
        <v>1054</v>
      </c>
      <c r="D16" s="387"/>
      <c r="E16" s="387"/>
      <c r="F16" s="387"/>
      <c r="G16" s="387"/>
      <c r="H16" s="387"/>
      <c r="I16" s="587" t="s">
        <v>1055</v>
      </c>
      <c r="J16" s="349" t="s">
        <v>1056</v>
      </c>
      <c r="K16" s="349" t="s">
        <v>1034</v>
      </c>
      <c r="L16" s="350" t="s">
        <v>673</v>
      </c>
      <c r="M16" s="385"/>
      <c r="N16" s="590">
        <v>200000</v>
      </c>
      <c r="O16" s="352">
        <v>43625</v>
      </c>
      <c r="P16" s="353">
        <v>0</v>
      </c>
      <c r="Q16" s="353">
        <v>0</v>
      </c>
      <c r="R16" s="385">
        <v>0</v>
      </c>
      <c r="S16" s="385">
        <v>0</v>
      </c>
      <c r="T16" s="385">
        <f t="shared" si="0"/>
        <v>200000</v>
      </c>
      <c r="U16" s="386" t="s">
        <v>1050</v>
      </c>
    </row>
    <row r="17" spans="1:21" s="243" customFormat="1" ht="45" x14ac:dyDescent="0.25">
      <c r="A17" s="588"/>
      <c r="B17" s="589"/>
      <c r="C17" s="387" t="s">
        <v>1057</v>
      </c>
      <c r="D17" s="387"/>
      <c r="E17" s="387"/>
      <c r="F17" s="387"/>
      <c r="G17" s="387"/>
      <c r="H17" s="387"/>
      <c r="I17" s="587" t="s">
        <v>1058</v>
      </c>
      <c r="J17" s="349" t="s">
        <v>1059</v>
      </c>
      <c r="K17" s="349" t="s">
        <v>1034</v>
      </c>
      <c r="L17" s="350" t="s">
        <v>673</v>
      </c>
      <c r="M17" s="385"/>
      <c r="N17" s="590">
        <v>182000</v>
      </c>
      <c r="O17" s="352">
        <v>43625</v>
      </c>
      <c r="P17" s="353">
        <v>0</v>
      </c>
      <c r="Q17" s="353">
        <v>0</v>
      </c>
      <c r="R17" s="385">
        <v>0</v>
      </c>
      <c r="S17" s="385">
        <v>0</v>
      </c>
      <c r="T17" s="385">
        <f t="shared" si="0"/>
        <v>182000</v>
      </c>
      <c r="U17" s="386" t="s">
        <v>1050</v>
      </c>
    </row>
    <row r="18" spans="1:21" s="243" customFormat="1" ht="45" x14ac:dyDescent="0.25">
      <c r="A18" s="588"/>
      <c r="B18" s="589"/>
      <c r="C18" s="387" t="s">
        <v>1060</v>
      </c>
      <c r="D18" s="387"/>
      <c r="E18" s="387"/>
      <c r="F18" s="387"/>
      <c r="G18" s="387"/>
      <c r="H18" s="387"/>
      <c r="I18" s="587" t="s">
        <v>1061</v>
      </c>
      <c r="J18" s="349" t="s">
        <v>1062</v>
      </c>
      <c r="K18" s="349" t="s">
        <v>1034</v>
      </c>
      <c r="L18" s="350" t="s">
        <v>673</v>
      </c>
      <c r="M18" s="385"/>
      <c r="N18" s="590">
        <v>200000</v>
      </c>
      <c r="O18" s="352">
        <v>43625</v>
      </c>
      <c r="P18" s="353">
        <v>0</v>
      </c>
      <c r="Q18" s="353">
        <v>0</v>
      </c>
      <c r="R18" s="385">
        <v>0</v>
      </c>
      <c r="S18" s="385">
        <v>0</v>
      </c>
      <c r="T18" s="385">
        <f t="shared" si="0"/>
        <v>200000</v>
      </c>
      <c r="U18" s="386" t="s">
        <v>1050</v>
      </c>
    </row>
    <row r="19" spans="1:21" s="243" customFormat="1" ht="15.75" x14ac:dyDescent="0.25">
      <c r="A19" s="808" t="s">
        <v>1063</v>
      </c>
      <c r="B19" s="809"/>
      <c r="C19" s="809"/>
      <c r="D19" s="809"/>
      <c r="E19" s="809"/>
      <c r="F19" s="809"/>
      <c r="G19" s="809"/>
      <c r="H19" s="809"/>
      <c r="I19" s="809"/>
      <c r="J19" s="809"/>
      <c r="K19" s="809"/>
      <c r="L19" s="810"/>
      <c r="M19" s="388">
        <f>SUM(M8:M18)</f>
        <v>2100000</v>
      </c>
      <c r="N19" s="388">
        <f>SUM(N8:N18)</f>
        <v>3163827</v>
      </c>
      <c r="O19" s="389"/>
      <c r="P19" s="390"/>
      <c r="Q19" s="390"/>
      <c r="R19" s="388">
        <f>SUM(R8:R18)</f>
        <v>894569</v>
      </c>
      <c r="S19" s="388">
        <f>SUM(S8:S18)</f>
        <v>255258</v>
      </c>
      <c r="T19" s="388">
        <f>SUM(T8:T18)</f>
        <v>2014000</v>
      </c>
      <c r="U19" s="391"/>
    </row>
    <row r="20" spans="1:21" s="243" customFormat="1" ht="45" x14ac:dyDescent="0.25">
      <c r="A20" s="586">
        <v>461</v>
      </c>
      <c r="B20" s="580">
        <v>461</v>
      </c>
      <c r="C20" s="580">
        <v>461</v>
      </c>
      <c r="D20" s="346"/>
      <c r="E20" s="346"/>
      <c r="F20" s="346"/>
      <c r="G20" s="346"/>
      <c r="H20" s="346"/>
      <c r="I20" s="587" t="s">
        <v>1064</v>
      </c>
      <c r="J20" s="349" t="s">
        <v>1037</v>
      </c>
      <c r="K20" s="349" t="s">
        <v>1034</v>
      </c>
      <c r="L20" s="350" t="s">
        <v>673</v>
      </c>
      <c r="M20" s="385">
        <v>250000</v>
      </c>
      <c r="N20" s="385">
        <v>200000</v>
      </c>
      <c r="O20" s="352">
        <v>43871</v>
      </c>
      <c r="P20" s="353">
        <v>0</v>
      </c>
      <c r="Q20" s="353">
        <v>0</v>
      </c>
      <c r="R20" s="385">
        <v>0</v>
      </c>
      <c r="S20" s="385">
        <v>0</v>
      </c>
      <c r="T20" s="385">
        <f t="shared" ref="T20:T28" si="1">N20-R20-S20</f>
        <v>200000</v>
      </c>
      <c r="U20" s="386"/>
    </row>
    <row r="21" spans="1:21" s="243" customFormat="1" ht="45" x14ac:dyDescent="0.25">
      <c r="A21" s="586">
        <v>705</v>
      </c>
      <c r="B21" s="580">
        <v>705</v>
      </c>
      <c r="C21" s="580">
        <v>705</v>
      </c>
      <c r="D21" s="346"/>
      <c r="E21" s="346"/>
      <c r="F21" s="346"/>
      <c r="G21" s="346"/>
      <c r="H21" s="346"/>
      <c r="I21" s="587" t="s">
        <v>1065</v>
      </c>
      <c r="J21" s="349" t="s">
        <v>1066</v>
      </c>
      <c r="K21" s="349" t="s">
        <v>1034</v>
      </c>
      <c r="L21" s="350" t="s">
        <v>673</v>
      </c>
      <c r="M21" s="385">
        <v>250000</v>
      </c>
      <c r="N21" s="385">
        <v>450000</v>
      </c>
      <c r="O21" s="352">
        <v>43908</v>
      </c>
      <c r="P21" s="353">
        <v>0</v>
      </c>
      <c r="Q21" s="353">
        <v>0</v>
      </c>
      <c r="R21" s="385">
        <v>0</v>
      </c>
      <c r="S21" s="385">
        <v>0</v>
      </c>
      <c r="T21" s="385">
        <f t="shared" si="1"/>
        <v>450000</v>
      </c>
      <c r="U21" s="386"/>
    </row>
    <row r="22" spans="1:21" s="243" customFormat="1" ht="45" x14ac:dyDescent="0.25">
      <c r="A22" s="586">
        <v>719</v>
      </c>
      <c r="B22" s="580">
        <v>719</v>
      </c>
      <c r="C22" s="580">
        <v>719</v>
      </c>
      <c r="D22" s="346"/>
      <c r="E22" s="346"/>
      <c r="F22" s="346"/>
      <c r="G22" s="346"/>
      <c r="H22" s="346"/>
      <c r="I22" s="587" t="s">
        <v>1067</v>
      </c>
      <c r="J22" s="349" t="s">
        <v>1068</v>
      </c>
      <c r="K22" s="349" t="s">
        <v>1034</v>
      </c>
      <c r="L22" s="350" t="s">
        <v>673</v>
      </c>
      <c r="M22" s="385">
        <v>450000</v>
      </c>
      <c r="N22" s="385">
        <v>450000</v>
      </c>
      <c r="O22" s="352">
        <v>43830</v>
      </c>
      <c r="P22" s="353">
        <v>0</v>
      </c>
      <c r="Q22" s="353">
        <v>0</v>
      </c>
      <c r="R22" s="385">
        <v>0</v>
      </c>
      <c r="S22" s="385">
        <v>0</v>
      </c>
      <c r="T22" s="385">
        <f t="shared" si="1"/>
        <v>450000</v>
      </c>
      <c r="U22" s="386"/>
    </row>
    <row r="23" spans="1:21" s="243" customFormat="1" ht="45" x14ac:dyDescent="0.25">
      <c r="A23" s="586">
        <v>732</v>
      </c>
      <c r="B23" s="580">
        <v>732</v>
      </c>
      <c r="C23" s="580">
        <v>732</v>
      </c>
      <c r="D23" s="346"/>
      <c r="E23" s="346"/>
      <c r="F23" s="346"/>
      <c r="G23" s="346"/>
      <c r="H23" s="346"/>
      <c r="I23" s="587" t="s">
        <v>1069</v>
      </c>
      <c r="J23" s="349" t="s">
        <v>1070</v>
      </c>
      <c r="K23" s="349" t="s">
        <v>1034</v>
      </c>
      <c r="L23" s="350" t="s">
        <v>673</v>
      </c>
      <c r="M23" s="385">
        <v>400000</v>
      </c>
      <c r="N23" s="385">
        <v>400000</v>
      </c>
      <c r="O23" s="352">
        <v>43741</v>
      </c>
      <c r="P23" s="353">
        <v>0</v>
      </c>
      <c r="Q23" s="353">
        <v>0</v>
      </c>
      <c r="R23" s="385">
        <v>0</v>
      </c>
      <c r="S23" s="385">
        <v>0</v>
      </c>
      <c r="T23" s="385">
        <f t="shared" si="1"/>
        <v>400000</v>
      </c>
      <c r="U23" s="386"/>
    </row>
    <row r="24" spans="1:21" s="243" customFormat="1" ht="45" x14ac:dyDescent="0.25">
      <c r="A24" s="588"/>
      <c r="B24" s="588"/>
      <c r="C24" s="580" t="s">
        <v>1071</v>
      </c>
      <c r="D24" s="346"/>
      <c r="E24" s="346"/>
      <c r="F24" s="346"/>
      <c r="G24" s="346"/>
      <c r="H24" s="346"/>
      <c r="I24" s="587" t="s">
        <v>1072</v>
      </c>
      <c r="J24" s="349" t="s">
        <v>1073</v>
      </c>
      <c r="K24" s="349" t="s">
        <v>1034</v>
      </c>
      <c r="L24" s="350" t="s">
        <v>673</v>
      </c>
      <c r="M24" s="385"/>
      <c r="N24" s="385">
        <v>510000</v>
      </c>
      <c r="O24" s="352">
        <v>43713</v>
      </c>
      <c r="P24" s="353">
        <v>0</v>
      </c>
      <c r="Q24" s="353">
        <v>0</v>
      </c>
      <c r="R24" s="385">
        <v>0</v>
      </c>
      <c r="S24" s="385">
        <v>0</v>
      </c>
      <c r="T24" s="385">
        <f t="shared" si="1"/>
        <v>510000</v>
      </c>
      <c r="U24" s="386" t="s">
        <v>1050</v>
      </c>
    </row>
    <row r="25" spans="1:21" s="243" customFormat="1" ht="45" x14ac:dyDescent="0.25">
      <c r="A25" s="588"/>
      <c r="B25" s="588"/>
      <c r="C25" s="580" t="s">
        <v>1074</v>
      </c>
      <c r="D25" s="346"/>
      <c r="E25" s="346"/>
      <c r="F25" s="346"/>
      <c r="G25" s="346"/>
      <c r="H25" s="346"/>
      <c r="I25" s="587" t="s">
        <v>1075</v>
      </c>
      <c r="J25" s="349" t="s">
        <v>1076</v>
      </c>
      <c r="K25" s="349" t="s">
        <v>1034</v>
      </c>
      <c r="L25" s="350" t="s">
        <v>673</v>
      </c>
      <c r="M25" s="385"/>
      <c r="N25" s="385">
        <v>200000</v>
      </c>
      <c r="O25" s="352">
        <v>43767</v>
      </c>
      <c r="P25" s="353">
        <v>0</v>
      </c>
      <c r="Q25" s="353">
        <v>0</v>
      </c>
      <c r="R25" s="385">
        <v>0</v>
      </c>
      <c r="S25" s="385">
        <v>0</v>
      </c>
      <c r="T25" s="385">
        <f t="shared" si="1"/>
        <v>200000</v>
      </c>
      <c r="U25" s="386" t="s">
        <v>1050</v>
      </c>
    </row>
    <row r="26" spans="1:21" s="243" customFormat="1" ht="45" x14ac:dyDescent="0.25">
      <c r="A26" s="588"/>
      <c r="B26" s="588"/>
      <c r="C26" s="580" t="s">
        <v>1077</v>
      </c>
      <c r="D26" s="346"/>
      <c r="E26" s="346"/>
      <c r="F26" s="346"/>
      <c r="G26" s="346"/>
      <c r="H26" s="346"/>
      <c r="I26" s="587" t="s">
        <v>1078</v>
      </c>
      <c r="J26" s="349" t="s">
        <v>1079</v>
      </c>
      <c r="K26" s="349" t="s">
        <v>1034</v>
      </c>
      <c r="L26" s="350" t="s">
        <v>673</v>
      </c>
      <c r="M26" s="385"/>
      <c r="N26" s="385">
        <v>200000</v>
      </c>
      <c r="O26" s="352">
        <v>43767</v>
      </c>
      <c r="P26" s="353">
        <v>0</v>
      </c>
      <c r="Q26" s="353">
        <v>0</v>
      </c>
      <c r="R26" s="385">
        <v>0</v>
      </c>
      <c r="S26" s="385">
        <v>0</v>
      </c>
      <c r="T26" s="385">
        <f t="shared" si="1"/>
        <v>200000</v>
      </c>
      <c r="U26" s="386" t="s">
        <v>1050</v>
      </c>
    </row>
    <row r="27" spans="1:21" s="243" customFormat="1" ht="45" x14ac:dyDescent="0.25">
      <c r="A27" s="588"/>
      <c r="B27" s="588"/>
      <c r="C27" s="580" t="s">
        <v>1080</v>
      </c>
      <c r="D27" s="346"/>
      <c r="E27" s="346"/>
      <c r="F27" s="346"/>
      <c r="G27" s="346"/>
      <c r="H27" s="346"/>
      <c r="I27" s="587" t="s">
        <v>1081</v>
      </c>
      <c r="J27" s="349" t="s">
        <v>1082</v>
      </c>
      <c r="K27" s="349" t="s">
        <v>1034</v>
      </c>
      <c r="L27" s="350" t="s">
        <v>673</v>
      </c>
      <c r="M27" s="385"/>
      <c r="N27" s="385">
        <v>400000</v>
      </c>
      <c r="O27" s="352">
        <v>43937</v>
      </c>
      <c r="P27" s="353">
        <v>0</v>
      </c>
      <c r="Q27" s="353">
        <v>0</v>
      </c>
      <c r="R27" s="385">
        <v>0</v>
      </c>
      <c r="S27" s="385">
        <v>0</v>
      </c>
      <c r="T27" s="385">
        <f t="shared" si="1"/>
        <v>400000</v>
      </c>
      <c r="U27" s="386" t="s">
        <v>1050</v>
      </c>
    </row>
    <row r="28" spans="1:21" s="243" customFormat="1" ht="45" x14ac:dyDescent="0.25">
      <c r="A28" s="586" t="s">
        <v>1083</v>
      </c>
      <c r="B28" s="580" t="s">
        <v>1083</v>
      </c>
      <c r="C28" s="580" t="s">
        <v>1083</v>
      </c>
      <c r="D28" s="346"/>
      <c r="E28" s="346"/>
      <c r="F28" s="346"/>
      <c r="G28" s="346"/>
      <c r="H28" s="346"/>
      <c r="I28" s="591"/>
      <c r="J28" s="349" t="s">
        <v>1084</v>
      </c>
      <c r="K28" s="349" t="s">
        <v>1034</v>
      </c>
      <c r="L28" s="350" t="s">
        <v>673</v>
      </c>
      <c r="M28" s="385">
        <v>2550000</v>
      </c>
      <c r="N28" s="385">
        <v>26173</v>
      </c>
      <c r="O28" s="352" t="s">
        <v>304</v>
      </c>
      <c r="P28" s="353">
        <v>0</v>
      </c>
      <c r="Q28" s="353">
        <v>0</v>
      </c>
      <c r="R28" s="385">
        <v>0</v>
      </c>
      <c r="S28" s="385">
        <v>0</v>
      </c>
      <c r="T28" s="385">
        <f t="shared" si="1"/>
        <v>26173</v>
      </c>
      <c r="U28" s="386"/>
    </row>
    <row r="29" spans="1:21" s="243" customFormat="1" ht="15.75" x14ac:dyDescent="0.25">
      <c r="A29" s="808" t="s">
        <v>1085</v>
      </c>
      <c r="B29" s="809"/>
      <c r="C29" s="809"/>
      <c r="D29" s="809"/>
      <c r="E29" s="809"/>
      <c r="F29" s="809"/>
      <c r="G29" s="809"/>
      <c r="H29" s="809"/>
      <c r="I29" s="809"/>
      <c r="J29" s="809"/>
      <c r="K29" s="809"/>
      <c r="L29" s="810"/>
      <c r="M29" s="388">
        <f>SUM(M20:M28)</f>
        <v>3900000</v>
      </c>
      <c r="N29" s="388">
        <f>SUM(N20:N28)</f>
        <v>2836173</v>
      </c>
      <c r="O29" s="389"/>
      <c r="P29" s="390"/>
      <c r="Q29" s="390"/>
      <c r="R29" s="388">
        <f>SUM(R20:R28)</f>
        <v>0</v>
      </c>
      <c r="S29" s="388">
        <f>SUM(S20:S28)</f>
        <v>0</v>
      </c>
      <c r="T29" s="388">
        <f>SUM(T20:T28)</f>
        <v>2836173</v>
      </c>
      <c r="U29" s="391"/>
    </row>
    <row r="30" spans="1:21" s="243" customFormat="1" ht="45" x14ac:dyDescent="0.25">
      <c r="A30" s="592">
        <v>615</v>
      </c>
      <c r="B30" s="593">
        <v>615</v>
      </c>
      <c r="C30" s="593">
        <v>615</v>
      </c>
      <c r="D30" s="392"/>
      <c r="E30" s="392"/>
      <c r="F30" s="392"/>
      <c r="G30" s="392"/>
      <c r="H30" s="392"/>
      <c r="I30" s="594" t="s">
        <v>1086</v>
      </c>
      <c r="J30" s="393" t="s">
        <v>1041</v>
      </c>
      <c r="K30" s="393" t="s">
        <v>1034</v>
      </c>
      <c r="L30" s="394" t="s">
        <v>673</v>
      </c>
      <c r="M30" s="395"/>
      <c r="N30" s="395"/>
      <c r="O30" s="396"/>
      <c r="P30" s="397"/>
      <c r="Q30" s="397"/>
      <c r="R30" s="395"/>
      <c r="S30" s="395"/>
      <c r="T30" s="395"/>
      <c r="U30" s="398" t="s">
        <v>1087</v>
      </c>
    </row>
    <row r="31" spans="1:21" s="243" customFormat="1" ht="45" x14ac:dyDescent="0.25">
      <c r="A31" s="592">
        <v>648</v>
      </c>
      <c r="B31" s="593">
        <v>648</v>
      </c>
      <c r="C31" s="593">
        <v>648</v>
      </c>
      <c r="D31" s="392"/>
      <c r="E31" s="392"/>
      <c r="F31" s="392"/>
      <c r="G31" s="392"/>
      <c r="H31" s="392"/>
      <c r="I31" s="594" t="s">
        <v>1088</v>
      </c>
      <c r="J31" s="393" t="s">
        <v>1041</v>
      </c>
      <c r="K31" s="393" t="s">
        <v>1034</v>
      </c>
      <c r="L31" s="394" t="s">
        <v>673</v>
      </c>
      <c r="M31" s="395"/>
      <c r="N31" s="395"/>
      <c r="O31" s="396"/>
      <c r="P31" s="397"/>
      <c r="Q31" s="397"/>
      <c r="R31" s="395"/>
      <c r="S31" s="395"/>
      <c r="T31" s="395"/>
      <c r="U31" s="398" t="s">
        <v>1087</v>
      </c>
    </row>
    <row r="32" spans="1:21" s="243" customFormat="1" ht="45" x14ac:dyDescent="0.25">
      <c r="A32" s="592">
        <v>700</v>
      </c>
      <c r="B32" s="593">
        <v>700</v>
      </c>
      <c r="C32" s="593">
        <v>700</v>
      </c>
      <c r="D32" s="392"/>
      <c r="E32" s="392"/>
      <c r="F32" s="392"/>
      <c r="G32" s="392"/>
      <c r="H32" s="392"/>
      <c r="I32" s="594" t="s">
        <v>1089</v>
      </c>
      <c r="J32" s="393" t="s">
        <v>1090</v>
      </c>
      <c r="K32" s="393" t="s">
        <v>1034</v>
      </c>
      <c r="L32" s="394" t="s">
        <v>673</v>
      </c>
      <c r="M32" s="395"/>
      <c r="N32" s="395"/>
      <c r="O32" s="396"/>
      <c r="P32" s="397"/>
      <c r="Q32" s="397"/>
      <c r="R32" s="395"/>
      <c r="S32" s="395"/>
      <c r="T32" s="395"/>
      <c r="U32" s="398" t="s">
        <v>1087</v>
      </c>
    </row>
    <row r="33" spans="1:21" s="243" customFormat="1" ht="45" x14ac:dyDescent="0.25">
      <c r="A33" s="592">
        <v>706</v>
      </c>
      <c r="B33" s="593">
        <v>706</v>
      </c>
      <c r="C33" s="593">
        <v>706</v>
      </c>
      <c r="D33" s="392"/>
      <c r="E33" s="392"/>
      <c r="F33" s="392"/>
      <c r="G33" s="392"/>
      <c r="H33" s="392"/>
      <c r="I33" s="594" t="s">
        <v>1091</v>
      </c>
      <c r="J33" s="393" t="s">
        <v>1092</v>
      </c>
      <c r="K33" s="393" t="s">
        <v>1034</v>
      </c>
      <c r="L33" s="394" t="s">
        <v>673</v>
      </c>
      <c r="M33" s="395"/>
      <c r="N33" s="395"/>
      <c r="O33" s="396"/>
      <c r="P33" s="397"/>
      <c r="Q33" s="397"/>
      <c r="R33" s="395"/>
      <c r="S33" s="395"/>
      <c r="T33" s="395"/>
      <c r="U33" s="398" t="s">
        <v>1087</v>
      </c>
    </row>
    <row r="34" spans="1:21" s="243" customFormat="1" ht="45" x14ac:dyDescent="0.25">
      <c r="A34" s="592">
        <v>713</v>
      </c>
      <c r="B34" s="593">
        <v>713</v>
      </c>
      <c r="C34" s="593">
        <v>713</v>
      </c>
      <c r="D34" s="392"/>
      <c r="E34" s="392"/>
      <c r="F34" s="392"/>
      <c r="G34" s="392"/>
      <c r="H34" s="392"/>
      <c r="I34" s="594" t="s">
        <v>1093</v>
      </c>
      <c r="J34" s="393" t="s">
        <v>1092</v>
      </c>
      <c r="K34" s="393" t="s">
        <v>1034</v>
      </c>
      <c r="L34" s="394" t="s">
        <v>673</v>
      </c>
      <c r="M34" s="395"/>
      <c r="N34" s="395"/>
      <c r="O34" s="396"/>
      <c r="P34" s="397"/>
      <c r="Q34" s="397"/>
      <c r="R34" s="395"/>
      <c r="S34" s="395"/>
      <c r="T34" s="395"/>
      <c r="U34" s="398" t="s">
        <v>1087</v>
      </c>
    </row>
    <row r="35" spans="1:21" s="243" customFormat="1" ht="15.75" x14ac:dyDescent="0.25">
      <c r="A35" s="808" t="s">
        <v>1094</v>
      </c>
      <c r="B35" s="809"/>
      <c r="C35" s="809"/>
      <c r="D35" s="809"/>
      <c r="E35" s="809"/>
      <c r="F35" s="809"/>
      <c r="G35" s="809"/>
      <c r="H35" s="809"/>
      <c r="I35" s="809"/>
      <c r="J35" s="809"/>
      <c r="K35" s="809"/>
      <c r="L35" s="810"/>
      <c r="M35" s="399">
        <f>SUM(M30:M34)</f>
        <v>0</v>
      </c>
      <c r="N35" s="399">
        <f>SUM(N30:N34)</f>
        <v>0</v>
      </c>
      <c r="O35" s="400"/>
      <c r="P35" s="401"/>
      <c r="Q35" s="401"/>
      <c r="R35" s="399">
        <f>SUM(R30:R34)</f>
        <v>0</v>
      </c>
      <c r="S35" s="399">
        <f>SUM(S30:S34)</f>
        <v>0</v>
      </c>
      <c r="T35" s="399">
        <f>SUM(T30:T34)</f>
        <v>0</v>
      </c>
      <c r="U35" s="391"/>
    </row>
    <row r="36" spans="1:21" s="243" customFormat="1" ht="60.75" x14ac:dyDescent="0.25">
      <c r="A36" s="595"/>
      <c r="B36" s="596"/>
      <c r="C36" s="596"/>
      <c r="D36" s="596"/>
      <c r="E36" s="596"/>
      <c r="F36" s="596"/>
      <c r="G36" s="596"/>
      <c r="H36" s="596"/>
      <c r="I36" s="596"/>
      <c r="J36" s="597" t="s">
        <v>1095</v>
      </c>
      <c r="K36" s="596"/>
      <c r="L36" s="598"/>
      <c r="M36" s="402">
        <f>M35+M29+M19</f>
        <v>6000000</v>
      </c>
      <c r="N36" s="402">
        <f>N35+N29+N19</f>
        <v>6000000</v>
      </c>
      <c r="O36" s="403"/>
      <c r="P36" s="404"/>
      <c r="Q36" s="404"/>
      <c r="R36" s="402">
        <f>R35+R29+R19</f>
        <v>894569</v>
      </c>
      <c r="S36" s="402">
        <f>S35+S29+S19</f>
        <v>255258</v>
      </c>
      <c r="T36" s="402">
        <f>T35+T29+T19</f>
        <v>4850173</v>
      </c>
      <c r="U36" s="391"/>
    </row>
    <row r="37" spans="1:21" s="243" customFormat="1" ht="15.75" x14ac:dyDescent="0.25">
      <c r="A37" s="599"/>
      <c r="B37" s="600"/>
      <c r="C37" s="600"/>
      <c r="D37" s="600"/>
      <c r="E37" s="600"/>
      <c r="F37" s="600"/>
      <c r="G37" s="600"/>
      <c r="H37" s="600"/>
      <c r="I37" s="600"/>
      <c r="J37" s="601"/>
      <c r="K37" s="600"/>
      <c r="L37" s="602"/>
      <c r="M37" s="354"/>
      <c r="N37" s="354"/>
      <c r="O37" s="405"/>
      <c r="P37" s="353"/>
      <c r="Q37" s="353"/>
      <c r="R37" s="354"/>
      <c r="S37" s="354"/>
      <c r="T37" s="354"/>
      <c r="U37" s="406"/>
    </row>
    <row r="38" spans="1:21" s="243" customFormat="1" ht="20.25" x14ac:dyDescent="0.25">
      <c r="A38" s="811" t="s">
        <v>1096</v>
      </c>
      <c r="B38" s="812"/>
      <c r="C38" s="812"/>
      <c r="D38" s="812"/>
      <c r="E38" s="812"/>
      <c r="F38" s="812"/>
      <c r="G38" s="812"/>
      <c r="H38" s="812"/>
      <c r="I38" s="812"/>
      <c r="J38" s="812"/>
      <c r="K38" s="812"/>
      <c r="L38" s="813"/>
      <c r="M38" s="407"/>
      <c r="N38" s="407"/>
      <c r="O38" s="408"/>
      <c r="P38" s="409"/>
      <c r="Q38" s="409"/>
      <c r="R38" s="407"/>
      <c r="S38" s="407"/>
      <c r="T38" s="407"/>
      <c r="U38" s="410"/>
    </row>
    <row r="39" spans="1:21" s="243" customFormat="1" ht="60" x14ac:dyDescent="0.25">
      <c r="A39" s="603" t="s">
        <v>1097</v>
      </c>
      <c r="B39" s="603" t="s">
        <v>1097</v>
      </c>
      <c r="C39" s="411"/>
      <c r="D39" s="411"/>
      <c r="E39" s="411"/>
      <c r="F39" s="411"/>
      <c r="G39" s="411"/>
      <c r="H39" s="411"/>
      <c r="I39" s="604" t="s">
        <v>1098</v>
      </c>
      <c r="J39" s="412" t="s">
        <v>1099</v>
      </c>
      <c r="K39" s="413" t="s">
        <v>1034</v>
      </c>
      <c r="L39" s="414" t="s">
        <v>673</v>
      </c>
      <c r="M39" s="385">
        <v>30000000</v>
      </c>
      <c r="N39" s="385">
        <v>30000000</v>
      </c>
      <c r="O39" s="352" t="s">
        <v>304</v>
      </c>
      <c r="P39" s="353">
        <v>0</v>
      </c>
      <c r="Q39" s="353">
        <v>0</v>
      </c>
      <c r="R39" s="385">
        <f>N39-S39</f>
        <v>12501992</v>
      </c>
      <c r="S39" s="385">
        <v>17498008</v>
      </c>
      <c r="T39" s="385">
        <f>N39-R39-S39</f>
        <v>0</v>
      </c>
      <c r="U39" s="386" t="s">
        <v>1100</v>
      </c>
    </row>
    <row r="40" spans="1:21" s="243" customFormat="1" ht="20.25" x14ac:dyDescent="0.25">
      <c r="A40" s="822" t="s">
        <v>1101</v>
      </c>
      <c r="B40" s="822"/>
      <c r="C40" s="822"/>
      <c r="D40" s="822"/>
      <c r="E40" s="822"/>
      <c r="F40" s="822"/>
      <c r="G40" s="822"/>
      <c r="H40" s="822"/>
      <c r="I40" s="822"/>
      <c r="J40" s="822"/>
      <c r="K40" s="822"/>
      <c r="L40" s="822"/>
      <c r="M40" s="402">
        <f>SUM(M39)</f>
        <v>30000000</v>
      </c>
      <c r="N40" s="402">
        <f>SUM(N39)</f>
        <v>30000000</v>
      </c>
      <c r="O40" s="415"/>
      <c r="P40" s="404"/>
      <c r="Q40" s="404"/>
      <c r="R40" s="402">
        <f>SUM(R39)</f>
        <v>12501992</v>
      </c>
      <c r="S40" s="402">
        <f>S39</f>
        <v>17498008</v>
      </c>
      <c r="T40" s="402">
        <f>SUM(T39)</f>
        <v>0</v>
      </c>
      <c r="U40" s="416"/>
    </row>
    <row r="41" spans="1:21" s="243" customFormat="1" ht="15.75" x14ac:dyDescent="0.25">
      <c r="A41" s="417"/>
      <c r="B41" s="417"/>
      <c r="C41" s="417"/>
      <c r="D41" s="417"/>
      <c r="E41" s="417"/>
      <c r="F41" s="417"/>
      <c r="G41" s="417"/>
      <c r="H41" s="417"/>
      <c r="I41" s="605"/>
      <c r="J41" s="417"/>
      <c r="K41" s="417"/>
      <c r="L41" s="417"/>
      <c r="M41" s="606"/>
      <c r="N41" s="607"/>
      <c r="O41" s="608"/>
      <c r="P41" s="417"/>
      <c r="Q41" s="417"/>
      <c r="R41" s="609"/>
      <c r="S41" s="609"/>
      <c r="T41" s="609"/>
      <c r="U41" s="417"/>
    </row>
    <row r="42" spans="1:21" s="243" customFormat="1" ht="20.25" x14ac:dyDescent="0.25">
      <c r="A42" s="821" t="s">
        <v>1102</v>
      </c>
      <c r="B42" s="821"/>
      <c r="C42" s="821"/>
      <c r="D42" s="821"/>
      <c r="E42" s="821"/>
      <c r="F42" s="821"/>
      <c r="G42" s="821"/>
      <c r="H42" s="821"/>
      <c r="I42" s="821"/>
      <c r="J42" s="821"/>
      <c r="K42" s="821"/>
      <c r="L42" s="821"/>
      <c r="M42" s="418">
        <f>M40+M36</f>
        <v>36000000</v>
      </c>
      <c r="N42" s="418">
        <f>N40+N36</f>
        <v>36000000</v>
      </c>
      <c r="O42" s="419"/>
      <c r="P42" s="420"/>
      <c r="Q42" s="420"/>
      <c r="R42" s="418">
        <f>R40+R36</f>
        <v>13396561</v>
      </c>
      <c r="S42" s="418">
        <f>S40+S36</f>
        <v>17753266</v>
      </c>
      <c r="T42" s="418">
        <f>T40+T36</f>
        <v>4850173</v>
      </c>
      <c r="U42" s="421"/>
    </row>
    <row r="43" spans="1:21" s="243" customFormat="1" x14ac:dyDescent="0.25"/>
    <row r="44" spans="1:21" s="243" customFormat="1" x14ac:dyDescent="0.25"/>
  </sheetData>
  <mergeCells count="25">
    <mergeCell ref="J1:K1"/>
    <mergeCell ref="L1:L3"/>
    <mergeCell ref="M1:M3"/>
    <mergeCell ref="J2:K2"/>
    <mergeCell ref="A42:L42"/>
    <mergeCell ref="A40:L40"/>
    <mergeCell ref="A3:H3"/>
    <mergeCell ref="J3:K3"/>
    <mergeCell ref="L5:L7"/>
    <mergeCell ref="M5:M7"/>
    <mergeCell ref="U5:U7"/>
    <mergeCell ref="A19:L19"/>
    <mergeCell ref="A29:L29"/>
    <mergeCell ref="A35:L35"/>
    <mergeCell ref="A38:L38"/>
    <mergeCell ref="O5:O7"/>
    <mergeCell ref="P5:P7"/>
    <mergeCell ref="Q5:Q7"/>
    <mergeCell ref="R5:R7"/>
    <mergeCell ref="S5:S7"/>
    <mergeCell ref="T5:T7"/>
    <mergeCell ref="I5:I7"/>
    <mergeCell ref="J5:J7"/>
    <mergeCell ref="K5:K7"/>
    <mergeCell ref="N5:N7"/>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F14" sqref="F14"/>
    </sheetView>
  </sheetViews>
  <sheetFormatPr defaultRowHeight="15" x14ac:dyDescent="0.25"/>
  <cols>
    <col min="2" max="2" width="12.42578125" customWidth="1"/>
    <col min="3" max="3" width="17.7109375" customWidth="1"/>
    <col min="4" max="4" width="27.85546875" customWidth="1"/>
    <col min="5" max="5" width="14.5703125" customWidth="1"/>
    <col min="6" max="6" width="17" customWidth="1"/>
    <col min="7" max="7" width="16.85546875" customWidth="1"/>
    <col min="8" max="8" width="14" customWidth="1"/>
    <col min="9" max="9" width="15.28515625" customWidth="1"/>
    <col min="10" max="10" width="13.7109375" customWidth="1"/>
    <col min="11" max="11" width="16" customWidth="1"/>
    <col min="12" max="12" width="17.28515625" customWidth="1"/>
    <col min="13" max="13" width="18.5703125" customWidth="1"/>
  </cols>
  <sheetData>
    <row r="1" spans="1:14" ht="31.5" x14ac:dyDescent="0.25">
      <c r="B1" s="237" t="s">
        <v>26</v>
      </c>
      <c r="C1" s="713" t="s">
        <v>1103</v>
      </c>
      <c r="D1" s="714"/>
      <c r="E1" s="238"/>
      <c r="I1" s="63"/>
    </row>
    <row r="2" spans="1:14" ht="15.75" x14ac:dyDescent="0.25">
      <c r="B2" s="237" t="s">
        <v>28</v>
      </c>
      <c r="C2" s="827">
        <v>43252</v>
      </c>
      <c r="D2" s="828"/>
      <c r="E2" s="239"/>
      <c r="G2" s="63"/>
      <c r="H2" s="65"/>
      <c r="I2" s="63"/>
      <c r="J2" s="63"/>
      <c r="M2" s="148"/>
    </row>
    <row r="3" spans="1:14" ht="31.5" x14ac:dyDescent="0.25">
      <c r="B3" s="237" t="s">
        <v>29</v>
      </c>
      <c r="C3" s="717" t="s">
        <v>1104</v>
      </c>
      <c r="D3" s="718"/>
      <c r="E3" s="240"/>
    </row>
    <row r="4" spans="1:14" ht="15.75" x14ac:dyDescent="0.25">
      <c r="B4" s="241"/>
      <c r="C4" s="242"/>
      <c r="D4" s="243"/>
      <c r="E4" s="243"/>
    </row>
    <row r="5" spans="1:14" x14ac:dyDescent="0.25">
      <c r="A5" s="719" t="s">
        <v>30</v>
      </c>
      <c r="B5" s="743" t="s">
        <v>31</v>
      </c>
      <c r="C5" s="743" t="s">
        <v>32</v>
      </c>
      <c r="D5" s="743" t="s">
        <v>33</v>
      </c>
      <c r="E5" s="743" t="s">
        <v>34</v>
      </c>
      <c r="F5" s="743" t="s">
        <v>1</v>
      </c>
      <c r="G5" s="743" t="s">
        <v>1105</v>
      </c>
      <c r="H5" s="719" t="s">
        <v>36</v>
      </c>
      <c r="I5" s="824" t="s">
        <v>37</v>
      </c>
      <c r="J5" s="743" t="s">
        <v>38</v>
      </c>
      <c r="K5" s="719" t="s">
        <v>3</v>
      </c>
      <c r="L5" s="719" t="s">
        <v>5</v>
      </c>
      <c r="M5" s="719" t="s">
        <v>7</v>
      </c>
      <c r="N5" s="719" t="s">
        <v>39</v>
      </c>
    </row>
    <row r="6" spans="1:14" x14ac:dyDescent="0.25">
      <c r="A6" s="720"/>
      <c r="B6" s="743"/>
      <c r="C6" s="743"/>
      <c r="D6" s="743"/>
      <c r="E6" s="743"/>
      <c r="F6" s="743"/>
      <c r="G6" s="743"/>
      <c r="H6" s="720"/>
      <c r="I6" s="825"/>
      <c r="J6" s="743"/>
      <c r="K6" s="720"/>
      <c r="L6" s="720"/>
      <c r="M6" s="720"/>
      <c r="N6" s="720"/>
    </row>
    <row r="7" spans="1:14" x14ac:dyDescent="0.25">
      <c r="A7" s="721"/>
      <c r="B7" s="743"/>
      <c r="C7" s="743"/>
      <c r="D7" s="743"/>
      <c r="E7" s="743"/>
      <c r="F7" s="743"/>
      <c r="G7" s="743"/>
      <c r="H7" s="721"/>
      <c r="I7" s="826"/>
      <c r="J7" s="743"/>
      <c r="K7" s="721"/>
      <c r="L7" s="721"/>
      <c r="M7" s="721"/>
      <c r="N7" s="721"/>
    </row>
    <row r="8" spans="1:14" s="243" customFormat="1" ht="90" x14ac:dyDescent="0.25">
      <c r="A8" s="276">
        <v>1</v>
      </c>
      <c r="B8" s="276" t="s">
        <v>1106</v>
      </c>
      <c r="C8" s="79" t="s">
        <v>1107</v>
      </c>
      <c r="D8" s="277" t="s">
        <v>1108</v>
      </c>
      <c r="E8" s="79" t="s">
        <v>1109</v>
      </c>
      <c r="F8" s="422">
        <v>1425000</v>
      </c>
      <c r="G8" s="427">
        <v>1425000</v>
      </c>
      <c r="H8" s="610">
        <v>43708</v>
      </c>
      <c r="I8" s="425">
        <v>0</v>
      </c>
      <c r="J8" s="425">
        <v>0</v>
      </c>
      <c r="K8" s="423">
        <v>149542</v>
      </c>
      <c r="L8" s="424">
        <v>31731</v>
      </c>
      <c r="M8" s="422">
        <f>G8-K8-L8</f>
        <v>1243727</v>
      </c>
      <c r="N8" s="276" t="s">
        <v>462</v>
      </c>
    </row>
    <row r="9" spans="1:14" s="243" customFormat="1" ht="135" x14ac:dyDescent="0.25">
      <c r="A9" s="276">
        <v>2</v>
      </c>
      <c r="B9" s="276" t="s">
        <v>1110</v>
      </c>
      <c r="C9" s="79" t="s">
        <v>1111</v>
      </c>
      <c r="D9" s="79" t="s">
        <v>1112</v>
      </c>
      <c r="E9" s="79" t="s">
        <v>1113</v>
      </c>
      <c r="F9" s="422">
        <v>2000000</v>
      </c>
      <c r="G9" s="427">
        <v>2000000</v>
      </c>
      <c r="H9" s="611"/>
      <c r="I9" s="425"/>
      <c r="J9" s="425"/>
      <c r="K9" s="424">
        <v>168943</v>
      </c>
      <c r="L9" s="424">
        <v>1831057</v>
      </c>
      <c r="M9" s="422">
        <f t="shared" ref="M9:M15" si="0">G9-K9-L9</f>
        <v>0</v>
      </c>
      <c r="N9" s="276" t="s">
        <v>462</v>
      </c>
    </row>
    <row r="10" spans="1:14" s="243" customFormat="1" ht="75" x14ac:dyDescent="0.25">
      <c r="A10" s="276">
        <v>3</v>
      </c>
      <c r="B10" s="276" t="s">
        <v>1114</v>
      </c>
      <c r="C10" s="277" t="s">
        <v>1115</v>
      </c>
      <c r="D10" s="277" t="s">
        <v>1116</v>
      </c>
      <c r="E10" s="277" t="s">
        <v>1109</v>
      </c>
      <c r="F10" s="422">
        <v>2000000</v>
      </c>
      <c r="G10" s="422">
        <v>2000000</v>
      </c>
      <c r="H10" s="610">
        <v>43708</v>
      </c>
      <c r="I10" s="425">
        <v>0</v>
      </c>
      <c r="J10" s="425">
        <v>0</v>
      </c>
      <c r="K10" s="426">
        <v>2000000</v>
      </c>
      <c r="L10" s="426">
        <v>0</v>
      </c>
      <c r="M10" s="422">
        <f>G10-K10-L10</f>
        <v>0</v>
      </c>
      <c r="N10" s="276" t="s">
        <v>462</v>
      </c>
    </row>
    <row r="11" spans="1:14" s="243" customFormat="1" ht="60" x14ac:dyDescent="0.25">
      <c r="A11" s="276">
        <v>4</v>
      </c>
      <c r="B11" s="276" t="s">
        <v>1117</v>
      </c>
      <c r="C11" s="79" t="s">
        <v>1118</v>
      </c>
      <c r="D11" s="79" t="s">
        <v>1119</v>
      </c>
      <c r="E11" s="79" t="s">
        <v>1109</v>
      </c>
      <c r="F11" s="427">
        <v>102000</v>
      </c>
      <c r="G11" s="427">
        <v>102000</v>
      </c>
      <c r="H11" s="610">
        <v>43708</v>
      </c>
      <c r="I11" s="425">
        <v>0</v>
      </c>
      <c r="J11" s="425">
        <v>0</v>
      </c>
      <c r="K11" s="424">
        <v>0</v>
      </c>
      <c r="L11" s="424">
        <v>0</v>
      </c>
      <c r="M11" s="422">
        <f t="shared" si="0"/>
        <v>102000</v>
      </c>
      <c r="N11" s="276" t="s">
        <v>462</v>
      </c>
    </row>
    <row r="12" spans="1:14" s="243" customFormat="1" ht="60" x14ac:dyDescent="0.25">
      <c r="A12" s="276">
        <v>5</v>
      </c>
      <c r="B12" s="276" t="s">
        <v>1120</v>
      </c>
      <c r="C12" s="79" t="s">
        <v>1121</v>
      </c>
      <c r="D12" s="79" t="s">
        <v>1122</v>
      </c>
      <c r="E12" s="79" t="s">
        <v>1109</v>
      </c>
      <c r="F12" s="427">
        <v>73000</v>
      </c>
      <c r="G12" s="427">
        <v>73000</v>
      </c>
      <c r="H12" s="610">
        <v>43708</v>
      </c>
      <c r="I12" s="425">
        <v>0</v>
      </c>
      <c r="J12" s="425">
        <v>0</v>
      </c>
      <c r="K12" s="424">
        <v>0</v>
      </c>
      <c r="L12" s="424">
        <v>0</v>
      </c>
      <c r="M12" s="422">
        <f t="shared" si="0"/>
        <v>73000</v>
      </c>
      <c r="N12" s="276" t="s">
        <v>462</v>
      </c>
    </row>
    <row r="13" spans="1:14" s="243" customFormat="1" ht="75" x14ac:dyDescent="0.25">
      <c r="A13" s="276">
        <v>6</v>
      </c>
      <c r="B13" s="276" t="s">
        <v>1123</v>
      </c>
      <c r="C13" s="79" t="s">
        <v>1107</v>
      </c>
      <c r="D13" s="277" t="s">
        <v>1124</v>
      </c>
      <c r="E13" s="79" t="s">
        <v>1109</v>
      </c>
      <c r="F13" s="422">
        <v>575000</v>
      </c>
      <c r="G13" s="427">
        <v>575000</v>
      </c>
      <c r="H13" s="610">
        <v>43708</v>
      </c>
      <c r="I13" s="425"/>
      <c r="J13" s="425"/>
      <c r="K13" s="424">
        <v>4216</v>
      </c>
      <c r="L13" s="424">
        <v>189868</v>
      </c>
      <c r="M13" s="422">
        <f t="shared" si="0"/>
        <v>380916</v>
      </c>
      <c r="N13" s="276" t="s">
        <v>462</v>
      </c>
    </row>
    <row r="14" spans="1:14" s="243" customFormat="1" ht="60" x14ac:dyDescent="0.25">
      <c r="A14" s="276">
        <v>7</v>
      </c>
      <c r="B14" s="276" t="s">
        <v>1125</v>
      </c>
      <c r="C14" s="79" t="s">
        <v>1118</v>
      </c>
      <c r="D14" s="79" t="s">
        <v>1126</v>
      </c>
      <c r="E14" s="79" t="s">
        <v>1109</v>
      </c>
      <c r="F14" s="427">
        <v>102000</v>
      </c>
      <c r="G14" s="427">
        <v>102000</v>
      </c>
      <c r="H14" s="610">
        <v>43708</v>
      </c>
      <c r="I14" s="425">
        <v>0</v>
      </c>
      <c r="J14" s="425">
        <v>0</v>
      </c>
      <c r="K14" s="424">
        <v>0</v>
      </c>
      <c r="L14" s="424">
        <v>0</v>
      </c>
      <c r="M14" s="422">
        <f t="shared" si="0"/>
        <v>102000</v>
      </c>
      <c r="N14" s="276" t="s">
        <v>462</v>
      </c>
    </row>
    <row r="15" spans="1:14" s="243" customFormat="1" ht="60.75" thickBot="1" x14ac:dyDescent="0.3">
      <c r="A15" s="276">
        <v>8</v>
      </c>
      <c r="B15" s="276" t="s">
        <v>1127</v>
      </c>
      <c r="C15" s="79" t="s">
        <v>1121</v>
      </c>
      <c r="D15" s="79" t="s">
        <v>1128</v>
      </c>
      <c r="E15" s="79" t="s">
        <v>1109</v>
      </c>
      <c r="F15" s="427">
        <v>73000</v>
      </c>
      <c r="G15" s="427">
        <v>73000</v>
      </c>
      <c r="H15" s="610">
        <v>43708</v>
      </c>
      <c r="I15" s="425">
        <v>0</v>
      </c>
      <c r="J15" s="425">
        <v>0</v>
      </c>
      <c r="K15" s="424">
        <v>0</v>
      </c>
      <c r="L15" s="424">
        <v>0</v>
      </c>
      <c r="M15" s="422">
        <f t="shared" si="0"/>
        <v>73000</v>
      </c>
      <c r="N15" s="276" t="s">
        <v>462</v>
      </c>
    </row>
    <row r="16" spans="1:14" s="243" customFormat="1" ht="16.5" thickBot="1" x14ac:dyDescent="0.3">
      <c r="A16" s="273"/>
      <c r="B16" s="612"/>
      <c r="C16" s="273"/>
      <c r="D16" s="273"/>
      <c r="E16" s="613" t="s">
        <v>56</v>
      </c>
      <c r="F16" s="614">
        <f>SUM(F8:F15)</f>
        <v>6350000</v>
      </c>
      <c r="G16" s="614">
        <f>SUM(G8:G15)</f>
        <v>6350000</v>
      </c>
      <c r="H16" s="615"/>
      <c r="I16" s="616"/>
      <c r="J16" s="616"/>
      <c r="K16" s="614">
        <f>SUM(K8:K15)</f>
        <v>2322701</v>
      </c>
      <c r="L16" s="614">
        <f>SUM(L8:L15)</f>
        <v>2052656</v>
      </c>
      <c r="M16" s="614">
        <f>SUM(M8:M15)</f>
        <v>1974643</v>
      </c>
      <c r="N16" s="615"/>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E24" sqref="E24"/>
    </sheetView>
  </sheetViews>
  <sheetFormatPr defaultRowHeight="15" x14ac:dyDescent="0.25"/>
  <cols>
    <col min="2" max="2" width="19.140625" customWidth="1"/>
    <col min="4" max="4" width="18.42578125" customWidth="1"/>
  </cols>
  <sheetData>
    <row r="1" spans="1:14" ht="31.5" x14ac:dyDescent="0.25">
      <c r="B1" s="237" t="s">
        <v>26</v>
      </c>
      <c r="C1" s="713" t="s">
        <v>1103</v>
      </c>
      <c r="D1" s="714"/>
      <c r="E1" s="238"/>
      <c r="I1" s="63"/>
    </row>
    <row r="2" spans="1:14" ht="15.75" x14ac:dyDescent="0.25">
      <c r="B2" s="237" t="s">
        <v>28</v>
      </c>
      <c r="C2" s="715">
        <v>43252</v>
      </c>
      <c r="D2" s="716"/>
      <c r="E2" s="239"/>
      <c r="G2" s="63"/>
      <c r="H2" s="65"/>
      <c r="I2" s="63"/>
      <c r="J2" s="63"/>
      <c r="M2" s="66"/>
    </row>
    <row r="3" spans="1:14" ht="31.5" x14ac:dyDescent="0.25">
      <c r="B3" s="237" t="s">
        <v>29</v>
      </c>
      <c r="C3" s="717" t="s">
        <v>1104</v>
      </c>
      <c r="D3" s="718"/>
      <c r="E3" s="240"/>
    </row>
    <row r="4" spans="1:14" ht="15.75" x14ac:dyDescent="0.25">
      <c r="B4" s="241"/>
      <c r="C4" s="242"/>
      <c r="D4" s="243"/>
      <c r="E4" s="243"/>
    </row>
    <row r="5" spans="1:14" x14ac:dyDescent="0.25">
      <c r="A5" s="719" t="s">
        <v>30</v>
      </c>
      <c r="B5" s="722" t="s">
        <v>429</v>
      </c>
      <c r="C5" s="723"/>
      <c r="D5" s="723"/>
      <c r="E5" s="723"/>
      <c r="F5" s="723"/>
      <c r="G5" s="723"/>
      <c r="H5" s="723"/>
      <c r="I5" s="723"/>
      <c r="J5" s="723"/>
      <c r="K5" s="723"/>
      <c r="L5" s="723"/>
      <c r="M5" s="723"/>
      <c r="N5" s="724"/>
    </row>
    <row r="6" spans="1:14" x14ac:dyDescent="0.25">
      <c r="A6" s="720"/>
      <c r="B6" s="725"/>
      <c r="C6" s="726"/>
      <c r="D6" s="726"/>
      <c r="E6" s="726"/>
      <c r="F6" s="726"/>
      <c r="G6" s="726"/>
      <c r="H6" s="726"/>
      <c r="I6" s="726"/>
      <c r="J6" s="726"/>
      <c r="K6" s="726"/>
      <c r="L6" s="726"/>
      <c r="M6" s="726"/>
      <c r="N6" s="727"/>
    </row>
    <row r="7" spans="1:14" x14ac:dyDescent="0.25">
      <c r="A7" s="721"/>
      <c r="B7" s="728"/>
      <c r="C7" s="729"/>
      <c r="D7" s="729"/>
      <c r="E7" s="729"/>
      <c r="F7" s="729"/>
      <c r="G7" s="729"/>
      <c r="H7" s="729"/>
      <c r="I7" s="729"/>
      <c r="J7" s="729"/>
      <c r="K7" s="729"/>
      <c r="L7" s="729"/>
      <c r="M7" s="729"/>
      <c r="N7" s="730"/>
    </row>
    <row r="8" spans="1:14" x14ac:dyDescent="0.25">
      <c r="A8" s="276" t="s">
        <v>1129</v>
      </c>
      <c r="B8" s="713" t="s">
        <v>1130</v>
      </c>
      <c r="C8" s="769"/>
      <c r="D8" s="769"/>
      <c r="E8" s="769"/>
      <c r="F8" s="769"/>
      <c r="G8" s="769"/>
      <c r="H8" s="769"/>
      <c r="I8" s="769"/>
      <c r="J8" s="769"/>
      <c r="K8" s="769"/>
      <c r="L8" s="769"/>
      <c r="M8" s="769"/>
      <c r="N8" s="714"/>
    </row>
    <row r="9" spans="1:14" x14ac:dyDescent="0.25">
      <c r="A9" s="282">
        <v>2</v>
      </c>
      <c r="B9" s="713" t="s">
        <v>1131</v>
      </c>
      <c r="C9" s="769"/>
      <c r="D9" s="769"/>
      <c r="E9" s="769"/>
      <c r="F9" s="769"/>
      <c r="G9" s="769"/>
      <c r="H9" s="769"/>
      <c r="I9" s="769"/>
      <c r="J9" s="769"/>
      <c r="K9" s="769"/>
      <c r="L9" s="769"/>
      <c r="M9" s="769"/>
      <c r="N9" s="714"/>
    </row>
    <row r="10" spans="1:14" x14ac:dyDescent="0.25">
      <c r="A10" s="282">
        <v>3</v>
      </c>
      <c r="B10" s="713" t="s">
        <v>1132</v>
      </c>
      <c r="C10" s="769"/>
      <c r="D10" s="769"/>
      <c r="E10" s="769"/>
      <c r="F10" s="769"/>
      <c r="G10" s="769"/>
      <c r="H10" s="769"/>
      <c r="I10" s="769"/>
      <c r="J10" s="769"/>
      <c r="K10" s="769"/>
      <c r="L10" s="769"/>
      <c r="M10" s="769"/>
      <c r="N10" s="714"/>
    </row>
    <row r="11" spans="1:14" x14ac:dyDescent="0.25">
      <c r="A11" s="282" t="s">
        <v>1133</v>
      </c>
      <c r="B11" s="713" t="s">
        <v>1134</v>
      </c>
      <c r="C11" s="769"/>
      <c r="D11" s="769"/>
      <c r="E11" s="769"/>
      <c r="F11" s="769"/>
      <c r="G11" s="769"/>
      <c r="H11" s="769"/>
      <c r="I11" s="769"/>
      <c r="J11" s="769"/>
      <c r="K11" s="769"/>
      <c r="L11" s="769"/>
      <c r="M11" s="769"/>
      <c r="N11" s="714"/>
    </row>
    <row r="12" spans="1:14" x14ac:dyDescent="0.25">
      <c r="A12" s="282" t="s">
        <v>1135</v>
      </c>
      <c r="B12" s="713" t="s">
        <v>1136</v>
      </c>
      <c r="C12" s="769"/>
      <c r="D12" s="769"/>
      <c r="E12" s="769"/>
      <c r="F12" s="769"/>
      <c r="G12" s="769"/>
      <c r="H12" s="769"/>
      <c r="I12" s="769"/>
      <c r="J12" s="769"/>
      <c r="K12" s="769"/>
      <c r="L12" s="769"/>
      <c r="M12" s="769"/>
      <c r="N12" s="714"/>
    </row>
  </sheetData>
  <mergeCells count="10">
    <mergeCell ref="A5:A7"/>
    <mergeCell ref="B5:N7"/>
    <mergeCell ref="B8:N8"/>
    <mergeCell ref="B9:N9"/>
    <mergeCell ref="B10:N10"/>
    <mergeCell ref="B11:N11"/>
    <mergeCell ref="B12:N12"/>
    <mergeCell ref="C1:D1"/>
    <mergeCell ref="C2:D2"/>
    <mergeCell ref="C3:D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G8" sqref="G8"/>
    </sheetView>
  </sheetViews>
  <sheetFormatPr defaultRowHeight="15" x14ac:dyDescent="0.25"/>
  <cols>
    <col min="1" max="1" width="12" customWidth="1"/>
    <col min="2" max="2" width="13.140625" customWidth="1"/>
    <col min="3" max="3" width="15.85546875" customWidth="1"/>
    <col min="4" max="4" width="26.140625" customWidth="1"/>
    <col min="5" max="5" width="14.5703125" customWidth="1"/>
    <col min="6" max="6" width="17.28515625" customWidth="1"/>
    <col min="7" max="7" width="16.7109375" customWidth="1"/>
    <col min="8" max="10" width="14.5703125" customWidth="1"/>
    <col min="11" max="11" width="17" customWidth="1"/>
    <col min="12" max="12" width="15" customWidth="1"/>
    <col min="13" max="13" width="15.5703125" customWidth="1"/>
    <col min="14" max="14" width="38" customWidth="1"/>
  </cols>
  <sheetData>
    <row r="1" spans="1:14" ht="37.5" x14ac:dyDescent="0.3">
      <c r="A1" s="428"/>
      <c r="B1" s="429" t="s">
        <v>26</v>
      </c>
      <c r="C1" s="836" t="s">
        <v>1137</v>
      </c>
      <c r="D1" s="837"/>
      <c r="E1" s="430"/>
      <c r="F1" s="428"/>
      <c r="G1" s="428"/>
      <c r="H1" s="428"/>
      <c r="I1" s="431"/>
      <c r="J1" s="428"/>
      <c r="K1" s="428"/>
      <c r="L1" s="428"/>
      <c r="M1" s="428"/>
      <c r="N1" s="428"/>
    </row>
    <row r="2" spans="1:14" ht="18.75" x14ac:dyDescent="0.3">
      <c r="A2" s="428"/>
      <c r="B2" s="429" t="s">
        <v>28</v>
      </c>
      <c r="C2" s="838">
        <v>43266</v>
      </c>
      <c r="D2" s="839"/>
      <c r="E2" s="432"/>
      <c r="F2" s="428"/>
      <c r="G2" s="431"/>
      <c r="H2" s="433"/>
      <c r="I2" s="431"/>
      <c r="J2" s="431"/>
      <c r="K2" s="428"/>
      <c r="L2" s="428"/>
      <c r="M2" s="434"/>
      <c r="N2" s="428"/>
    </row>
    <row r="3" spans="1:14" ht="37.5" x14ac:dyDescent="0.3">
      <c r="A3" s="428"/>
      <c r="B3" s="429" t="s">
        <v>29</v>
      </c>
      <c r="C3" s="840" t="s">
        <v>1138</v>
      </c>
      <c r="D3" s="841"/>
      <c r="E3" s="435"/>
      <c r="F3" s="428"/>
      <c r="G3" s="428"/>
      <c r="H3" s="428"/>
      <c r="I3" s="428"/>
      <c r="J3" s="428"/>
      <c r="K3" s="428"/>
      <c r="L3" s="428"/>
      <c r="M3" s="428"/>
      <c r="N3" s="428"/>
    </row>
    <row r="4" spans="1:14" ht="18.75" x14ac:dyDescent="0.3">
      <c r="A4" s="428"/>
      <c r="B4" s="436"/>
      <c r="C4" s="437"/>
      <c r="D4" s="438"/>
      <c r="E4" s="438"/>
      <c r="F4" s="428"/>
      <c r="G4" s="428"/>
      <c r="H4" s="428"/>
      <c r="I4" s="428"/>
      <c r="J4" s="428"/>
      <c r="K4" s="428"/>
      <c r="L4" s="428"/>
      <c r="M4" s="428"/>
      <c r="N4" s="428"/>
    </row>
    <row r="5" spans="1:14" x14ac:dyDescent="0.25">
      <c r="A5" s="829" t="s">
        <v>30</v>
      </c>
      <c r="B5" s="832" t="s">
        <v>31</v>
      </c>
      <c r="C5" s="832" t="s">
        <v>32</v>
      </c>
      <c r="D5" s="832" t="s">
        <v>33</v>
      </c>
      <c r="E5" s="832" t="s">
        <v>34</v>
      </c>
      <c r="F5" s="832" t="s">
        <v>1</v>
      </c>
      <c r="G5" s="832" t="s">
        <v>452</v>
      </c>
      <c r="H5" s="829" t="s">
        <v>36</v>
      </c>
      <c r="I5" s="833" t="s">
        <v>37</v>
      </c>
      <c r="J5" s="832" t="s">
        <v>38</v>
      </c>
      <c r="K5" s="829" t="s">
        <v>3</v>
      </c>
      <c r="L5" s="829" t="s">
        <v>5</v>
      </c>
      <c r="M5" s="829" t="s">
        <v>7</v>
      </c>
      <c r="N5" s="829" t="s">
        <v>39</v>
      </c>
    </row>
    <row r="6" spans="1:14" x14ac:dyDescent="0.25">
      <c r="A6" s="830"/>
      <c r="B6" s="832"/>
      <c r="C6" s="832"/>
      <c r="D6" s="832"/>
      <c r="E6" s="832"/>
      <c r="F6" s="832"/>
      <c r="G6" s="832"/>
      <c r="H6" s="830"/>
      <c r="I6" s="834"/>
      <c r="J6" s="832"/>
      <c r="K6" s="830"/>
      <c r="L6" s="830"/>
      <c r="M6" s="830"/>
      <c r="N6" s="830"/>
    </row>
    <row r="7" spans="1:14" ht="47.25" customHeight="1" x14ac:dyDescent="0.25">
      <c r="A7" s="831"/>
      <c r="B7" s="832"/>
      <c r="C7" s="832"/>
      <c r="D7" s="832"/>
      <c r="E7" s="832"/>
      <c r="F7" s="832"/>
      <c r="G7" s="832"/>
      <c r="H7" s="831"/>
      <c r="I7" s="835"/>
      <c r="J7" s="832"/>
      <c r="K7" s="831"/>
      <c r="L7" s="831"/>
      <c r="M7" s="831"/>
      <c r="N7" s="831"/>
    </row>
    <row r="8" spans="1:14" s="243" customFormat="1" ht="150" x14ac:dyDescent="0.3">
      <c r="A8" s="439">
        <v>1</v>
      </c>
      <c r="B8" s="439" t="s">
        <v>1139</v>
      </c>
      <c r="C8" s="440" t="s">
        <v>1140</v>
      </c>
      <c r="D8" s="441" t="s">
        <v>1141</v>
      </c>
      <c r="E8" s="439" t="s">
        <v>1142</v>
      </c>
      <c r="F8" s="442">
        <v>1250000</v>
      </c>
      <c r="G8" s="443">
        <v>1250000</v>
      </c>
      <c r="H8" s="444">
        <v>2019</v>
      </c>
      <c r="I8" s="445">
        <v>0.2</v>
      </c>
      <c r="J8" s="445">
        <v>0.05</v>
      </c>
      <c r="K8" s="446">
        <v>212920.36</v>
      </c>
      <c r="L8" s="446">
        <v>33026.559999999998</v>
      </c>
      <c r="M8" s="442">
        <f>G8-K8-L8</f>
        <v>1004053.0800000001</v>
      </c>
      <c r="N8" s="447" t="s">
        <v>1143</v>
      </c>
    </row>
    <row r="9" spans="1:14" s="243" customFormat="1" ht="150" x14ac:dyDescent="0.3">
      <c r="A9" s="439">
        <v>2</v>
      </c>
      <c r="B9" s="439" t="s">
        <v>1144</v>
      </c>
      <c r="C9" s="440" t="s">
        <v>1145</v>
      </c>
      <c r="D9" s="444" t="s">
        <v>1141</v>
      </c>
      <c r="E9" s="439" t="s">
        <v>1142</v>
      </c>
      <c r="F9" s="449">
        <v>1250000</v>
      </c>
      <c r="G9" s="617">
        <v>1250000</v>
      </c>
      <c r="H9" s="444">
        <v>2019</v>
      </c>
      <c r="I9" s="445">
        <v>0.2</v>
      </c>
      <c r="J9" s="445">
        <v>0.05</v>
      </c>
      <c r="K9" s="451">
        <v>0</v>
      </c>
      <c r="L9" s="451">
        <v>0</v>
      </c>
      <c r="M9" s="442">
        <f t="shared" ref="M9:M22" si="0">G9-K9-L9</f>
        <v>1250000</v>
      </c>
      <c r="N9" s="447" t="s">
        <v>1143</v>
      </c>
    </row>
    <row r="10" spans="1:14" s="243" customFormat="1" ht="150" x14ac:dyDescent="0.3">
      <c r="A10" s="439">
        <v>3</v>
      </c>
      <c r="B10" s="439" t="s">
        <v>1146</v>
      </c>
      <c r="C10" s="440" t="s">
        <v>1147</v>
      </c>
      <c r="D10" s="444" t="s">
        <v>1148</v>
      </c>
      <c r="E10" s="439" t="s">
        <v>1142</v>
      </c>
      <c r="F10" s="449">
        <v>2200000</v>
      </c>
      <c r="G10" s="617">
        <v>2200000</v>
      </c>
      <c r="H10" s="618">
        <v>43252</v>
      </c>
      <c r="I10" s="445">
        <v>0.5</v>
      </c>
      <c r="J10" s="445">
        <v>0.15</v>
      </c>
      <c r="K10" s="451">
        <v>0</v>
      </c>
      <c r="L10" s="451">
        <v>9854</v>
      </c>
      <c r="M10" s="442">
        <f t="shared" si="0"/>
        <v>2190146</v>
      </c>
      <c r="N10" s="447" t="s">
        <v>1149</v>
      </c>
    </row>
    <row r="11" spans="1:14" ht="18.75" x14ac:dyDescent="0.3">
      <c r="A11" s="448"/>
      <c r="B11" s="448"/>
      <c r="C11" s="452"/>
      <c r="D11" s="453"/>
      <c r="E11" s="453"/>
      <c r="F11" s="449"/>
      <c r="G11" s="454"/>
      <c r="H11" s="455"/>
      <c r="I11" s="455"/>
      <c r="J11" s="455"/>
      <c r="K11" s="450"/>
      <c r="L11" s="450"/>
      <c r="M11" s="442">
        <f t="shared" si="0"/>
        <v>0</v>
      </c>
      <c r="N11" s="452"/>
    </row>
    <row r="12" spans="1:14" ht="18.75" x14ac:dyDescent="0.3">
      <c r="A12" s="448"/>
      <c r="B12" s="448"/>
      <c r="C12" s="452"/>
      <c r="D12" s="452"/>
      <c r="E12" s="452"/>
      <c r="F12" s="449"/>
      <c r="G12" s="454"/>
      <c r="H12" s="456"/>
      <c r="I12" s="456"/>
      <c r="J12" s="456"/>
      <c r="K12" s="451"/>
      <c r="L12" s="451"/>
      <c r="M12" s="442">
        <f t="shared" si="0"/>
        <v>0</v>
      </c>
      <c r="N12" s="439"/>
    </row>
    <row r="13" spans="1:14" ht="18.75" x14ac:dyDescent="0.3">
      <c r="A13" s="448"/>
      <c r="B13" s="448"/>
      <c r="C13" s="452"/>
      <c r="D13" s="452"/>
      <c r="E13" s="452"/>
      <c r="F13" s="449"/>
      <c r="G13" s="454"/>
      <c r="H13" s="456"/>
      <c r="I13" s="456"/>
      <c r="J13" s="456"/>
      <c r="K13" s="451"/>
      <c r="L13" s="451"/>
      <c r="M13" s="442">
        <f t="shared" si="0"/>
        <v>0</v>
      </c>
      <c r="N13" s="439"/>
    </row>
    <row r="14" spans="1:14" ht="18.75" x14ac:dyDescent="0.3">
      <c r="A14" s="448"/>
      <c r="B14" s="448"/>
      <c r="C14" s="452"/>
      <c r="D14" s="452"/>
      <c r="E14" s="452"/>
      <c r="F14" s="449"/>
      <c r="G14" s="454"/>
      <c r="H14" s="456"/>
      <c r="I14" s="456"/>
      <c r="J14" s="456"/>
      <c r="K14" s="451"/>
      <c r="L14" s="451"/>
      <c r="M14" s="442">
        <f t="shared" si="0"/>
        <v>0</v>
      </c>
      <c r="N14" s="439"/>
    </row>
    <row r="15" spans="1:14" ht="18.75" x14ac:dyDescent="0.3">
      <c r="A15" s="448"/>
      <c r="B15" s="448"/>
      <c r="C15" s="452"/>
      <c r="D15" s="452"/>
      <c r="E15" s="452"/>
      <c r="F15" s="449"/>
      <c r="G15" s="454"/>
      <c r="H15" s="456"/>
      <c r="I15" s="456"/>
      <c r="J15" s="456"/>
      <c r="K15" s="451"/>
      <c r="L15" s="451"/>
      <c r="M15" s="442">
        <f t="shared" si="0"/>
        <v>0</v>
      </c>
      <c r="N15" s="439"/>
    </row>
    <row r="16" spans="1:14" ht="18.75" x14ac:dyDescent="0.3">
      <c r="A16" s="448"/>
      <c r="B16" s="448"/>
      <c r="C16" s="452"/>
      <c r="D16" s="452"/>
      <c r="E16" s="452"/>
      <c r="F16" s="449"/>
      <c r="G16" s="454"/>
      <c r="H16" s="456"/>
      <c r="I16" s="456"/>
      <c r="J16" s="456"/>
      <c r="K16" s="450"/>
      <c r="L16" s="450"/>
      <c r="M16" s="442">
        <f t="shared" si="0"/>
        <v>0</v>
      </c>
      <c r="N16" s="452"/>
    </row>
    <row r="17" spans="1:14" ht="18.75" x14ac:dyDescent="0.3">
      <c r="A17" s="452"/>
      <c r="B17" s="448"/>
      <c r="C17" s="452"/>
      <c r="D17" s="452"/>
      <c r="E17" s="452"/>
      <c r="F17" s="452"/>
      <c r="G17" s="457"/>
      <c r="H17" s="452"/>
      <c r="I17" s="452"/>
      <c r="J17" s="452"/>
      <c r="K17" s="458"/>
      <c r="L17" s="458"/>
      <c r="M17" s="442">
        <f t="shared" si="0"/>
        <v>0</v>
      </c>
      <c r="N17" s="452"/>
    </row>
    <row r="18" spans="1:14" ht="18.75" x14ac:dyDescent="0.3">
      <c r="A18" s="452"/>
      <c r="B18" s="459"/>
      <c r="C18" s="459"/>
      <c r="D18" s="452"/>
      <c r="E18" s="452"/>
      <c r="F18" s="452"/>
      <c r="G18" s="452"/>
      <c r="H18" s="452"/>
      <c r="I18" s="452"/>
      <c r="J18" s="452"/>
      <c r="K18" s="458"/>
      <c r="L18" s="458"/>
      <c r="M18" s="442">
        <f t="shared" si="0"/>
        <v>0</v>
      </c>
      <c r="N18" s="452"/>
    </row>
    <row r="19" spans="1:14" ht="18.75" x14ac:dyDescent="0.3">
      <c r="A19" s="448"/>
      <c r="B19" s="448"/>
      <c r="C19" s="452"/>
      <c r="D19" s="452"/>
      <c r="E19" s="452"/>
      <c r="F19" s="449"/>
      <c r="G19" s="454"/>
      <c r="H19" s="456"/>
      <c r="I19" s="456"/>
      <c r="J19" s="456"/>
      <c r="K19" s="450"/>
      <c r="L19" s="450"/>
      <c r="M19" s="442">
        <f t="shared" si="0"/>
        <v>0</v>
      </c>
      <c r="N19" s="452"/>
    </row>
    <row r="20" spans="1:14" ht="18.75" x14ac:dyDescent="0.3">
      <c r="A20" s="452"/>
      <c r="B20" s="448"/>
      <c r="C20" s="452"/>
      <c r="D20" s="452"/>
      <c r="E20" s="452"/>
      <c r="F20" s="452"/>
      <c r="G20" s="457"/>
      <c r="H20" s="452"/>
      <c r="I20" s="452"/>
      <c r="J20" s="452"/>
      <c r="K20" s="458"/>
      <c r="L20" s="458"/>
      <c r="M20" s="442">
        <f t="shared" si="0"/>
        <v>0</v>
      </c>
      <c r="N20" s="452"/>
    </row>
    <row r="21" spans="1:14" ht="19.5" thickBot="1" x14ac:dyDescent="0.35">
      <c r="A21" s="452"/>
      <c r="B21" s="459"/>
      <c r="C21" s="459"/>
      <c r="D21" s="452"/>
      <c r="E21" s="460"/>
      <c r="F21" s="460"/>
      <c r="G21" s="460"/>
      <c r="H21" s="452"/>
      <c r="I21" s="460"/>
      <c r="J21" s="460"/>
      <c r="K21" s="461"/>
      <c r="L21" s="461"/>
      <c r="M21" s="462">
        <f t="shared" si="0"/>
        <v>0</v>
      </c>
      <c r="N21" s="460"/>
    </row>
    <row r="22" spans="1:14" ht="19.5" thickBot="1" x14ac:dyDescent="0.35">
      <c r="A22" s="431"/>
      <c r="B22" s="463"/>
      <c r="C22" s="464"/>
      <c r="D22" s="464"/>
      <c r="E22" s="465" t="s">
        <v>56</v>
      </c>
      <c r="F22" s="466">
        <f>SUM(F8:F21)</f>
        <v>4700000</v>
      </c>
      <c r="G22" s="467">
        <f>SUM(G8:G21)</f>
        <v>4700000</v>
      </c>
      <c r="H22" s="468"/>
      <c r="I22" s="469"/>
      <c r="J22" s="469"/>
      <c r="K22" s="466">
        <f>SUM(K8:K21)</f>
        <v>212920.36</v>
      </c>
      <c r="L22" s="467">
        <f>SUM(L8:L21)</f>
        <v>42880.56</v>
      </c>
      <c r="M22" s="470">
        <f t="shared" si="0"/>
        <v>4444199.08</v>
      </c>
      <c r="N22" s="468"/>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G8" sqref="G8"/>
    </sheetView>
  </sheetViews>
  <sheetFormatPr defaultRowHeight="15" x14ac:dyDescent="0.25"/>
  <cols>
    <col min="2" max="2" width="13.85546875" customWidth="1"/>
    <col min="3" max="3" width="18.42578125" customWidth="1"/>
    <col min="4" max="4" width="15.7109375" customWidth="1"/>
    <col min="5" max="5" width="16.28515625" customWidth="1"/>
    <col min="6" max="7" width="15.140625" customWidth="1"/>
    <col min="8" max="8" width="14.7109375" customWidth="1"/>
    <col min="9" max="10" width="14.140625" customWidth="1"/>
    <col min="11" max="11" width="16.42578125" customWidth="1"/>
    <col min="12" max="12" width="12.85546875" customWidth="1"/>
    <col min="13" max="13" width="18.7109375" customWidth="1"/>
    <col min="14" max="14" width="44.85546875" customWidth="1"/>
  </cols>
  <sheetData>
    <row r="1" spans="1:14" ht="31.5" x14ac:dyDescent="0.25">
      <c r="B1" s="237" t="s">
        <v>26</v>
      </c>
      <c r="C1" s="713" t="s">
        <v>1150</v>
      </c>
      <c r="D1" s="714"/>
      <c r="E1" s="238"/>
      <c r="I1" s="63"/>
      <c r="M1" s="63"/>
    </row>
    <row r="2" spans="1:14" ht="15.75" x14ac:dyDescent="0.25">
      <c r="B2" s="237" t="s">
        <v>28</v>
      </c>
      <c r="C2" s="715">
        <v>42901</v>
      </c>
      <c r="D2" s="716"/>
      <c r="E2" s="239"/>
      <c r="G2" s="63"/>
      <c r="H2" s="65"/>
      <c r="I2" s="63"/>
      <c r="J2" s="63"/>
      <c r="M2" s="66" t="s">
        <v>589</v>
      </c>
    </row>
    <row r="3" spans="1:14" ht="31.5" x14ac:dyDescent="0.25">
      <c r="B3" s="237" t="s">
        <v>29</v>
      </c>
      <c r="C3" s="717" t="s">
        <v>1151</v>
      </c>
      <c r="D3" s="718"/>
      <c r="E3" s="240"/>
      <c r="M3" s="63"/>
    </row>
    <row r="4" spans="1:14" ht="15.75" x14ac:dyDescent="0.25">
      <c r="B4" s="241"/>
      <c r="C4" s="242"/>
      <c r="D4" s="243"/>
      <c r="E4" s="243"/>
    </row>
    <row r="5" spans="1:14" x14ac:dyDescent="0.25">
      <c r="A5" s="719" t="s">
        <v>30</v>
      </c>
      <c r="B5" s="743" t="s">
        <v>31</v>
      </c>
      <c r="C5" s="743" t="s">
        <v>32</v>
      </c>
      <c r="D5" s="743" t="s">
        <v>33</v>
      </c>
      <c r="E5" s="743" t="s">
        <v>34</v>
      </c>
      <c r="F5" s="743" t="s">
        <v>1</v>
      </c>
      <c r="G5" s="743" t="s">
        <v>452</v>
      </c>
      <c r="H5" s="719" t="s">
        <v>36</v>
      </c>
      <c r="I5" s="824" t="s">
        <v>37</v>
      </c>
      <c r="J5" s="743" t="s">
        <v>38</v>
      </c>
      <c r="K5" s="719" t="s">
        <v>3</v>
      </c>
      <c r="L5" s="719" t="s">
        <v>5</v>
      </c>
      <c r="M5" s="719" t="s">
        <v>7</v>
      </c>
      <c r="N5" s="719" t="s">
        <v>39</v>
      </c>
    </row>
    <row r="6" spans="1:14" x14ac:dyDescent="0.25">
      <c r="A6" s="720"/>
      <c r="B6" s="743"/>
      <c r="C6" s="743"/>
      <c r="D6" s="743"/>
      <c r="E6" s="743"/>
      <c r="F6" s="743"/>
      <c r="G6" s="743"/>
      <c r="H6" s="720"/>
      <c r="I6" s="825"/>
      <c r="J6" s="743"/>
      <c r="K6" s="720"/>
      <c r="L6" s="720"/>
      <c r="M6" s="720"/>
      <c r="N6" s="720"/>
    </row>
    <row r="7" spans="1:14" ht="53.25" customHeight="1" x14ac:dyDescent="0.25">
      <c r="A7" s="721"/>
      <c r="B7" s="743"/>
      <c r="C7" s="743"/>
      <c r="D7" s="743"/>
      <c r="E7" s="743"/>
      <c r="F7" s="743"/>
      <c r="G7" s="743"/>
      <c r="H7" s="721"/>
      <c r="I7" s="826"/>
      <c r="J7" s="743"/>
      <c r="K7" s="721"/>
      <c r="L7" s="721"/>
      <c r="M7" s="721"/>
      <c r="N7" s="721"/>
    </row>
    <row r="8" spans="1:14" s="243" customFormat="1" ht="150" x14ac:dyDescent="0.25">
      <c r="A8" s="276">
        <v>1</v>
      </c>
      <c r="B8" s="276" t="s">
        <v>1152</v>
      </c>
      <c r="C8" s="79" t="s">
        <v>1153</v>
      </c>
      <c r="D8" s="277" t="s">
        <v>1154</v>
      </c>
      <c r="E8" s="277" t="s">
        <v>1155</v>
      </c>
      <c r="F8" s="427">
        <v>623772</v>
      </c>
      <c r="G8" s="427">
        <v>623772</v>
      </c>
      <c r="H8" s="279">
        <v>43708</v>
      </c>
      <c r="I8" s="425">
        <v>0</v>
      </c>
      <c r="J8" s="425">
        <f>L8/G8</f>
        <v>0</v>
      </c>
      <c r="K8" s="426">
        <v>0</v>
      </c>
      <c r="L8" s="426">
        <v>0</v>
      </c>
      <c r="M8" s="422">
        <f t="shared" ref="M8:M11" si="0">G8-K8-L8</f>
        <v>623772</v>
      </c>
      <c r="N8" s="471" t="s">
        <v>1156</v>
      </c>
    </row>
    <row r="9" spans="1:14" s="243" customFormat="1" ht="135" x14ac:dyDescent="0.25">
      <c r="A9" s="276">
        <v>1</v>
      </c>
      <c r="B9" s="276" t="s">
        <v>1152</v>
      </c>
      <c r="C9" s="472" t="s">
        <v>1153</v>
      </c>
      <c r="D9" s="277" t="s">
        <v>1157</v>
      </c>
      <c r="E9" s="277" t="s">
        <v>1155</v>
      </c>
      <c r="F9" s="422">
        <v>776228</v>
      </c>
      <c r="G9" s="427">
        <v>776228</v>
      </c>
      <c r="H9" s="279">
        <v>43466</v>
      </c>
      <c r="I9" s="425">
        <v>0</v>
      </c>
      <c r="J9" s="425">
        <f>L9/G9</f>
        <v>0</v>
      </c>
      <c r="K9" s="426">
        <v>36852.480000000003</v>
      </c>
      <c r="L9" s="426">
        <v>0</v>
      </c>
      <c r="M9" s="422">
        <f t="shared" si="0"/>
        <v>739375.52</v>
      </c>
      <c r="N9" s="471" t="s">
        <v>1158</v>
      </c>
    </row>
    <row r="10" spans="1:14" s="243" customFormat="1" ht="60" x14ac:dyDescent="0.25">
      <c r="A10" s="276">
        <v>2</v>
      </c>
      <c r="B10" s="276" t="s">
        <v>1152</v>
      </c>
      <c r="C10" s="79" t="s">
        <v>1159</v>
      </c>
      <c r="D10" s="277" t="s">
        <v>1160</v>
      </c>
      <c r="E10" s="277" t="s">
        <v>1161</v>
      </c>
      <c r="F10" s="422">
        <v>186193</v>
      </c>
      <c r="G10" s="422">
        <v>186193</v>
      </c>
      <c r="H10" s="279">
        <v>43708</v>
      </c>
      <c r="I10" s="425">
        <v>0</v>
      </c>
      <c r="J10" s="425">
        <v>0</v>
      </c>
      <c r="K10" s="426">
        <v>0</v>
      </c>
      <c r="L10" s="426">
        <v>0</v>
      </c>
      <c r="M10" s="422">
        <f t="shared" si="0"/>
        <v>186193</v>
      </c>
      <c r="N10" s="471" t="s">
        <v>1162</v>
      </c>
    </row>
    <row r="11" spans="1:14" s="243" customFormat="1" ht="60.75" thickBot="1" x14ac:dyDescent="0.3">
      <c r="A11" s="276">
        <v>2</v>
      </c>
      <c r="B11" s="276" t="s">
        <v>1152</v>
      </c>
      <c r="C11" s="79" t="s">
        <v>1159</v>
      </c>
      <c r="D11" s="473" t="s">
        <v>1163</v>
      </c>
      <c r="E11" s="473" t="s">
        <v>1161</v>
      </c>
      <c r="F11" s="474">
        <v>213807</v>
      </c>
      <c r="G11" s="422">
        <v>213807</v>
      </c>
      <c r="H11" s="279">
        <v>43708</v>
      </c>
      <c r="I11" s="425">
        <v>0</v>
      </c>
      <c r="J11" s="425">
        <v>0</v>
      </c>
      <c r="K11" s="426">
        <v>0</v>
      </c>
      <c r="L11" s="426">
        <v>0</v>
      </c>
      <c r="M11" s="475">
        <f t="shared" si="0"/>
        <v>213807</v>
      </c>
      <c r="N11" s="471" t="s">
        <v>1164</v>
      </c>
    </row>
    <row r="12" spans="1:14" ht="16.5" thickBot="1" x14ac:dyDescent="0.3">
      <c r="A12" s="63"/>
      <c r="B12" s="305"/>
      <c r="C12" s="306"/>
      <c r="D12" s="476" t="s">
        <v>56</v>
      </c>
      <c r="E12" s="477"/>
      <c r="F12" s="308">
        <f>SUM(F8:F11)</f>
        <v>1800000</v>
      </c>
      <c r="G12" s="309">
        <f>SUM(G8:G11)</f>
        <v>1800000</v>
      </c>
      <c r="H12" s="311"/>
      <c r="I12" s="311"/>
      <c r="J12" s="63"/>
      <c r="K12" s="308">
        <f>SUM(K8:K11)</f>
        <v>36852.480000000003</v>
      </c>
      <c r="L12" s="309">
        <f>SUM(L8:L11)</f>
        <v>0</v>
      </c>
      <c r="M12" s="478">
        <f>G12-K12-L12</f>
        <v>1763147.52</v>
      </c>
      <c r="N12" s="63"/>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J53" sqref="J53"/>
    </sheetView>
  </sheetViews>
  <sheetFormatPr defaultRowHeight="15" x14ac:dyDescent="0.25"/>
  <cols>
    <col min="2" max="2" width="16.140625" customWidth="1"/>
    <col min="3" max="3" width="17" customWidth="1"/>
    <col min="4" max="4" width="17.7109375" customWidth="1"/>
    <col min="5" max="5" width="17.28515625" customWidth="1"/>
    <col min="6" max="6" width="18.42578125" customWidth="1"/>
    <col min="7" max="7" width="15.5703125" customWidth="1"/>
    <col min="8" max="8" width="4.28515625" customWidth="1"/>
    <col min="9" max="9" width="14.28515625" customWidth="1"/>
    <col min="10" max="10" width="16.85546875" customWidth="1"/>
    <col min="11" max="11" width="15.85546875" customWidth="1"/>
    <col min="12" max="12" width="15.28515625" customWidth="1"/>
    <col min="13" max="13" width="17.140625" customWidth="1"/>
    <col min="14" max="14" width="16.140625" customWidth="1"/>
    <col min="15" max="15" width="33.7109375" customWidth="1"/>
  </cols>
  <sheetData>
    <row r="1" spans="1:15" ht="31.5" x14ac:dyDescent="0.25">
      <c r="B1" s="237" t="s">
        <v>26</v>
      </c>
      <c r="C1" s="713" t="s">
        <v>1165</v>
      </c>
      <c r="D1" s="714"/>
      <c r="E1" s="238"/>
      <c r="F1" s="262"/>
      <c r="J1" s="63"/>
    </row>
    <row r="2" spans="1:15" ht="15.75" x14ac:dyDescent="0.25">
      <c r="B2" s="237" t="s">
        <v>28</v>
      </c>
      <c r="C2" s="715">
        <v>43266</v>
      </c>
      <c r="D2" s="716"/>
      <c r="E2" s="239"/>
      <c r="F2" s="262"/>
      <c r="G2" s="63"/>
      <c r="H2" s="63"/>
      <c r="I2" s="65"/>
      <c r="J2" s="63"/>
      <c r="K2" s="63"/>
      <c r="N2" s="267"/>
    </row>
    <row r="3" spans="1:15" ht="31.5" x14ac:dyDescent="0.25">
      <c r="B3" s="237" t="s">
        <v>29</v>
      </c>
      <c r="C3" s="479" t="s">
        <v>1166</v>
      </c>
      <c r="D3" s="480"/>
      <c r="E3" s="240"/>
      <c r="F3" s="262"/>
    </row>
    <row r="4" spans="1:15" ht="15.75" x14ac:dyDescent="0.25">
      <c r="B4" s="241"/>
      <c r="C4" s="242"/>
      <c r="D4" s="243"/>
      <c r="E4" s="243"/>
      <c r="F4" s="262"/>
    </row>
    <row r="5" spans="1:15" x14ac:dyDescent="0.25">
      <c r="A5" s="743" t="s">
        <v>1167</v>
      </c>
      <c r="B5" s="845" t="s">
        <v>31</v>
      </c>
      <c r="C5" s="743" t="s">
        <v>32</v>
      </c>
      <c r="D5" s="743" t="s">
        <v>33</v>
      </c>
      <c r="E5" s="743" t="s">
        <v>34</v>
      </c>
      <c r="F5" s="744" t="s">
        <v>1</v>
      </c>
      <c r="G5" s="743" t="s">
        <v>452</v>
      </c>
      <c r="H5" s="719"/>
      <c r="I5" s="719" t="s">
        <v>36</v>
      </c>
      <c r="J5" s="824" t="s">
        <v>37</v>
      </c>
      <c r="K5" s="743" t="s">
        <v>38</v>
      </c>
      <c r="L5" s="719" t="s">
        <v>3</v>
      </c>
      <c r="M5" s="719" t="s">
        <v>5</v>
      </c>
      <c r="N5" s="719" t="s">
        <v>7</v>
      </c>
      <c r="O5" s="719" t="s">
        <v>39</v>
      </c>
    </row>
    <row r="6" spans="1:15" x14ac:dyDescent="0.25">
      <c r="A6" s="743"/>
      <c r="B6" s="845"/>
      <c r="C6" s="743"/>
      <c r="D6" s="743"/>
      <c r="E6" s="743"/>
      <c r="F6" s="744"/>
      <c r="G6" s="743"/>
      <c r="H6" s="720"/>
      <c r="I6" s="720"/>
      <c r="J6" s="825"/>
      <c r="K6" s="743"/>
      <c r="L6" s="720"/>
      <c r="M6" s="720"/>
      <c r="N6" s="720"/>
      <c r="O6" s="720"/>
    </row>
    <row r="7" spans="1:15" ht="43.5" customHeight="1" x14ac:dyDescent="0.25">
      <c r="A7" s="743"/>
      <c r="B7" s="845"/>
      <c r="C7" s="743"/>
      <c r="D7" s="743"/>
      <c r="E7" s="743"/>
      <c r="F7" s="744"/>
      <c r="G7" s="743"/>
      <c r="H7" s="721"/>
      <c r="I7" s="721"/>
      <c r="J7" s="826"/>
      <c r="K7" s="743"/>
      <c r="L7" s="721"/>
      <c r="M7" s="721"/>
      <c r="N7" s="721"/>
      <c r="O7" s="721"/>
    </row>
    <row r="8" spans="1:15" s="243" customFormat="1" ht="30" x14ac:dyDescent="0.25">
      <c r="A8" s="79">
        <v>1</v>
      </c>
      <c r="B8" s="493" t="s">
        <v>1168</v>
      </c>
      <c r="C8" s="481" t="s">
        <v>1169</v>
      </c>
      <c r="D8" s="482" t="s">
        <v>1170</v>
      </c>
      <c r="E8" s="277" t="s">
        <v>1155</v>
      </c>
      <c r="F8" s="474">
        <v>80100</v>
      </c>
      <c r="G8" s="474">
        <v>1123815</v>
      </c>
      <c r="H8" s="422"/>
      <c r="I8" s="611" t="s">
        <v>304</v>
      </c>
      <c r="J8" s="619">
        <v>0.75</v>
      </c>
      <c r="K8" s="619">
        <f>M8/G8</f>
        <v>0.50178359427485841</v>
      </c>
      <c r="L8" s="424">
        <v>409088.07</v>
      </c>
      <c r="M8" s="424">
        <v>563911.93000000005</v>
      </c>
      <c r="N8" s="422">
        <f t="shared" ref="N8:N37" si="0">G8-L8-M8</f>
        <v>150814.99999999988</v>
      </c>
      <c r="O8" s="79"/>
    </row>
    <row r="9" spans="1:15" s="243" customFormat="1" ht="30" x14ac:dyDescent="0.25">
      <c r="A9" s="79">
        <v>1</v>
      </c>
      <c r="B9" s="493" t="s">
        <v>1171</v>
      </c>
      <c r="C9" s="481" t="s">
        <v>1172</v>
      </c>
      <c r="D9" s="482" t="s">
        <v>1173</v>
      </c>
      <c r="E9" s="277" t="s">
        <v>1155</v>
      </c>
      <c r="F9" s="474">
        <v>1502187</v>
      </c>
      <c r="G9" s="474">
        <v>1564326</v>
      </c>
      <c r="H9" s="422"/>
      <c r="I9" s="611" t="s">
        <v>304</v>
      </c>
      <c r="J9" s="619">
        <v>0.75</v>
      </c>
      <c r="K9" s="619">
        <f t="shared" ref="K9:K54" si="1">M9/G9</f>
        <v>0</v>
      </c>
      <c r="L9" s="424">
        <v>0</v>
      </c>
      <c r="M9" s="424">
        <v>0</v>
      </c>
      <c r="N9" s="422">
        <f t="shared" si="0"/>
        <v>1564326</v>
      </c>
      <c r="O9" s="79"/>
    </row>
    <row r="10" spans="1:15" s="243" customFormat="1" ht="30.75" x14ac:dyDescent="0.25">
      <c r="A10" s="496">
        <v>1</v>
      </c>
      <c r="B10" s="494" t="s">
        <v>1174</v>
      </c>
      <c r="C10" s="484" t="s">
        <v>1172</v>
      </c>
      <c r="D10" s="485" t="s">
        <v>1175</v>
      </c>
      <c r="E10" s="486" t="s">
        <v>1155</v>
      </c>
      <c r="F10" s="487"/>
      <c r="G10" s="487">
        <v>279685</v>
      </c>
      <c r="H10" s="488"/>
      <c r="I10" s="620" t="s">
        <v>304</v>
      </c>
      <c r="J10" s="621"/>
      <c r="K10" s="619">
        <f t="shared" si="1"/>
        <v>0</v>
      </c>
      <c r="L10" s="424">
        <v>0</v>
      </c>
      <c r="M10" s="424">
        <v>0</v>
      </c>
      <c r="N10" s="488">
        <f t="shared" si="0"/>
        <v>279685</v>
      </c>
      <c r="O10" s="496"/>
    </row>
    <row r="11" spans="1:15" s="243" customFormat="1" ht="30" x14ac:dyDescent="0.25">
      <c r="A11" s="79">
        <v>1</v>
      </c>
      <c r="B11" s="493" t="s">
        <v>1176</v>
      </c>
      <c r="C11" s="481" t="s">
        <v>1177</v>
      </c>
      <c r="D11" s="482" t="s">
        <v>1178</v>
      </c>
      <c r="E11" s="277" t="s">
        <v>1155</v>
      </c>
      <c r="F11" s="474">
        <v>200000</v>
      </c>
      <c r="G11" s="474">
        <v>0</v>
      </c>
      <c r="H11" s="422"/>
      <c r="I11" s="611" t="s">
        <v>304</v>
      </c>
      <c r="J11" s="619">
        <v>0.75</v>
      </c>
      <c r="K11" s="619">
        <v>0</v>
      </c>
      <c r="L11" s="424">
        <v>0</v>
      </c>
      <c r="M11" s="424">
        <v>0</v>
      </c>
      <c r="N11" s="422">
        <f t="shared" si="0"/>
        <v>0</v>
      </c>
      <c r="O11" s="79"/>
    </row>
    <row r="12" spans="1:15" s="243" customFormat="1" ht="30" x14ac:dyDescent="0.25">
      <c r="A12" s="79">
        <v>1</v>
      </c>
      <c r="B12" s="493" t="s">
        <v>1179</v>
      </c>
      <c r="C12" s="481" t="s">
        <v>1180</v>
      </c>
      <c r="D12" s="482" t="s">
        <v>1181</v>
      </c>
      <c r="E12" s="277" t="s">
        <v>1155</v>
      </c>
      <c r="F12" s="474">
        <v>2432595.69</v>
      </c>
      <c r="G12" s="474">
        <v>2432596</v>
      </c>
      <c r="H12" s="422"/>
      <c r="I12" s="611" t="s">
        <v>304</v>
      </c>
      <c r="J12" s="619">
        <v>0</v>
      </c>
      <c r="K12" s="619">
        <f t="shared" si="1"/>
        <v>0</v>
      </c>
      <c r="L12" s="424">
        <v>0</v>
      </c>
      <c r="M12" s="424">
        <v>0</v>
      </c>
      <c r="N12" s="422">
        <f t="shared" si="0"/>
        <v>2432596</v>
      </c>
      <c r="O12" s="276"/>
    </row>
    <row r="13" spans="1:15" s="243" customFormat="1" ht="30" x14ac:dyDescent="0.25">
      <c r="A13" s="79">
        <v>1</v>
      </c>
      <c r="B13" s="493" t="s">
        <v>1182</v>
      </c>
      <c r="C13" s="481" t="s">
        <v>1183</v>
      </c>
      <c r="D13" s="482" t="s">
        <v>1184</v>
      </c>
      <c r="E13" s="277" t="s">
        <v>1155</v>
      </c>
      <c r="F13" s="474">
        <v>655961.25</v>
      </c>
      <c r="G13" s="474">
        <v>655961</v>
      </c>
      <c r="H13" s="422"/>
      <c r="I13" s="611" t="s">
        <v>304</v>
      </c>
      <c r="J13" s="619">
        <v>0</v>
      </c>
      <c r="K13" s="619">
        <f t="shared" si="1"/>
        <v>1.2398313314358629E-2</v>
      </c>
      <c r="L13" s="424">
        <v>46085.94</v>
      </c>
      <c r="M13" s="424">
        <v>8132.81</v>
      </c>
      <c r="N13" s="422">
        <f t="shared" si="0"/>
        <v>601742.25</v>
      </c>
      <c r="O13" s="276"/>
    </row>
    <row r="14" spans="1:15" s="243" customFormat="1" ht="30" x14ac:dyDescent="0.25">
      <c r="A14" s="79">
        <v>1</v>
      </c>
      <c r="B14" s="493" t="s">
        <v>1185</v>
      </c>
      <c r="C14" s="481" t="s">
        <v>1183</v>
      </c>
      <c r="D14" s="482" t="s">
        <v>1186</v>
      </c>
      <c r="E14" s="277" t="s">
        <v>1155</v>
      </c>
      <c r="F14" s="474">
        <v>5515938.75</v>
      </c>
      <c r="G14" s="474">
        <v>5515939</v>
      </c>
      <c r="H14" s="422"/>
      <c r="I14" s="611" t="s">
        <v>304</v>
      </c>
      <c r="J14" s="619">
        <v>0</v>
      </c>
      <c r="K14" s="619">
        <f t="shared" si="1"/>
        <v>1.014036594675902E-2</v>
      </c>
      <c r="L14" s="424">
        <v>268239.09999999998</v>
      </c>
      <c r="M14" s="424">
        <v>55933.64</v>
      </c>
      <c r="N14" s="422">
        <f t="shared" si="0"/>
        <v>5191766.2600000007</v>
      </c>
      <c r="O14" s="276"/>
    </row>
    <row r="15" spans="1:15" s="243" customFormat="1" ht="30" x14ac:dyDescent="0.25">
      <c r="A15" s="79">
        <v>1</v>
      </c>
      <c r="B15" s="493" t="s">
        <v>1187</v>
      </c>
      <c r="C15" s="481" t="s">
        <v>1183</v>
      </c>
      <c r="D15" s="482" t="s">
        <v>1188</v>
      </c>
      <c r="E15" s="277" t="s">
        <v>1155</v>
      </c>
      <c r="F15" s="474">
        <v>3081366.75</v>
      </c>
      <c r="G15" s="474">
        <v>3081367</v>
      </c>
      <c r="H15" s="422"/>
      <c r="I15" s="611" t="s">
        <v>304</v>
      </c>
      <c r="J15" s="619">
        <v>0</v>
      </c>
      <c r="K15" s="619">
        <f t="shared" si="1"/>
        <v>0</v>
      </c>
      <c r="L15" s="424">
        <v>195060</v>
      </c>
      <c r="M15" s="424">
        <v>0</v>
      </c>
      <c r="N15" s="422">
        <f t="shared" si="0"/>
        <v>2886307</v>
      </c>
      <c r="O15" s="79"/>
    </row>
    <row r="16" spans="1:15" s="243" customFormat="1" ht="30" x14ac:dyDescent="0.25">
      <c r="A16" s="79">
        <v>1</v>
      </c>
      <c r="B16" s="493" t="s">
        <v>1189</v>
      </c>
      <c r="C16" s="481" t="s">
        <v>1183</v>
      </c>
      <c r="D16" s="482" t="s">
        <v>1190</v>
      </c>
      <c r="E16" s="277" t="s">
        <v>1155</v>
      </c>
      <c r="F16" s="622">
        <v>4810165.5</v>
      </c>
      <c r="G16" s="474">
        <v>4810166</v>
      </c>
      <c r="H16" s="422"/>
      <c r="I16" s="611" t="s">
        <v>304</v>
      </c>
      <c r="J16" s="619">
        <v>0</v>
      </c>
      <c r="K16" s="619">
        <f t="shared" si="1"/>
        <v>0</v>
      </c>
      <c r="L16" s="424">
        <v>311639.5</v>
      </c>
      <c r="M16" s="424">
        <v>0</v>
      </c>
      <c r="N16" s="422">
        <f t="shared" si="0"/>
        <v>4498526.5</v>
      </c>
      <c r="O16" s="79"/>
    </row>
    <row r="17" spans="1:15" s="243" customFormat="1" ht="30" x14ac:dyDescent="0.25">
      <c r="A17" s="79">
        <v>1</v>
      </c>
      <c r="B17" s="489" t="s">
        <v>1191</v>
      </c>
      <c r="C17" s="481" t="s">
        <v>1192</v>
      </c>
      <c r="D17" s="482" t="s">
        <v>1193</v>
      </c>
      <c r="E17" s="277" t="s">
        <v>1155</v>
      </c>
      <c r="F17" s="474">
        <v>572985.23</v>
      </c>
      <c r="G17" s="474">
        <v>572985</v>
      </c>
      <c r="H17" s="422"/>
      <c r="I17" s="611" t="s">
        <v>304</v>
      </c>
      <c r="J17" s="619">
        <v>0</v>
      </c>
      <c r="K17" s="619">
        <f t="shared" si="1"/>
        <v>0</v>
      </c>
      <c r="L17" s="424">
        <v>59139</v>
      </c>
      <c r="M17" s="424">
        <v>0</v>
      </c>
      <c r="N17" s="422">
        <f t="shared" si="0"/>
        <v>513846</v>
      </c>
      <c r="O17" s="276"/>
    </row>
    <row r="18" spans="1:15" s="243" customFormat="1" ht="30" x14ac:dyDescent="0.25">
      <c r="A18" s="79">
        <v>1</v>
      </c>
      <c r="B18" s="493" t="s">
        <v>1194</v>
      </c>
      <c r="C18" s="481" t="s">
        <v>1169</v>
      </c>
      <c r="D18" s="482" t="s">
        <v>1195</v>
      </c>
      <c r="E18" s="277" t="s">
        <v>1155</v>
      </c>
      <c r="F18" s="474">
        <v>3225984.3</v>
      </c>
      <c r="G18" s="474">
        <v>3225984</v>
      </c>
      <c r="H18" s="422"/>
      <c r="I18" s="611" t="s">
        <v>304</v>
      </c>
      <c r="J18" s="619">
        <v>0</v>
      </c>
      <c r="K18" s="619">
        <f t="shared" si="1"/>
        <v>0</v>
      </c>
      <c r="L18" s="424">
        <v>286902</v>
      </c>
      <c r="M18" s="424">
        <v>0</v>
      </c>
      <c r="N18" s="422">
        <f t="shared" si="0"/>
        <v>2939082</v>
      </c>
      <c r="O18" s="276"/>
    </row>
    <row r="19" spans="1:15" s="243" customFormat="1" ht="30" x14ac:dyDescent="0.25">
      <c r="A19" s="79">
        <v>1</v>
      </c>
      <c r="B19" s="493" t="s">
        <v>1196</v>
      </c>
      <c r="C19" s="481" t="s">
        <v>1169</v>
      </c>
      <c r="D19" s="482" t="s">
        <v>1197</v>
      </c>
      <c r="E19" s="277" t="s">
        <v>1155</v>
      </c>
      <c r="F19" s="474">
        <v>1260000</v>
      </c>
      <c r="G19" s="474">
        <v>1260000</v>
      </c>
      <c r="H19" s="422"/>
      <c r="I19" s="611" t="s">
        <v>304</v>
      </c>
      <c r="J19" s="619">
        <v>0</v>
      </c>
      <c r="K19" s="619">
        <f t="shared" si="1"/>
        <v>0</v>
      </c>
      <c r="L19" s="424">
        <v>0</v>
      </c>
      <c r="M19" s="424">
        <v>0</v>
      </c>
      <c r="N19" s="422">
        <f t="shared" si="0"/>
        <v>1260000</v>
      </c>
      <c r="O19" s="276"/>
    </row>
    <row r="20" spans="1:15" s="243" customFormat="1" ht="30" x14ac:dyDescent="0.25">
      <c r="A20" s="79">
        <v>1</v>
      </c>
      <c r="B20" s="493" t="s">
        <v>1198</v>
      </c>
      <c r="C20" s="481" t="s">
        <v>1169</v>
      </c>
      <c r="D20" s="482" t="s">
        <v>1184</v>
      </c>
      <c r="E20" s="277" t="s">
        <v>1155</v>
      </c>
      <c r="F20" s="474">
        <v>3434026.05</v>
      </c>
      <c r="G20" s="474">
        <v>3434026</v>
      </c>
      <c r="H20" s="422"/>
      <c r="I20" s="611" t="s">
        <v>304</v>
      </c>
      <c r="J20" s="619">
        <v>0</v>
      </c>
      <c r="K20" s="619">
        <f t="shared" si="1"/>
        <v>0</v>
      </c>
      <c r="L20" s="424">
        <v>118090</v>
      </c>
      <c r="M20" s="424">
        <v>0</v>
      </c>
      <c r="N20" s="422">
        <f t="shared" si="0"/>
        <v>3315936</v>
      </c>
      <c r="O20" s="276"/>
    </row>
    <row r="21" spans="1:15" s="243" customFormat="1" ht="30" x14ac:dyDescent="0.25">
      <c r="A21" s="79">
        <v>1</v>
      </c>
      <c r="B21" s="493" t="s">
        <v>1199</v>
      </c>
      <c r="C21" s="481" t="s">
        <v>1200</v>
      </c>
      <c r="D21" s="482" t="s">
        <v>1201</v>
      </c>
      <c r="E21" s="277" t="s">
        <v>1155</v>
      </c>
      <c r="F21" s="474">
        <v>3132141.6</v>
      </c>
      <c r="G21" s="474">
        <v>3132142</v>
      </c>
      <c r="H21" s="422"/>
      <c r="I21" s="611" t="s">
        <v>304</v>
      </c>
      <c r="J21" s="619">
        <v>0</v>
      </c>
      <c r="K21" s="619">
        <f t="shared" si="1"/>
        <v>0</v>
      </c>
      <c r="L21" s="424">
        <v>0</v>
      </c>
      <c r="M21" s="424">
        <v>0</v>
      </c>
      <c r="N21" s="422">
        <f t="shared" si="0"/>
        <v>3132142</v>
      </c>
      <c r="O21" s="276"/>
    </row>
    <row r="22" spans="1:15" s="243" customFormat="1" ht="30" x14ac:dyDescent="0.25">
      <c r="A22" s="79">
        <v>1</v>
      </c>
      <c r="B22" s="493" t="s">
        <v>1202</v>
      </c>
      <c r="C22" s="481" t="s">
        <v>1200</v>
      </c>
      <c r="D22" s="482" t="s">
        <v>1203</v>
      </c>
      <c r="E22" s="277" t="s">
        <v>1155</v>
      </c>
      <c r="F22" s="474">
        <v>2462341.35</v>
      </c>
      <c r="G22" s="474">
        <v>2462341</v>
      </c>
      <c r="H22" s="422"/>
      <c r="I22" s="611" t="s">
        <v>304</v>
      </c>
      <c r="J22" s="619">
        <v>0</v>
      </c>
      <c r="K22" s="619">
        <f t="shared" si="1"/>
        <v>3.5937751919819395E-3</v>
      </c>
      <c r="L22" s="424">
        <v>168132.9</v>
      </c>
      <c r="M22" s="424">
        <v>8849.1</v>
      </c>
      <c r="N22" s="422">
        <f t="shared" si="0"/>
        <v>2285359</v>
      </c>
      <c r="O22" s="276"/>
    </row>
    <row r="23" spans="1:15" s="243" customFormat="1" ht="30" x14ac:dyDescent="0.25">
      <c r="A23" s="79">
        <v>1</v>
      </c>
      <c r="B23" s="493" t="s">
        <v>1204</v>
      </c>
      <c r="C23" s="481" t="s">
        <v>1200</v>
      </c>
      <c r="D23" s="482" t="s">
        <v>1205</v>
      </c>
      <c r="E23" s="277" t="s">
        <v>1155</v>
      </c>
      <c r="F23" s="474">
        <v>590110.5</v>
      </c>
      <c r="G23" s="474">
        <v>590111</v>
      </c>
      <c r="H23" s="422"/>
      <c r="I23" s="611" t="s">
        <v>304</v>
      </c>
      <c r="J23" s="619">
        <v>0</v>
      </c>
      <c r="K23" s="619">
        <f t="shared" si="1"/>
        <v>0.80989237618007459</v>
      </c>
      <c r="L23" s="424">
        <v>24824.6</v>
      </c>
      <c r="M23" s="424">
        <v>477926.40000000002</v>
      </c>
      <c r="N23" s="422">
        <f t="shared" si="0"/>
        <v>87360</v>
      </c>
      <c r="O23" s="276" t="s">
        <v>1206</v>
      </c>
    </row>
    <row r="24" spans="1:15" s="243" customFormat="1" ht="30" x14ac:dyDescent="0.25">
      <c r="A24" s="79">
        <v>1</v>
      </c>
      <c r="B24" s="493" t="s">
        <v>1207</v>
      </c>
      <c r="C24" s="481" t="s">
        <v>1200</v>
      </c>
      <c r="D24" s="482" t="s">
        <v>1208</v>
      </c>
      <c r="E24" s="277" t="s">
        <v>1155</v>
      </c>
      <c r="F24" s="474">
        <v>3456716.55</v>
      </c>
      <c r="G24" s="474">
        <v>3456717</v>
      </c>
      <c r="H24" s="422"/>
      <c r="I24" s="611" t="s">
        <v>304</v>
      </c>
      <c r="J24" s="619">
        <v>0</v>
      </c>
      <c r="K24" s="619">
        <f t="shared" si="1"/>
        <v>0</v>
      </c>
      <c r="L24" s="424">
        <v>259050</v>
      </c>
      <c r="M24" s="424">
        <v>0</v>
      </c>
      <c r="N24" s="422">
        <f t="shared" si="0"/>
        <v>3197667</v>
      </c>
      <c r="O24" s="276"/>
    </row>
    <row r="25" spans="1:15" s="243" customFormat="1" ht="45" x14ac:dyDescent="0.25">
      <c r="A25" s="79">
        <v>1</v>
      </c>
      <c r="B25" s="493" t="s">
        <v>1209</v>
      </c>
      <c r="C25" s="481" t="s">
        <v>1210</v>
      </c>
      <c r="D25" s="482" t="s">
        <v>1211</v>
      </c>
      <c r="E25" s="277" t="s">
        <v>1155</v>
      </c>
      <c r="F25" s="474">
        <v>5107200</v>
      </c>
      <c r="G25" s="474">
        <v>5107200</v>
      </c>
      <c r="H25" s="422"/>
      <c r="I25" s="611" t="s">
        <v>304</v>
      </c>
      <c r="J25" s="619">
        <v>0</v>
      </c>
      <c r="K25" s="619">
        <f t="shared" si="1"/>
        <v>0</v>
      </c>
      <c r="L25" s="424">
        <v>368225</v>
      </c>
      <c r="M25" s="424">
        <v>0</v>
      </c>
      <c r="N25" s="422">
        <f t="shared" si="0"/>
        <v>4738975</v>
      </c>
      <c r="O25" s="276"/>
    </row>
    <row r="26" spans="1:15" s="243" customFormat="1" ht="45" x14ac:dyDescent="0.25">
      <c r="A26" s="79">
        <v>1</v>
      </c>
      <c r="B26" s="493" t="s">
        <v>1212</v>
      </c>
      <c r="C26" s="481" t="s">
        <v>1210</v>
      </c>
      <c r="D26" s="482" t="s">
        <v>1213</v>
      </c>
      <c r="E26" s="277" t="s">
        <v>1155</v>
      </c>
      <c r="F26" s="474">
        <v>268800</v>
      </c>
      <c r="G26" s="474">
        <v>268800</v>
      </c>
      <c r="H26" s="422"/>
      <c r="I26" s="611" t="s">
        <v>304</v>
      </c>
      <c r="J26" s="619">
        <v>0</v>
      </c>
      <c r="K26" s="619">
        <f t="shared" si="1"/>
        <v>0</v>
      </c>
      <c r="L26" s="424">
        <v>0</v>
      </c>
      <c r="M26" s="424">
        <v>0</v>
      </c>
      <c r="N26" s="422">
        <f t="shared" si="0"/>
        <v>268800</v>
      </c>
      <c r="O26" s="276"/>
    </row>
    <row r="27" spans="1:15" s="243" customFormat="1" ht="45" x14ac:dyDescent="0.25">
      <c r="A27" s="79">
        <v>1</v>
      </c>
      <c r="B27" s="493" t="s">
        <v>1214</v>
      </c>
      <c r="C27" s="481" t="s">
        <v>1210</v>
      </c>
      <c r="D27" s="482" t="s">
        <v>1215</v>
      </c>
      <c r="E27" s="277" t="s">
        <v>1155</v>
      </c>
      <c r="F27" s="474">
        <v>2100000</v>
      </c>
      <c r="G27" s="474">
        <v>2100000</v>
      </c>
      <c r="H27" s="422"/>
      <c r="I27" s="611" t="s">
        <v>304</v>
      </c>
      <c r="J27" s="619">
        <v>0</v>
      </c>
      <c r="K27" s="619">
        <f t="shared" si="1"/>
        <v>0</v>
      </c>
      <c r="L27" s="424">
        <v>181500</v>
      </c>
      <c r="M27" s="424">
        <v>0</v>
      </c>
      <c r="N27" s="422">
        <f t="shared" si="0"/>
        <v>1918500</v>
      </c>
      <c r="O27" s="276"/>
    </row>
    <row r="28" spans="1:15" s="243" customFormat="1" ht="30" x14ac:dyDescent="0.25">
      <c r="A28" s="79">
        <v>1</v>
      </c>
      <c r="B28" s="493" t="s">
        <v>1216</v>
      </c>
      <c r="C28" s="481" t="s">
        <v>1217</v>
      </c>
      <c r="D28" s="482" t="s">
        <v>1211</v>
      </c>
      <c r="E28" s="277" t="s">
        <v>1155</v>
      </c>
      <c r="F28" s="474">
        <v>2784091.8</v>
      </c>
      <c r="G28" s="474">
        <v>2784092</v>
      </c>
      <c r="H28" s="422"/>
      <c r="I28" s="611" t="s">
        <v>304</v>
      </c>
      <c r="J28" s="619">
        <v>0</v>
      </c>
      <c r="K28" s="619">
        <f t="shared" si="1"/>
        <v>0</v>
      </c>
      <c r="L28" s="424">
        <v>176891</v>
      </c>
      <c r="M28" s="424">
        <v>0</v>
      </c>
      <c r="N28" s="422">
        <f t="shared" si="0"/>
        <v>2607201</v>
      </c>
      <c r="O28" s="276"/>
    </row>
    <row r="29" spans="1:15" s="243" customFormat="1" ht="30" x14ac:dyDescent="0.25">
      <c r="A29" s="79">
        <v>1</v>
      </c>
      <c r="B29" s="493" t="s">
        <v>1218</v>
      </c>
      <c r="C29" s="481" t="s">
        <v>1217</v>
      </c>
      <c r="D29" s="482" t="s">
        <v>1219</v>
      </c>
      <c r="E29" s="277" t="s">
        <v>1155</v>
      </c>
      <c r="F29" s="474">
        <v>400590.75</v>
      </c>
      <c r="G29" s="474">
        <v>400591</v>
      </c>
      <c r="H29" s="422"/>
      <c r="I29" s="611" t="s">
        <v>304</v>
      </c>
      <c r="J29" s="619">
        <v>0</v>
      </c>
      <c r="K29" s="619">
        <f t="shared" si="1"/>
        <v>4.7180291119870391E-2</v>
      </c>
      <c r="L29" s="424">
        <v>35947.5</v>
      </c>
      <c r="M29" s="424">
        <v>18900</v>
      </c>
      <c r="N29" s="422">
        <f t="shared" si="0"/>
        <v>345743.5</v>
      </c>
      <c r="O29" s="276"/>
    </row>
    <row r="30" spans="1:15" s="243" customFormat="1" ht="30" x14ac:dyDescent="0.25">
      <c r="A30" s="79">
        <v>1</v>
      </c>
      <c r="B30" s="493" t="s">
        <v>1220</v>
      </c>
      <c r="C30" s="481" t="s">
        <v>1172</v>
      </c>
      <c r="D30" s="482" t="s">
        <v>1221</v>
      </c>
      <c r="E30" s="277" t="s">
        <v>1155</v>
      </c>
      <c r="F30" s="474">
        <v>5681688.5999999996</v>
      </c>
      <c r="G30" s="474">
        <v>5681689</v>
      </c>
      <c r="H30" s="422"/>
      <c r="I30" s="611" t="s">
        <v>304</v>
      </c>
      <c r="J30" s="619">
        <v>0</v>
      </c>
      <c r="K30" s="619">
        <f t="shared" si="1"/>
        <v>0</v>
      </c>
      <c r="L30" s="424">
        <v>0</v>
      </c>
      <c r="M30" s="424">
        <v>0</v>
      </c>
      <c r="N30" s="422">
        <f t="shared" si="0"/>
        <v>5681689</v>
      </c>
      <c r="O30" s="276"/>
    </row>
    <row r="31" spans="1:15" s="243" customFormat="1" ht="30" x14ac:dyDescent="0.25">
      <c r="A31" s="79">
        <v>1</v>
      </c>
      <c r="B31" s="493" t="s">
        <v>1222</v>
      </c>
      <c r="C31" s="481" t="s">
        <v>1172</v>
      </c>
      <c r="D31" s="482" t="s">
        <v>1223</v>
      </c>
      <c r="E31" s="277" t="s">
        <v>1155</v>
      </c>
      <c r="F31" s="474">
        <v>800625</v>
      </c>
      <c r="G31" s="474">
        <v>800625</v>
      </c>
      <c r="H31" s="422"/>
      <c r="I31" s="611" t="s">
        <v>304</v>
      </c>
      <c r="J31" s="619">
        <v>0</v>
      </c>
      <c r="K31" s="619">
        <f t="shared" si="1"/>
        <v>0</v>
      </c>
      <c r="L31" s="424">
        <v>0</v>
      </c>
      <c r="M31" s="424">
        <v>0</v>
      </c>
      <c r="N31" s="422">
        <f t="shared" si="0"/>
        <v>800625</v>
      </c>
      <c r="O31" s="276"/>
    </row>
    <row r="32" spans="1:15" s="243" customFormat="1" ht="30" x14ac:dyDescent="0.25">
      <c r="A32" s="79">
        <v>1</v>
      </c>
      <c r="B32" s="493" t="s">
        <v>1224</v>
      </c>
      <c r="C32" s="481" t="s">
        <v>1172</v>
      </c>
      <c r="D32" s="482" t="s">
        <v>1211</v>
      </c>
      <c r="E32" s="277" t="s">
        <v>1155</v>
      </c>
      <c r="F32" s="474">
        <v>3990000</v>
      </c>
      <c r="G32" s="474">
        <v>3990000</v>
      </c>
      <c r="H32" s="422"/>
      <c r="I32" s="611" t="s">
        <v>304</v>
      </c>
      <c r="J32" s="619">
        <v>0</v>
      </c>
      <c r="K32" s="619">
        <f t="shared" si="1"/>
        <v>3.9473684210526317E-3</v>
      </c>
      <c r="L32" s="424">
        <v>333900</v>
      </c>
      <c r="M32" s="424">
        <v>15750</v>
      </c>
      <c r="N32" s="422">
        <f t="shared" si="0"/>
        <v>3640350</v>
      </c>
      <c r="O32" s="276"/>
    </row>
    <row r="33" spans="1:15" s="243" customFormat="1" ht="45" x14ac:dyDescent="0.25">
      <c r="A33" s="79">
        <v>1</v>
      </c>
      <c r="B33" s="493" t="s">
        <v>1225</v>
      </c>
      <c r="C33" s="481" t="s">
        <v>1226</v>
      </c>
      <c r="D33" s="482" t="s">
        <v>1227</v>
      </c>
      <c r="E33" s="277" t="s">
        <v>1155</v>
      </c>
      <c r="F33" s="474">
        <v>2327495.1</v>
      </c>
      <c r="G33" s="474">
        <v>2327495</v>
      </c>
      <c r="H33" s="422"/>
      <c r="I33" s="611" t="s">
        <v>304</v>
      </c>
      <c r="J33" s="619">
        <v>0</v>
      </c>
      <c r="K33" s="619">
        <f t="shared" si="1"/>
        <v>0</v>
      </c>
      <c r="L33" s="424">
        <v>201902</v>
      </c>
      <c r="M33" s="424">
        <v>0</v>
      </c>
      <c r="N33" s="422">
        <f t="shared" si="0"/>
        <v>2125593</v>
      </c>
      <c r="O33" s="276"/>
    </row>
    <row r="34" spans="1:15" s="243" customFormat="1" ht="30" x14ac:dyDescent="0.25">
      <c r="A34" s="79">
        <v>1</v>
      </c>
      <c r="B34" s="493" t="s">
        <v>1228</v>
      </c>
      <c r="C34" s="481" t="s">
        <v>1229</v>
      </c>
      <c r="D34" s="482" t="s">
        <v>1230</v>
      </c>
      <c r="E34" s="277" t="s">
        <v>1155</v>
      </c>
      <c r="F34" s="474">
        <v>5640640.4299999997</v>
      </c>
      <c r="G34" s="474">
        <v>5640641</v>
      </c>
      <c r="H34" s="422"/>
      <c r="I34" s="611"/>
      <c r="J34" s="619">
        <v>0</v>
      </c>
      <c r="K34" s="619">
        <f t="shared" si="1"/>
        <v>5.0483624112933265E-3</v>
      </c>
      <c r="L34" s="424">
        <v>444880.2</v>
      </c>
      <c r="M34" s="424">
        <v>28476</v>
      </c>
      <c r="N34" s="422">
        <f t="shared" si="0"/>
        <v>5167284.8</v>
      </c>
      <c r="O34" s="276"/>
    </row>
    <row r="35" spans="1:15" s="243" customFormat="1" ht="45" x14ac:dyDescent="0.25">
      <c r="A35" s="79">
        <v>1</v>
      </c>
      <c r="B35" s="493" t="s">
        <v>1231</v>
      </c>
      <c r="C35" s="481" t="s">
        <v>1229</v>
      </c>
      <c r="D35" s="482" t="s">
        <v>1232</v>
      </c>
      <c r="E35" s="277" t="s">
        <v>1155</v>
      </c>
      <c r="F35" s="474">
        <v>2824185</v>
      </c>
      <c r="G35" s="474">
        <v>2824185</v>
      </c>
      <c r="H35" s="422"/>
      <c r="I35" s="611" t="s">
        <v>304</v>
      </c>
      <c r="J35" s="619">
        <v>0</v>
      </c>
      <c r="K35" s="619">
        <f t="shared" si="1"/>
        <v>1.3942075324385619E-2</v>
      </c>
      <c r="L35" s="424">
        <v>158154</v>
      </c>
      <c r="M35" s="424">
        <v>39375</v>
      </c>
      <c r="N35" s="422">
        <f t="shared" si="0"/>
        <v>2626656</v>
      </c>
      <c r="O35" s="276"/>
    </row>
    <row r="36" spans="1:15" s="243" customFormat="1" ht="30" x14ac:dyDescent="0.25">
      <c r="A36" s="79">
        <v>1</v>
      </c>
      <c r="B36" s="493" t="s">
        <v>1233</v>
      </c>
      <c r="C36" s="481" t="s">
        <v>1229</v>
      </c>
      <c r="D36" s="482" t="s">
        <v>1215</v>
      </c>
      <c r="E36" s="277" t="s">
        <v>1155</v>
      </c>
      <c r="F36" s="474">
        <v>2100000</v>
      </c>
      <c r="G36" s="474">
        <v>2100000</v>
      </c>
      <c r="H36" s="422"/>
      <c r="I36" s="611" t="s">
        <v>304</v>
      </c>
      <c r="J36" s="619">
        <v>0</v>
      </c>
      <c r="K36" s="619">
        <f t="shared" si="1"/>
        <v>1.0221571428571429E-2</v>
      </c>
      <c r="L36" s="424">
        <v>121636.7</v>
      </c>
      <c r="M36" s="424">
        <v>21465.3</v>
      </c>
      <c r="N36" s="422">
        <f t="shared" si="0"/>
        <v>1956898</v>
      </c>
      <c r="O36" s="276"/>
    </row>
    <row r="37" spans="1:15" s="243" customFormat="1" ht="30" x14ac:dyDescent="0.25">
      <c r="A37" s="79">
        <v>1</v>
      </c>
      <c r="B37" s="493" t="s">
        <v>1234</v>
      </c>
      <c r="C37" s="481" t="s">
        <v>1177</v>
      </c>
      <c r="D37" s="482" t="s">
        <v>1235</v>
      </c>
      <c r="E37" s="277" t="s">
        <v>1155</v>
      </c>
      <c r="F37" s="622">
        <v>712358.33</v>
      </c>
      <c r="G37" s="474">
        <v>712359</v>
      </c>
      <c r="H37" s="422"/>
      <c r="I37" s="611" t="s">
        <v>304</v>
      </c>
      <c r="J37" s="619">
        <v>0</v>
      </c>
      <c r="K37" s="619">
        <f t="shared" si="1"/>
        <v>0</v>
      </c>
      <c r="L37" s="424">
        <v>0</v>
      </c>
      <c r="M37" s="424">
        <v>0</v>
      </c>
      <c r="N37" s="422">
        <f t="shared" si="0"/>
        <v>712359</v>
      </c>
      <c r="O37" s="79"/>
    </row>
    <row r="38" spans="1:15" s="243" customFormat="1" ht="45" x14ac:dyDescent="0.25">
      <c r="A38" s="79">
        <v>1</v>
      </c>
      <c r="B38" s="493" t="s">
        <v>1236</v>
      </c>
      <c r="C38" s="481" t="s">
        <v>1177</v>
      </c>
      <c r="D38" s="482" t="s">
        <v>1237</v>
      </c>
      <c r="E38" s="277" t="s">
        <v>1155</v>
      </c>
      <c r="F38" s="622">
        <v>581670.32999999996</v>
      </c>
      <c r="G38" s="474">
        <v>581671</v>
      </c>
      <c r="H38" s="422"/>
      <c r="I38" s="611" t="s">
        <v>304</v>
      </c>
      <c r="J38" s="619">
        <v>0</v>
      </c>
      <c r="K38" s="619">
        <f t="shared" si="1"/>
        <v>0</v>
      </c>
      <c r="L38" s="424">
        <v>0</v>
      </c>
      <c r="M38" s="424">
        <v>0</v>
      </c>
      <c r="N38" s="422">
        <f>G38-L38-M38</f>
        <v>581671</v>
      </c>
      <c r="O38" s="79"/>
    </row>
    <row r="39" spans="1:15" s="243" customFormat="1" ht="45.75" x14ac:dyDescent="0.25">
      <c r="A39" s="79">
        <v>1</v>
      </c>
      <c r="B39" s="493" t="s">
        <v>1238</v>
      </c>
      <c r="C39" s="490" t="s">
        <v>1239</v>
      </c>
      <c r="D39" s="623" t="s">
        <v>1240</v>
      </c>
      <c r="E39" s="277" t="s">
        <v>1155</v>
      </c>
      <c r="F39" s="622">
        <v>5228854</v>
      </c>
      <c r="G39" s="474">
        <v>3070784</v>
      </c>
      <c r="H39" s="422"/>
      <c r="I39" s="611" t="s">
        <v>304</v>
      </c>
      <c r="J39" s="619">
        <v>0</v>
      </c>
      <c r="K39" s="619">
        <f t="shared" si="1"/>
        <v>5.6137973234196871E-2</v>
      </c>
      <c r="L39" s="424">
        <v>681928.8</v>
      </c>
      <c r="M39" s="424">
        <v>172387.59</v>
      </c>
      <c r="N39" s="422">
        <f t="shared" ref="N39:N44" si="2">G39-L39-M39</f>
        <v>2216467.6100000003</v>
      </c>
      <c r="O39" s="79"/>
    </row>
    <row r="40" spans="1:15" s="243" customFormat="1" ht="45.75" x14ac:dyDescent="0.25">
      <c r="A40" s="79">
        <v>1</v>
      </c>
      <c r="B40" s="493" t="s">
        <v>1241</v>
      </c>
      <c r="C40" s="490" t="s">
        <v>1239</v>
      </c>
      <c r="D40" s="623" t="s">
        <v>1242</v>
      </c>
      <c r="E40" s="277" t="s">
        <v>1155</v>
      </c>
      <c r="F40" s="622">
        <v>3039179.7975000003</v>
      </c>
      <c r="G40" s="474">
        <v>2494160</v>
      </c>
      <c r="H40" s="422"/>
      <c r="I40" s="611" t="s">
        <v>304</v>
      </c>
      <c r="J40" s="619">
        <v>0</v>
      </c>
      <c r="K40" s="619">
        <f t="shared" si="1"/>
        <v>0</v>
      </c>
      <c r="L40" s="424">
        <v>0</v>
      </c>
      <c r="M40" s="424">
        <v>0</v>
      </c>
      <c r="N40" s="422">
        <f t="shared" si="2"/>
        <v>2494160</v>
      </c>
      <c r="O40" s="79"/>
    </row>
    <row r="41" spans="1:15" s="243" customFormat="1" ht="30" x14ac:dyDescent="0.25">
      <c r="A41" s="79">
        <v>1</v>
      </c>
      <c r="B41" s="504" t="s">
        <v>1243</v>
      </c>
      <c r="C41" s="481" t="s">
        <v>1172</v>
      </c>
      <c r="D41" s="482" t="s">
        <v>1244</v>
      </c>
      <c r="E41" s="277" t="s">
        <v>1155</v>
      </c>
      <c r="F41" s="622">
        <v>0</v>
      </c>
      <c r="G41" s="474">
        <v>31605</v>
      </c>
      <c r="H41" s="422"/>
      <c r="I41" s="611" t="s">
        <v>304</v>
      </c>
      <c r="J41" s="619">
        <v>0</v>
      </c>
      <c r="K41" s="619">
        <f t="shared" si="1"/>
        <v>0.44929599746875493</v>
      </c>
      <c r="L41" s="424">
        <v>0</v>
      </c>
      <c r="M41" s="424">
        <v>14200</v>
      </c>
      <c r="N41" s="422">
        <f t="shared" si="2"/>
        <v>17405</v>
      </c>
      <c r="O41" s="79"/>
    </row>
    <row r="42" spans="1:15" s="243" customFormat="1" ht="30" x14ac:dyDescent="0.25">
      <c r="A42" s="79">
        <v>1</v>
      </c>
      <c r="B42" s="504" t="s">
        <v>1245</v>
      </c>
      <c r="C42" s="481" t="s">
        <v>1226</v>
      </c>
      <c r="D42" s="482" t="s">
        <v>1246</v>
      </c>
      <c r="E42" s="277" t="s">
        <v>1155</v>
      </c>
      <c r="F42" s="622">
        <v>0</v>
      </c>
      <c r="G42" s="474">
        <v>108990</v>
      </c>
      <c r="H42" s="422"/>
      <c r="I42" s="611" t="s">
        <v>304</v>
      </c>
      <c r="J42" s="619">
        <v>0</v>
      </c>
      <c r="K42" s="619">
        <f t="shared" si="1"/>
        <v>0</v>
      </c>
      <c r="L42" s="424">
        <v>103800</v>
      </c>
      <c r="M42" s="424">
        <v>0</v>
      </c>
      <c r="N42" s="422">
        <f t="shared" si="2"/>
        <v>5190</v>
      </c>
      <c r="O42" s="79"/>
    </row>
    <row r="43" spans="1:15" s="243" customFormat="1" ht="30.75" thickBot="1" x14ac:dyDescent="0.3">
      <c r="A43" s="79">
        <v>1</v>
      </c>
      <c r="B43" s="504" t="s">
        <v>1247</v>
      </c>
      <c r="C43" s="481" t="s">
        <v>1180</v>
      </c>
      <c r="D43" s="482" t="s">
        <v>1248</v>
      </c>
      <c r="E43" s="277" t="s">
        <v>1155</v>
      </c>
      <c r="F43" s="622">
        <v>0</v>
      </c>
      <c r="G43" s="474">
        <v>39444</v>
      </c>
      <c r="H43" s="422"/>
      <c r="I43" s="611" t="s">
        <v>304</v>
      </c>
      <c r="J43" s="619">
        <v>0</v>
      </c>
      <c r="K43" s="619">
        <f t="shared" si="1"/>
        <v>0.95238819592333435</v>
      </c>
      <c r="L43" s="424">
        <v>0</v>
      </c>
      <c r="M43" s="424">
        <v>37566</v>
      </c>
      <c r="N43" s="422">
        <f t="shared" si="2"/>
        <v>1878</v>
      </c>
      <c r="O43" s="79"/>
    </row>
    <row r="44" spans="1:15" s="243" customFormat="1" ht="16.5" thickBot="1" x14ac:dyDescent="0.3">
      <c r="A44" s="79"/>
      <c r="B44" s="273"/>
      <c r="C44" s="491"/>
      <c r="D44" s="566"/>
      <c r="E44" s="613" t="s">
        <v>56</v>
      </c>
      <c r="F44" s="614">
        <f>SUM(F8:F41)</f>
        <v>79999999.657499999</v>
      </c>
      <c r="G44" s="624">
        <f>SUM(G8:G43)</f>
        <v>78662492</v>
      </c>
      <c r="H44" s="625"/>
      <c r="I44" s="615"/>
      <c r="J44" s="616"/>
      <c r="K44" s="616"/>
      <c r="L44" s="614">
        <f>SUM(L8:L43)</f>
        <v>4955016.3100000005</v>
      </c>
      <c r="M44" s="614">
        <f>SUM(M8:M43)</f>
        <v>1462873.7700000003</v>
      </c>
      <c r="N44" s="478">
        <f t="shared" si="2"/>
        <v>72244601.920000002</v>
      </c>
      <c r="O44" s="615"/>
    </row>
    <row r="45" spans="1:15" s="243" customFormat="1" ht="45" x14ac:dyDescent="0.25">
      <c r="A45" s="79" t="s">
        <v>1249</v>
      </c>
      <c r="B45" s="493" t="s">
        <v>1250</v>
      </c>
      <c r="C45" s="481" t="s">
        <v>1177</v>
      </c>
      <c r="D45" s="482" t="s">
        <v>1251</v>
      </c>
      <c r="E45" s="473" t="s">
        <v>1155</v>
      </c>
      <c r="F45" s="474">
        <v>0</v>
      </c>
      <c r="G45" s="474">
        <v>17394</v>
      </c>
      <c r="H45" s="79" t="s">
        <v>304</v>
      </c>
      <c r="I45" s="425"/>
      <c r="J45" s="425">
        <v>0</v>
      </c>
      <c r="K45" s="619">
        <f t="shared" si="1"/>
        <v>0.18977980912958492</v>
      </c>
      <c r="L45" s="424">
        <v>13264.97</v>
      </c>
      <c r="M45" s="424">
        <v>3301.03</v>
      </c>
      <c r="N45" s="475">
        <f>G45-L45-M45</f>
        <v>828.00000000000045</v>
      </c>
      <c r="O45" s="842" t="s">
        <v>1252</v>
      </c>
    </row>
    <row r="46" spans="1:15" s="243" customFormat="1" ht="60" x14ac:dyDescent="0.25">
      <c r="A46" s="79" t="s">
        <v>1249</v>
      </c>
      <c r="B46" s="493" t="s">
        <v>1253</v>
      </c>
      <c r="C46" s="481" t="s">
        <v>1183</v>
      </c>
      <c r="D46" s="482" t="s">
        <v>1254</v>
      </c>
      <c r="E46" s="473" t="s">
        <v>1155</v>
      </c>
      <c r="F46" s="474">
        <v>0</v>
      </c>
      <c r="G46" s="474">
        <v>5027</v>
      </c>
      <c r="H46" s="79" t="s">
        <v>304</v>
      </c>
      <c r="I46" s="425"/>
      <c r="J46" s="425">
        <v>0</v>
      </c>
      <c r="K46" s="619">
        <f t="shared" si="1"/>
        <v>0.48271931569524568</v>
      </c>
      <c r="L46" s="424">
        <v>2361.37</v>
      </c>
      <c r="M46" s="424">
        <v>2426.63</v>
      </c>
      <c r="N46" s="475">
        <f>G46-L46-M46</f>
        <v>239</v>
      </c>
      <c r="O46" s="843"/>
    </row>
    <row r="47" spans="1:15" s="243" customFormat="1" ht="60.75" x14ac:dyDescent="0.25">
      <c r="A47" s="496" t="s">
        <v>1249</v>
      </c>
      <c r="B47" s="494" t="s">
        <v>1255</v>
      </c>
      <c r="C47" s="484" t="s">
        <v>1210</v>
      </c>
      <c r="D47" s="485" t="s">
        <v>1256</v>
      </c>
      <c r="E47" s="495" t="s">
        <v>1155</v>
      </c>
      <c r="F47" s="487">
        <v>0</v>
      </c>
      <c r="G47" s="487">
        <v>0</v>
      </c>
      <c r="H47" s="496"/>
      <c r="I47" s="497"/>
      <c r="J47" s="497">
        <v>0</v>
      </c>
      <c r="K47" s="619">
        <v>0</v>
      </c>
      <c r="L47" s="424">
        <v>0</v>
      </c>
      <c r="M47" s="424">
        <v>0</v>
      </c>
      <c r="N47" s="498">
        <f t="shared" ref="N47:N51" si="3">G47-L47-M47</f>
        <v>0</v>
      </c>
      <c r="O47" s="843"/>
    </row>
    <row r="48" spans="1:15" s="243" customFormat="1" ht="30.75" x14ac:dyDescent="0.25">
      <c r="A48" s="496" t="s">
        <v>1249</v>
      </c>
      <c r="B48" s="494" t="s">
        <v>1176</v>
      </c>
      <c r="C48" s="484" t="s">
        <v>1177</v>
      </c>
      <c r="D48" s="485" t="s">
        <v>1178</v>
      </c>
      <c r="E48" s="495" t="s">
        <v>1155</v>
      </c>
      <c r="F48" s="487">
        <v>0</v>
      </c>
      <c r="G48" s="487">
        <v>0</v>
      </c>
      <c r="H48" s="496"/>
      <c r="I48" s="497"/>
      <c r="J48" s="497">
        <v>0</v>
      </c>
      <c r="K48" s="619">
        <v>0</v>
      </c>
      <c r="L48" s="424">
        <v>0</v>
      </c>
      <c r="M48" s="424">
        <v>0</v>
      </c>
      <c r="N48" s="498">
        <f t="shared" si="3"/>
        <v>0</v>
      </c>
      <c r="O48" s="843"/>
    </row>
    <row r="49" spans="1:15" s="243" customFormat="1" ht="30.75" x14ac:dyDescent="0.25">
      <c r="A49" s="496" t="s">
        <v>1249</v>
      </c>
      <c r="B49" s="494" t="s">
        <v>1257</v>
      </c>
      <c r="C49" s="484" t="s">
        <v>1217</v>
      </c>
      <c r="D49" s="485" t="s">
        <v>1258</v>
      </c>
      <c r="E49" s="495" t="s">
        <v>1155</v>
      </c>
      <c r="F49" s="487">
        <v>0</v>
      </c>
      <c r="G49" s="487">
        <v>0</v>
      </c>
      <c r="H49" s="496"/>
      <c r="I49" s="497"/>
      <c r="J49" s="497">
        <v>0</v>
      </c>
      <c r="K49" s="619">
        <v>0</v>
      </c>
      <c r="L49" s="424">
        <v>0</v>
      </c>
      <c r="M49" s="424">
        <v>0</v>
      </c>
      <c r="N49" s="498">
        <f t="shared" si="3"/>
        <v>0</v>
      </c>
      <c r="O49" s="843"/>
    </row>
    <row r="50" spans="1:15" s="243" customFormat="1" ht="30" x14ac:dyDescent="0.25">
      <c r="A50" s="79" t="s">
        <v>1249</v>
      </c>
      <c r="B50" s="493" t="s">
        <v>1259</v>
      </c>
      <c r="C50" s="481" t="s">
        <v>1229</v>
      </c>
      <c r="D50" s="482" t="s">
        <v>1260</v>
      </c>
      <c r="E50" s="473" t="s">
        <v>1155</v>
      </c>
      <c r="F50" s="474">
        <v>0</v>
      </c>
      <c r="G50" s="474">
        <v>69773</v>
      </c>
      <c r="H50" s="79"/>
      <c r="I50" s="425"/>
      <c r="J50" s="425">
        <v>0</v>
      </c>
      <c r="K50" s="619">
        <f t="shared" si="1"/>
        <v>0.23006650136872431</v>
      </c>
      <c r="L50" s="424">
        <v>50398.51</v>
      </c>
      <c r="M50" s="424">
        <v>16052.43</v>
      </c>
      <c r="N50" s="475">
        <f t="shared" si="3"/>
        <v>3322.0599999999977</v>
      </c>
      <c r="O50" s="843"/>
    </row>
    <row r="51" spans="1:15" s="243" customFormat="1" ht="30.75" x14ac:dyDescent="0.25">
      <c r="A51" s="496" t="s">
        <v>1249</v>
      </c>
      <c r="B51" s="494" t="s">
        <v>1261</v>
      </c>
      <c r="C51" s="484" t="s">
        <v>1172</v>
      </c>
      <c r="D51" s="485" t="s">
        <v>1262</v>
      </c>
      <c r="E51" s="495" t="s">
        <v>1155</v>
      </c>
      <c r="F51" s="487">
        <v>0</v>
      </c>
      <c r="G51" s="487">
        <v>0</v>
      </c>
      <c r="H51" s="496"/>
      <c r="I51" s="497"/>
      <c r="J51" s="497">
        <v>0</v>
      </c>
      <c r="K51" s="619">
        <v>0</v>
      </c>
      <c r="L51" s="424">
        <v>0</v>
      </c>
      <c r="M51" s="424">
        <v>0</v>
      </c>
      <c r="N51" s="498">
        <f t="shared" si="3"/>
        <v>0</v>
      </c>
      <c r="O51" s="843"/>
    </row>
    <row r="52" spans="1:15" s="243" customFormat="1" ht="30" x14ac:dyDescent="0.25">
      <c r="A52" s="79" t="s">
        <v>1249</v>
      </c>
      <c r="B52" s="493" t="s">
        <v>1263</v>
      </c>
      <c r="C52" s="481" t="s">
        <v>1172</v>
      </c>
      <c r="D52" s="482" t="s">
        <v>1264</v>
      </c>
      <c r="E52" s="473" t="s">
        <v>1155</v>
      </c>
      <c r="F52" s="474">
        <v>0</v>
      </c>
      <c r="G52" s="474">
        <v>57286</v>
      </c>
      <c r="H52" s="79" t="s">
        <v>304</v>
      </c>
      <c r="I52" s="425"/>
      <c r="J52" s="425">
        <v>0</v>
      </c>
      <c r="K52" s="619">
        <f t="shared" si="1"/>
        <v>0.95237928987885345</v>
      </c>
      <c r="L52" s="424">
        <v>0</v>
      </c>
      <c r="M52" s="424">
        <v>54558</v>
      </c>
      <c r="N52" s="475">
        <f>G52-L52-M52</f>
        <v>2728</v>
      </c>
      <c r="O52" s="843"/>
    </row>
    <row r="53" spans="1:15" s="243" customFormat="1" ht="45" x14ac:dyDescent="0.25">
      <c r="A53" s="79" t="s">
        <v>1249</v>
      </c>
      <c r="B53" s="493" t="s">
        <v>1265</v>
      </c>
      <c r="C53" s="481" t="s">
        <v>1183</v>
      </c>
      <c r="D53" s="482" t="s">
        <v>1266</v>
      </c>
      <c r="E53" s="473" t="s">
        <v>1155</v>
      </c>
      <c r="F53" s="474">
        <v>0</v>
      </c>
      <c r="G53" s="474">
        <v>863</v>
      </c>
      <c r="H53" s="79" t="s">
        <v>304</v>
      </c>
      <c r="I53" s="425"/>
      <c r="J53" s="425">
        <v>0</v>
      </c>
      <c r="K53" s="619">
        <f t="shared" si="1"/>
        <v>0.95205098493626883</v>
      </c>
      <c r="L53" s="424">
        <v>0</v>
      </c>
      <c r="M53" s="424">
        <v>821.62</v>
      </c>
      <c r="N53" s="475">
        <f>G53-L53-M53</f>
        <v>41.379999999999995</v>
      </c>
      <c r="O53" s="843"/>
    </row>
    <row r="54" spans="1:15" s="243" customFormat="1" ht="30.75" thickBot="1" x14ac:dyDescent="0.3">
      <c r="A54" s="79" t="s">
        <v>1249</v>
      </c>
      <c r="B54" s="493" t="s">
        <v>1267</v>
      </c>
      <c r="C54" s="481" t="s">
        <v>1192</v>
      </c>
      <c r="D54" s="482" t="s">
        <v>1268</v>
      </c>
      <c r="E54" s="473" t="s">
        <v>1155</v>
      </c>
      <c r="F54" s="474">
        <v>0</v>
      </c>
      <c r="G54" s="474">
        <v>246242</v>
      </c>
      <c r="H54" s="79" t="s">
        <v>304</v>
      </c>
      <c r="I54" s="425"/>
      <c r="J54" s="425">
        <v>0</v>
      </c>
      <c r="K54" s="619">
        <f t="shared" si="1"/>
        <v>0</v>
      </c>
      <c r="L54" s="424">
        <v>234516</v>
      </c>
      <c r="M54" s="424">
        <v>0</v>
      </c>
      <c r="N54" s="475">
        <f>G54-L54-M54</f>
        <v>11726</v>
      </c>
      <c r="O54" s="844"/>
    </row>
    <row r="55" spans="1:15" ht="16.5" thickBot="1" x14ac:dyDescent="0.3">
      <c r="A55" s="63"/>
      <c r="B55" s="305"/>
      <c r="C55" s="306"/>
      <c r="D55" s="306"/>
      <c r="E55" s="307" t="s">
        <v>56</v>
      </c>
      <c r="F55" s="308">
        <f>SUM(F45:F54)</f>
        <v>0</v>
      </c>
      <c r="G55" s="309">
        <f>SUM(G45:G54)</f>
        <v>396585</v>
      </c>
      <c r="H55" s="492"/>
      <c r="I55" s="310"/>
      <c r="J55" s="311"/>
      <c r="K55" s="311"/>
      <c r="L55" s="308">
        <f>SUM(L45:L54)</f>
        <v>300540.84999999998</v>
      </c>
      <c r="M55" s="308">
        <f>SUM(M45:M54)</f>
        <v>77159.709999999992</v>
      </c>
      <c r="N55" s="478">
        <f t="shared" ref="N55:N56" si="4">G55-L55-M55</f>
        <v>18884.440000000031</v>
      </c>
      <c r="O55" s="310"/>
    </row>
    <row r="56" spans="1:15" ht="16.5" thickBot="1" x14ac:dyDescent="0.3">
      <c r="A56" s="63"/>
      <c r="B56" s="305"/>
      <c r="C56" s="306"/>
      <c r="D56" s="306"/>
      <c r="E56" s="307" t="s">
        <v>1269</v>
      </c>
      <c r="F56" s="308">
        <f>SUM(F55,F44)</f>
        <v>79999999.657499999</v>
      </c>
      <c r="G56" s="309">
        <f>SUM(G55,G44)</f>
        <v>79059077</v>
      </c>
      <c r="H56" s="492"/>
      <c r="I56" s="499"/>
      <c r="J56" s="311"/>
      <c r="K56" s="311"/>
      <c r="L56" s="308">
        <f>SUM(L44,L55)</f>
        <v>5255557.16</v>
      </c>
      <c r="M56" s="308">
        <f>SUM(M44,M55)</f>
        <v>1540033.4800000002</v>
      </c>
      <c r="N56" s="478">
        <f t="shared" si="4"/>
        <v>72263486.359999999</v>
      </c>
      <c r="O56" s="310"/>
    </row>
  </sheetData>
  <mergeCells count="18">
    <mergeCell ref="C1:D1"/>
    <mergeCell ref="C2:D2"/>
    <mergeCell ref="A5:A7"/>
    <mergeCell ref="B5:B7"/>
    <mergeCell ref="C5:C7"/>
    <mergeCell ref="D5:D7"/>
    <mergeCell ref="O45:O54"/>
    <mergeCell ref="E5:E7"/>
    <mergeCell ref="F5:F7"/>
    <mergeCell ref="G5:G7"/>
    <mergeCell ref="H5:H7"/>
    <mergeCell ref="I5:I7"/>
    <mergeCell ref="J5:J7"/>
    <mergeCell ref="K5:K7"/>
    <mergeCell ref="L5:L7"/>
    <mergeCell ref="M5:M7"/>
    <mergeCell ref="N5:N7"/>
    <mergeCell ref="O5:O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H62" sqref="H62"/>
    </sheetView>
  </sheetViews>
  <sheetFormatPr defaultRowHeight="15" x14ac:dyDescent="0.25"/>
  <cols>
    <col min="2" max="3" width="12.7109375" customWidth="1"/>
    <col min="4" max="4" width="19.7109375" customWidth="1"/>
    <col min="5" max="5" width="13.140625" customWidth="1"/>
    <col min="6" max="6" width="15.5703125" customWidth="1"/>
    <col min="7" max="7" width="17.5703125" customWidth="1"/>
    <col min="8" max="8" width="15.140625" customWidth="1"/>
    <col min="9" max="9" width="15.28515625" customWidth="1"/>
    <col min="10" max="10" width="14.5703125" customWidth="1"/>
    <col min="11" max="11" width="16.140625" customWidth="1"/>
    <col min="12" max="12" width="14" customWidth="1"/>
    <col min="13" max="13" width="15.85546875" customWidth="1"/>
  </cols>
  <sheetData>
    <row r="1" spans="1:14" ht="31.5" x14ac:dyDescent="0.25">
      <c r="B1" s="237" t="s">
        <v>26</v>
      </c>
      <c r="C1" s="713" t="s">
        <v>1270</v>
      </c>
      <c r="D1" s="714"/>
      <c r="E1" s="238"/>
      <c r="I1" s="63"/>
    </row>
    <row r="2" spans="1:14" ht="15.75" x14ac:dyDescent="0.25">
      <c r="B2" s="237" t="s">
        <v>28</v>
      </c>
      <c r="C2" s="715">
        <v>43266</v>
      </c>
      <c r="D2" s="716"/>
      <c r="E2" s="239"/>
      <c r="G2" s="63"/>
      <c r="H2" s="65"/>
      <c r="I2" s="63"/>
      <c r="J2" s="63"/>
      <c r="M2" s="66"/>
    </row>
    <row r="3" spans="1:14" ht="31.5" x14ac:dyDescent="0.25">
      <c r="B3" s="237" t="s">
        <v>29</v>
      </c>
      <c r="C3" s="479" t="s">
        <v>1166</v>
      </c>
      <c r="D3" s="480"/>
      <c r="E3" s="240"/>
    </row>
    <row r="4" spans="1:14" ht="15.75" x14ac:dyDescent="0.25">
      <c r="B4" s="241"/>
      <c r="C4" s="242"/>
      <c r="D4" s="243"/>
      <c r="E4" s="243"/>
    </row>
    <row r="5" spans="1:14" x14ac:dyDescent="0.25">
      <c r="A5" s="743" t="s">
        <v>1167</v>
      </c>
      <c r="B5" s="743" t="s">
        <v>31</v>
      </c>
      <c r="C5" s="743" t="s">
        <v>32</v>
      </c>
      <c r="D5" s="743" t="s">
        <v>33</v>
      </c>
      <c r="E5" s="743" t="s">
        <v>34</v>
      </c>
      <c r="F5" s="743" t="s">
        <v>1</v>
      </c>
      <c r="G5" s="743" t="s">
        <v>452</v>
      </c>
      <c r="H5" s="719" t="s">
        <v>36</v>
      </c>
      <c r="I5" s="824" t="s">
        <v>37</v>
      </c>
      <c r="J5" s="743" t="s">
        <v>38</v>
      </c>
      <c r="K5" s="719" t="s">
        <v>3</v>
      </c>
      <c r="L5" s="719" t="s">
        <v>5</v>
      </c>
      <c r="M5" s="719" t="s">
        <v>7</v>
      </c>
      <c r="N5" s="719" t="s">
        <v>39</v>
      </c>
    </row>
    <row r="6" spans="1:14" x14ac:dyDescent="0.25">
      <c r="A6" s="743"/>
      <c r="B6" s="743"/>
      <c r="C6" s="743"/>
      <c r="D6" s="743"/>
      <c r="E6" s="743"/>
      <c r="F6" s="743"/>
      <c r="G6" s="743"/>
      <c r="H6" s="720"/>
      <c r="I6" s="825"/>
      <c r="J6" s="743"/>
      <c r="K6" s="720"/>
      <c r="L6" s="720"/>
      <c r="M6" s="720"/>
      <c r="N6" s="720"/>
    </row>
    <row r="7" spans="1:14" ht="43.5" customHeight="1" x14ac:dyDescent="0.25">
      <c r="A7" s="743"/>
      <c r="B7" s="743"/>
      <c r="C7" s="719"/>
      <c r="D7" s="743"/>
      <c r="E7" s="743"/>
      <c r="F7" s="743"/>
      <c r="G7" s="743"/>
      <c r="H7" s="721"/>
      <c r="I7" s="826"/>
      <c r="J7" s="743"/>
      <c r="K7" s="721"/>
      <c r="L7" s="721"/>
      <c r="M7" s="721"/>
      <c r="N7" s="721"/>
    </row>
    <row r="8" spans="1:14" ht="75" x14ac:dyDescent="0.25">
      <c r="A8" s="79">
        <v>1</v>
      </c>
      <c r="B8" s="500" t="s">
        <v>1271</v>
      </c>
      <c r="C8" s="79" t="s">
        <v>1272</v>
      </c>
      <c r="D8" s="501" t="s">
        <v>1273</v>
      </c>
      <c r="E8" s="277" t="s">
        <v>1155</v>
      </c>
      <c r="F8" s="422">
        <v>4575102</v>
      </c>
      <c r="G8" s="422">
        <v>4357240</v>
      </c>
      <c r="H8" s="79" t="s">
        <v>304</v>
      </c>
      <c r="I8" s="425">
        <v>0</v>
      </c>
      <c r="J8" s="425">
        <f>L8/G8</f>
        <v>0</v>
      </c>
      <c r="K8" s="426">
        <v>258800</v>
      </c>
      <c r="L8" s="426">
        <v>0</v>
      </c>
      <c r="M8" s="422">
        <f t="shared" ref="M8:M15" si="0">G8-K8-L8</f>
        <v>4098440</v>
      </c>
      <c r="N8" s="276"/>
    </row>
    <row r="9" spans="1:14" ht="75.75" x14ac:dyDescent="0.25">
      <c r="A9" s="496">
        <v>1</v>
      </c>
      <c r="B9" s="502" t="s">
        <v>1274</v>
      </c>
      <c r="C9" s="496" t="s">
        <v>1272</v>
      </c>
      <c r="D9" s="503" t="s">
        <v>1275</v>
      </c>
      <c r="E9" s="486" t="s">
        <v>1155</v>
      </c>
      <c r="F9" s="488">
        <v>94436</v>
      </c>
      <c r="G9" s="422">
        <v>0</v>
      </c>
      <c r="H9" s="496" t="s">
        <v>304</v>
      </c>
      <c r="I9" s="497">
        <v>0</v>
      </c>
      <c r="J9" s="497" t="e">
        <f t="shared" ref="J9:J44" si="1">L9/G9</f>
        <v>#DIV/0!</v>
      </c>
      <c r="K9" s="488">
        <v>0</v>
      </c>
      <c r="L9" s="488">
        <v>0</v>
      </c>
      <c r="M9" s="488">
        <f t="shared" si="0"/>
        <v>0</v>
      </c>
      <c r="N9" s="483"/>
    </row>
    <row r="10" spans="1:14" ht="60" x14ac:dyDescent="0.25">
      <c r="A10" s="79">
        <v>1</v>
      </c>
      <c r="B10" s="500" t="s">
        <v>1276</v>
      </c>
      <c r="C10" s="79" t="s">
        <v>1272</v>
      </c>
      <c r="D10" s="501" t="s">
        <v>1260</v>
      </c>
      <c r="E10" s="277" t="s">
        <v>1155</v>
      </c>
      <c r="F10" s="422">
        <v>488927.25</v>
      </c>
      <c r="G10" s="422">
        <v>465645</v>
      </c>
      <c r="H10" s="79" t="s">
        <v>304</v>
      </c>
      <c r="I10" s="425">
        <v>0</v>
      </c>
      <c r="J10" s="425">
        <f t="shared" si="1"/>
        <v>0</v>
      </c>
      <c r="K10" s="426">
        <v>0</v>
      </c>
      <c r="L10" s="426">
        <v>0</v>
      </c>
      <c r="M10" s="422">
        <f t="shared" si="0"/>
        <v>465645</v>
      </c>
      <c r="N10" s="276"/>
    </row>
    <row r="11" spans="1:14" ht="60" x14ac:dyDescent="0.25">
      <c r="A11" s="79">
        <v>1</v>
      </c>
      <c r="B11" s="500" t="s">
        <v>1277</v>
      </c>
      <c r="C11" s="79" t="s">
        <v>1272</v>
      </c>
      <c r="D11" s="501" t="s">
        <v>1278</v>
      </c>
      <c r="E11" s="277" t="s">
        <v>1155</v>
      </c>
      <c r="F11" s="422">
        <v>209699.7</v>
      </c>
      <c r="G11" s="422">
        <v>199715</v>
      </c>
      <c r="H11" s="79" t="s">
        <v>304</v>
      </c>
      <c r="I11" s="425">
        <v>1</v>
      </c>
      <c r="J11" s="425">
        <f t="shared" si="1"/>
        <v>0</v>
      </c>
      <c r="K11" s="426">
        <v>0</v>
      </c>
      <c r="L11" s="426">
        <v>0</v>
      </c>
      <c r="M11" s="422">
        <f t="shared" si="0"/>
        <v>199715</v>
      </c>
      <c r="N11" s="276"/>
    </row>
    <row r="12" spans="1:14" ht="60" x14ac:dyDescent="0.25">
      <c r="A12" s="79">
        <v>1</v>
      </c>
      <c r="B12" s="500" t="s">
        <v>1279</v>
      </c>
      <c r="C12" s="79" t="s">
        <v>1272</v>
      </c>
      <c r="D12" s="501" t="s">
        <v>1280</v>
      </c>
      <c r="E12" s="277" t="s">
        <v>1155</v>
      </c>
      <c r="F12" s="422">
        <v>1108191</v>
      </c>
      <c r="G12" s="422">
        <v>1055420</v>
      </c>
      <c r="H12" s="79" t="s">
        <v>304</v>
      </c>
      <c r="I12" s="425">
        <v>0</v>
      </c>
      <c r="J12" s="425">
        <f t="shared" si="1"/>
        <v>0</v>
      </c>
      <c r="K12" s="426">
        <v>105000</v>
      </c>
      <c r="L12" s="426">
        <v>0</v>
      </c>
      <c r="M12" s="422">
        <f t="shared" si="0"/>
        <v>950420</v>
      </c>
      <c r="N12" s="276"/>
    </row>
    <row r="13" spans="1:14" ht="45" x14ac:dyDescent="0.25">
      <c r="A13" s="79">
        <v>1</v>
      </c>
      <c r="B13" s="500" t="s">
        <v>1281</v>
      </c>
      <c r="C13" s="79" t="s">
        <v>1282</v>
      </c>
      <c r="D13" s="501" t="s">
        <v>1283</v>
      </c>
      <c r="E13" s="277" t="s">
        <v>1155</v>
      </c>
      <c r="F13" s="422">
        <v>637767.68999999994</v>
      </c>
      <c r="G13" s="422">
        <v>607398</v>
      </c>
      <c r="H13" s="79" t="s">
        <v>304</v>
      </c>
      <c r="I13" s="425">
        <v>0</v>
      </c>
      <c r="J13" s="425">
        <f t="shared" si="1"/>
        <v>0</v>
      </c>
      <c r="K13" s="426">
        <v>0</v>
      </c>
      <c r="L13" s="426">
        <v>0</v>
      </c>
      <c r="M13" s="422">
        <f t="shared" si="0"/>
        <v>607398</v>
      </c>
      <c r="N13" s="276"/>
    </row>
    <row r="14" spans="1:14" ht="45" x14ac:dyDescent="0.25">
      <c r="A14" s="79">
        <v>1</v>
      </c>
      <c r="B14" s="500" t="s">
        <v>1284</v>
      </c>
      <c r="C14" s="79" t="s">
        <v>1282</v>
      </c>
      <c r="D14" s="501" t="s">
        <v>1285</v>
      </c>
      <c r="E14" s="277" t="s">
        <v>1155</v>
      </c>
      <c r="F14" s="422">
        <v>7370171.4199999999</v>
      </c>
      <c r="G14" s="422">
        <v>7019211</v>
      </c>
      <c r="H14" s="79" t="s">
        <v>304</v>
      </c>
      <c r="I14" s="425">
        <v>0</v>
      </c>
      <c r="J14" s="425">
        <f t="shared" si="1"/>
        <v>1.4099476422634965E-2</v>
      </c>
      <c r="K14" s="426">
        <v>504244.8</v>
      </c>
      <c r="L14" s="426">
        <v>98967.2</v>
      </c>
      <c r="M14" s="422">
        <f t="shared" si="0"/>
        <v>6415999</v>
      </c>
      <c r="N14" s="78"/>
    </row>
    <row r="15" spans="1:14" ht="75" x14ac:dyDescent="0.25">
      <c r="A15" s="79">
        <v>1</v>
      </c>
      <c r="B15" s="500" t="s">
        <v>1286</v>
      </c>
      <c r="C15" s="79" t="s">
        <v>1282</v>
      </c>
      <c r="D15" s="501" t="s">
        <v>1287</v>
      </c>
      <c r="E15" s="277" t="s">
        <v>1155</v>
      </c>
      <c r="F15" s="422">
        <v>1843079.7</v>
      </c>
      <c r="G15" s="422">
        <v>1755314</v>
      </c>
      <c r="H15" s="79" t="s">
        <v>304</v>
      </c>
      <c r="I15" s="425">
        <v>0</v>
      </c>
      <c r="J15" s="425">
        <f t="shared" si="1"/>
        <v>0</v>
      </c>
      <c r="K15" s="426">
        <v>0</v>
      </c>
      <c r="L15" s="426">
        <v>0</v>
      </c>
      <c r="M15" s="422">
        <f t="shared" si="0"/>
        <v>1755314</v>
      </c>
      <c r="N15" s="78"/>
    </row>
    <row r="16" spans="1:14" ht="45" x14ac:dyDescent="0.25">
      <c r="A16" s="79">
        <v>1</v>
      </c>
      <c r="B16" s="500" t="s">
        <v>1288</v>
      </c>
      <c r="C16" s="79" t="s">
        <v>1282</v>
      </c>
      <c r="D16" s="501" t="s">
        <v>1289</v>
      </c>
      <c r="E16" s="277" t="s">
        <v>1155</v>
      </c>
      <c r="F16" s="422">
        <v>439531.93</v>
      </c>
      <c r="G16" s="422">
        <v>418602</v>
      </c>
      <c r="H16" s="79" t="s">
        <v>304</v>
      </c>
      <c r="I16" s="425">
        <v>0</v>
      </c>
      <c r="J16" s="425">
        <f t="shared" si="1"/>
        <v>0</v>
      </c>
      <c r="K16" s="426">
        <v>0</v>
      </c>
      <c r="L16" s="426">
        <v>0</v>
      </c>
      <c r="M16" s="422">
        <f>G16-K16-L16</f>
        <v>418602</v>
      </c>
      <c r="N16" s="276"/>
    </row>
    <row r="17" spans="1:14" ht="60" x14ac:dyDescent="0.25">
      <c r="A17" s="79">
        <v>1</v>
      </c>
      <c r="B17" s="500" t="s">
        <v>1290</v>
      </c>
      <c r="C17" s="79" t="s">
        <v>1291</v>
      </c>
      <c r="D17" s="501" t="s">
        <v>1292</v>
      </c>
      <c r="E17" s="277" t="s">
        <v>1155</v>
      </c>
      <c r="F17" s="422">
        <v>8004522.3499999996</v>
      </c>
      <c r="G17" s="422">
        <v>7623355</v>
      </c>
      <c r="H17" s="79" t="s">
        <v>304</v>
      </c>
      <c r="I17" s="425">
        <v>0</v>
      </c>
      <c r="J17" s="425">
        <f t="shared" si="1"/>
        <v>0</v>
      </c>
      <c r="K17" s="426">
        <v>0</v>
      </c>
      <c r="L17" s="426">
        <v>0</v>
      </c>
      <c r="M17" s="422">
        <f t="shared" ref="M17:M39" si="2">G17-K17-L17</f>
        <v>7623355</v>
      </c>
      <c r="N17" s="78"/>
    </row>
    <row r="18" spans="1:14" ht="60" x14ac:dyDescent="0.25">
      <c r="A18" s="79">
        <v>1</v>
      </c>
      <c r="B18" s="500" t="s">
        <v>1293</v>
      </c>
      <c r="C18" s="79" t="s">
        <v>1291</v>
      </c>
      <c r="D18" s="501" t="s">
        <v>1294</v>
      </c>
      <c r="E18" s="277" t="s">
        <v>1155</v>
      </c>
      <c r="F18" s="422">
        <v>410447.87</v>
      </c>
      <c r="G18" s="422">
        <v>390903</v>
      </c>
      <c r="H18" s="79" t="s">
        <v>304</v>
      </c>
      <c r="I18" s="425">
        <v>0</v>
      </c>
      <c r="J18" s="425">
        <f t="shared" si="1"/>
        <v>0</v>
      </c>
      <c r="K18" s="426">
        <v>0</v>
      </c>
      <c r="L18" s="426">
        <v>0</v>
      </c>
      <c r="M18" s="422">
        <f t="shared" si="2"/>
        <v>390903</v>
      </c>
      <c r="N18" s="276"/>
    </row>
    <row r="19" spans="1:14" ht="60" x14ac:dyDescent="0.25">
      <c r="A19" s="79">
        <v>1</v>
      </c>
      <c r="B19" s="500" t="s">
        <v>1295</v>
      </c>
      <c r="C19" s="79" t="s">
        <v>1291</v>
      </c>
      <c r="D19" s="501" t="s">
        <v>1289</v>
      </c>
      <c r="E19" s="277" t="s">
        <v>1155</v>
      </c>
      <c r="F19" s="422">
        <v>684809.72</v>
      </c>
      <c r="G19" s="422">
        <v>652200</v>
      </c>
      <c r="H19" s="79" t="s">
        <v>304</v>
      </c>
      <c r="I19" s="425">
        <v>0</v>
      </c>
      <c r="J19" s="425">
        <f t="shared" si="1"/>
        <v>0</v>
      </c>
      <c r="K19" s="426">
        <v>40848</v>
      </c>
      <c r="L19" s="426">
        <v>0</v>
      </c>
      <c r="M19" s="422">
        <f t="shared" si="2"/>
        <v>611352</v>
      </c>
      <c r="N19" s="78"/>
    </row>
    <row r="20" spans="1:14" ht="75" x14ac:dyDescent="0.25">
      <c r="A20" s="79">
        <v>1</v>
      </c>
      <c r="B20" s="500" t="s">
        <v>1296</v>
      </c>
      <c r="C20" s="79" t="s">
        <v>1297</v>
      </c>
      <c r="D20" s="501" t="s">
        <v>1298</v>
      </c>
      <c r="E20" s="277" t="s">
        <v>1155</v>
      </c>
      <c r="F20" s="422">
        <v>1938369.3</v>
      </c>
      <c r="G20" s="422">
        <v>1846066</v>
      </c>
      <c r="H20" s="79" t="s">
        <v>304</v>
      </c>
      <c r="I20" s="425">
        <v>0</v>
      </c>
      <c r="J20" s="425">
        <f t="shared" si="1"/>
        <v>0</v>
      </c>
      <c r="K20" s="426">
        <v>140000</v>
      </c>
      <c r="L20" s="426">
        <v>0</v>
      </c>
      <c r="M20" s="422">
        <f t="shared" si="2"/>
        <v>1706066</v>
      </c>
      <c r="N20" s="276"/>
    </row>
    <row r="21" spans="1:14" ht="60" x14ac:dyDescent="0.25">
      <c r="A21" s="79">
        <v>1</v>
      </c>
      <c r="B21" s="500" t="s">
        <v>1299</v>
      </c>
      <c r="C21" s="79" t="s">
        <v>1297</v>
      </c>
      <c r="D21" s="501" t="s">
        <v>1300</v>
      </c>
      <c r="E21" s="277" t="s">
        <v>1155</v>
      </c>
      <c r="F21" s="422">
        <v>693300.3</v>
      </c>
      <c r="G21" s="422">
        <v>721897</v>
      </c>
      <c r="H21" s="79" t="s">
        <v>304</v>
      </c>
      <c r="I21" s="425">
        <v>0</v>
      </c>
      <c r="J21" s="425">
        <f t="shared" si="1"/>
        <v>2.0432277734912321E-2</v>
      </c>
      <c r="K21" s="426">
        <v>40952</v>
      </c>
      <c r="L21" s="426">
        <v>14750</v>
      </c>
      <c r="M21" s="422">
        <f t="shared" si="2"/>
        <v>666195</v>
      </c>
      <c r="N21" s="276"/>
    </row>
    <row r="22" spans="1:14" ht="75" x14ac:dyDescent="0.25">
      <c r="A22" s="79">
        <v>1</v>
      </c>
      <c r="B22" s="500" t="s">
        <v>1301</v>
      </c>
      <c r="C22" s="79" t="s">
        <v>1302</v>
      </c>
      <c r="D22" s="501" t="s">
        <v>1303</v>
      </c>
      <c r="E22" s="277" t="s">
        <v>1155</v>
      </c>
      <c r="F22" s="422">
        <v>8279550.7199999997</v>
      </c>
      <c r="G22" s="422">
        <v>7885286</v>
      </c>
      <c r="H22" s="79" t="s">
        <v>304</v>
      </c>
      <c r="I22" s="425">
        <v>0</v>
      </c>
      <c r="J22" s="425">
        <f t="shared" si="1"/>
        <v>1.2047755782098456E-3</v>
      </c>
      <c r="K22" s="426">
        <v>249620</v>
      </c>
      <c r="L22" s="426">
        <v>9500</v>
      </c>
      <c r="M22" s="422">
        <f t="shared" si="2"/>
        <v>7626166</v>
      </c>
      <c r="N22" s="276"/>
    </row>
    <row r="23" spans="1:14" ht="45" x14ac:dyDescent="0.25">
      <c r="A23" s="79">
        <v>1</v>
      </c>
      <c r="B23" s="500" t="s">
        <v>1304</v>
      </c>
      <c r="C23" s="79" t="s">
        <v>1302</v>
      </c>
      <c r="D23" s="501" t="s">
        <v>1215</v>
      </c>
      <c r="E23" s="277" t="s">
        <v>1155</v>
      </c>
      <c r="F23" s="422">
        <v>2036160</v>
      </c>
      <c r="G23" s="422">
        <v>1939200</v>
      </c>
      <c r="H23" s="79" t="s">
        <v>304</v>
      </c>
      <c r="I23" s="425">
        <v>0</v>
      </c>
      <c r="J23" s="425">
        <f t="shared" si="1"/>
        <v>4.3542517533003297E-2</v>
      </c>
      <c r="K23" s="426">
        <v>69085.350000000006</v>
      </c>
      <c r="L23" s="426">
        <v>84437.65</v>
      </c>
      <c r="M23" s="422">
        <f t="shared" si="2"/>
        <v>1785677</v>
      </c>
      <c r="N23" s="276"/>
    </row>
    <row r="24" spans="1:14" ht="45" x14ac:dyDescent="0.25">
      <c r="A24" s="79">
        <v>1</v>
      </c>
      <c r="B24" s="500" t="s">
        <v>1305</v>
      </c>
      <c r="C24" s="79" t="s">
        <v>1306</v>
      </c>
      <c r="D24" s="501" t="s">
        <v>1307</v>
      </c>
      <c r="E24" s="277" t="s">
        <v>1155</v>
      </c>
      <c r="F24" s="422">
        <v>339897.05</v>
      </c>
      <c r="G24" s="422">
        <v>583711</v>
      </c>
      <c r="H24" s="79" t="s">
        <v>304</v>
      </c>
      <c r="I24" s="425">
        <v>0</v>
      </c>
      <c r="J24" s="425">
        <f t="shared" si="1"/>
        <v>0</v>
      </c>
      <c r="K24" s="426">
        <v>57862</v>
      </c>
      <c r="L24" s="426">
        <v>0</v>
      </c>
      <c r="M24" s="422">
        <f t="shared" si="2"/>
        <v>525849</v>
      </c>
      <c r="N24" s="78"/>
    </row>
    <row r="25" spans="1:14" ht="45" x14ac:dyDescent="0.25">
      <c r="A25" s="79">
        <v>1</v>
      </c>
      <c r="B25" s="500" t="s">
        <v>1308</v>
      </c>
      <c r="C25" s="79" t="s">
        <v>1306</v>
      </c>
      <c r="D25" s="501" t="s">
        <v>1309</v>
      </c>
      <c r="E25" s="277" t="s">
        <v>1155</v>
      </c>
      <c r="F25" s="422">
        <v>2414869.58</v>
      </c>
      <c r="G25" s="422">
        <v>2299876</v>
      </c>
      <c r="H25" s="79" t="s">
        <v>304</v>
      </c>
      <c r="I25" s="425">
        <v>0</v>
      </c>
      <c r="J25" s="425">
        <f t="shared" si="1"/>
        <v>1.2006255989453344E-2</v>
      </c>
      <c r="K25" s="426">
        <v>156473.1</v>
      </c>
      <c r="L25" s="426">
        <v>27612.9</v>
      </c>
      <c r="M25" s="422">
        <f t="shared" si="2"/>
        <v>2115790</v>
      </c>
      <c r="N25" s="78"/>
    </row>
    <row r="26" spans="1:14" ht="60" x14ac:dyDescent="0.25">
      <c r="A26" s="79">
        <v>1</v>
      </c>
      <c r="B26" s="500" t="s">
        <v>1310</v>
      </c>
      <c r="C26" s="79" t="s">
        <v>1311</v>
      </c>
      <c r="D26" s="501" t="s">
        <v>1312</v>
      </c>
      <c r="E26" s="277" t="s">
        <v>1155</v>
      </c>
      <c r="F26" s="422">
        <v>8888758.1999999993</v>
      </c>
      <c r="G26" s="422">
        <v>8465484</v>
      </c>
      <c r="H26" s="79" t="s">
        <v>304</v>
      </c>
      <c r="I26" s="425">
        <v>0</v>
      </c>
      <c r="J26" s="425">
        <f t="shared" si="1"/>
        <v>3.9482739557478346E-3</v>
      </c>
      <c r="K26" s="426">
        <v>635056.89999999991</v>
      </c>
      <c r="L26" s="426">
        <v>33424.050000000003</v>
      </c>
      <c r="M26" s="422">
        <f t="shared" si="2"/>
        <v>7797003.0499999998</v>
      </c>
      <c r="N26" s="78"/>
    </row>
    <row r="27" spans="1:14" ht="45" x14ac:dyDescent="0.25">
      <c r="A27" s="79">
        <v>1</v>
      </c>
      <c r="B27" s="500" t="s">
        <v>1313</v>
      </c>
      <c r="C27" s="79" t="s">
        <v>1314</v>
      </c>
      <c r="D27" s="501" t="s">
        <v>1315</v>
      </c>
      <c r="E27" s="277" t="s">
        <v>1155</v>
      </c>
      <c r="F27" s="422">
        <v>2216025</v>
      </c>
      <c r="G27" s="422">
        <v>2110500</v>
      </c>
      <c r="H27" s="79" t="s">
        <v>304</v>
      </c>
      <c r="I27" s="425">
        <v>0</v>
      </c>
      <c r="J27" s="425">
        <f t="shared" si="1"/>
        <v>0</v>
      </c>
      <c r="K27" s="426">
        <v>161000</v>
      </c>
      <c r="L27" s="426">
        <v>0</v>
      </c>
      <c r="M27" s="422">
        <f t="shared" si="2"/>
        <v>1949500</v>
      </c>
      <c r="N27" s="78"/>
    </row>
    <row r="28" spans="1:14" ht="45" x14ac:dyDescent="0.25">
      <c r="A28" s="79">
        <v>1</v>
      </c>
      <c r="B28" s="500" t="s">
        <v>1316</v>
      </c>
      <c r="C28" s="79" t="s">
        <v>1314</v>
      </c>
      <c r="D28" s="501" t="s">
        <v>1317</v>
      </c>
      <c r="E28" s="277" t="s">
        <v>1155</v>
      </c>
      <c r="F28" s="422">
        <v>614775</v>
      </c>
      <c r="G28" s="422">
        <v>585500</v>
      </c>
      <c r="H28" s="79" t="s">
        <v>304</v>
      </c>
      <c r="I28" s="425">
        <v>0</v>
      </c>
      <c r="J28" s="425">
        <f t="shared" si="1"/>
        <v>0</v>
      </c>
      <c r="K28" s="426">
        <v>0</v>
      </c>
      <c r="L28" s="426">
        <v>0</v>
      </c>
      <c r="M28" s="422">
        <f t="shared" si="2"/>
        <v>585500</v>
      </c>
      <c r="N28" s="78"/>
    </row>
    <row r="29" spans="1:14" ht="45" x14ac:dyDescent="0.25">
      <c r="A29" s="79">
        <v>1</v>
      </c>
      <c r="B29" s="500" t="s">
        <v>1318</v>
      </c>
      <c r="C29" s="79" t="s">
        <v>1314</v>
      </c>
      <c r="D29" s="501" t="s">
        <v>1157</v>
      </c>
      <c r="E29" s="277" t="s">
        <v>1155</v>
      </c>
      <c r="F29" s="422">
        <v>601125</v>
      </c>
      <c r="G29" s="422">
        <v>572500</v>
      </c>
      <c r="H29" s="79" t="s">
        <v>304</v>
      </c>
      <c r="I29" s="425">
        <v>0</v>
      </c>
      <c r="J29" s="425">
        <f t="shared" si="1"/>
        <v>0</v>
      </c>
      <c r="K29" s="426">
        <v>41666.75</v>
      </c>
      <c r="L29" s="426">
        <v>0</v>
      </c>
      <c r="M29" s="475">
        <f t="shared" si="2"/>
        <v>530833.25</v>
      </c>
      <c r="N29" s="302"/>
    </row>
    <row r="30" spans="1:14" ht="105" x14ac:dyDescent="0.25">
      <c r="A30" s="79">
        <v>1</v>
      </c>
      <c r="B30" s="500" t="s">
        <v>1319</v>
      </c>
      <c r="C30" s="79" t="s">
        <v>1320</v>
      </c>
      <c r="D30" s="501" t="s">
        <v>1321</v>
      </c>
      <c r="E30" s="277" t="s">
        <v>1155</v>
      </c>
      <c r="F30" s="422">
        <v>3503004.88</v>
      </c>
      <c r="G30" s="422">
        <v>3336195</v>
      </c>
      <c r="H30" s="79" t="s">
        <v>304</v>
      </c>
      <c r="I30" s="425">
        <v>0</v>
      </c>
      <c r="J30" s="425">
        <f t="shared" si="1"/>
        <v>0</v>
      </c>
      <c r="K30" s="426">
        <v>0</v>
      </c>
      <c r="L30" s="426">
        <v>0</v>
      </c>
      <c r="M30" s="422">
        <f t="shared" si="2"/>
        <v>3336195</v>
      </c>
      <c r="N30" s="276"/>
    </row>
    <row r="31" spans="1:14" ht="60" x14ac:dyDescent="0.25">
      <c r="A31" s="79">
        <v>1</v>
      </c>
      <c r="B31" s="500" t="s">
        <v>1322</v>
      </c>
      <c r="C31" s="79" t="s">
        <v>1320</v>
      </c>
      <c r="D31" s="501" t="s">
        <v>1323</v>
      </c>
      <c r="E31" s="277" t="s">
        <v>1155</v>
      </c>
      <c r="F31" s="422">
        <v>3916470.9</v>
      </c>
      <c r="G31" s="422">
        <v>3729972</v>
      </c>
      <c r="H31" s="79" t="s">
        <v>304</v>
      </c>
      <c r="I31" s="425">
        <v>0</v>
      </c>
      <c r="J31" s="425">
        <f t="shared" si="1"/>
        <v>0</v>
      </c>
      <c r="K31" s="426">
        <v>298750</v>
      </c>
      <c r="L31" s="426">
        <v>0</v>
      </c>
      <c r="M31" s="422">
        <f t="shared" si="2"/>
        <v>3431222</v>
      </c>
      <c r="N31" s="78"/>
    </row>
    <row r="32" spans="1:14" ht="60" x14ac:dyDescent="0.25">
      <c r="A32" s="79">
        <v>1</v>
      </c>
      <c r="B32" s="500" t="s">
        <v>1324</v>
      </c>
      <c r="C32" s="79" t="s">
        <v>1325</v>
      </c>
      <c r="D32" s="501" t="s">
        <v>1326</v>
      </c>
      <c r="E32" s="277" t="s">
        <v>1155</v>
      </c>
      <c r="F32" s="422">
        <v>908302.08</v>
      </c>
      <c r="G32" s="422">
        <v>865050</v>
      </c>
      <c r="H32" s="79" t="s">
        <v>304</v>
      </c>
      <c r="I32" s="425">
        <v>0</v>
      </c>
      <c r="J32" s="425">
        <f t="shared" si="1"/>
        <v>0</v>
      </c>
      <c r="K32" s="426">
        <v>57400</v>
      </c>
      <c r="L32" s="426">
        <v>0</v>
      </c>
      <c r="M32" s="422">
        <f t="shared" si="2"/>
        <v>807650</v>
      </c>
      <c r="N32" s="78"/>
    </row>
    <row r="33" spans="1:14" ht="60" x14ac:dyDescent="0.25">
      <c r="A33" s="79">
        <v>1</v>
      </c>
      <c r="B33" s="500" t="s">
        <v>1327</v>
      </c>
      <c r="C33" s="79" t="s">
        <v>1325</v>
      </c>
      <c r="D33" s="501" t="s">
        <v>1328</v>
      </c>
      <c r="E33" s="277" t="s">
        <v>1155</v>
      </c>
      <c r="F33" s="422">
        <v>2588906.41</v>
      </c>
      <c r="G33" s="422">
        <v>2465625</v>
      </c>
      <c r="H33" s="79" t="s">
        <v>304</v>
      </c>
      <c r="I33" s="425">
        <v>0</v>
      </c>
      <c r="J33" s="425">
        <f t="shared" si="1"/>
        <v>0</v>
      </c>
      <c r="K33" s="426">
        <v>0</v>
      </c>
      <c r="L33" s="426">
        <v>0</v>
      </c>
      <c r="M33" s="422">
        <f t="shared" si="2"/>
        <v>2465625</v>
      </c>
      <c r="N33" s="78"/>
    </row>
    <row r="34" spans="1:14" ht="60" x14ac:dyDescent="0.25">
      <c r="A34" s="79">
        <v>1</v>
      </c>
      <c r="B34" s="500" t="s">
        <v>1329</v>
      </c>
      <c r="C34" s="79" t="s">
        <v>1325</v>
      </c>
      <c r="D34" s="501" t="s">
        <v>1330</v>
      </c>
      <c r="E34" s="277" t="s">
        <v>1155</v>
      </c>
      <c r="F34" s="422">
        <v>796524.77</v>
      </c>
      <c r="G34" s="422">
        <v>758595</v>
      </c>
      <c r="H34" s="79" t="s">
        <v>304</v>
      </c>
      <c r="I34" s="425">
        <v>0</v>
      </c>
      <c r="J34" s="425">
        <f t="shared" si="1"/>
        <v>0</v>
      </c>
      <c r="K34" s="426">
        <v>0</v>
      </c>
      <c r="L34" s="426">
        <v>0</v>
      </c>
      <c r="M34" s="422">
        <f t="shared" si="2"/>
        <v>758595</v>
      </c>
      <c r="N34" s="78"/>
    </row>
    <row r="35" spans="1:14" ht="60" x14ac:dyDescent="0.25">
      <c r="A35" s="79">
        <v>1</v>
      </c>
      <c r="B35" s="493" t="s">
        <v>1331</v>
      </c>
      <c r="C35" s="79" t="s">
        <v>1325</v>
      </c>
      <c r="D35" s="501" t="s">
        <v>1157</v>
      </c>
      <c r="E35" s="277" t="s">
        <v>1155</v>
      </c>
      <c r="F35" s="422">
        <v>5176133.55</v>
      </c>
      <c r="G35" s="422">
        <v>3806860.1799999997</v>
      </c>
      <c r="H35" s="79" t="s">
        <v>304</v>
      </c>
      <c r="I35" s="425">
        <v>0</v>
      </c>
      <c r="J35" s="425">
        <f t="shared" si="1"/>
        <v>0</v>
      </c>
      <c r="K35" s="426">
        <v>0</v>
      </c>
      <c r="L35" s="426">
        <v>0</v>
      </c>
      <c r="M35" s="422">
        <f t="shared" si="2"/>
        <v>3806860.1799999997</v>
      </c>
      <c r="N35" s="78"/>
    </row>
    <row r="36" spans="1:14" ht="60" x14ac:dyDescent="0.25">
      <c r="A36" s="79">
        <v>1</v>
      </c>
      <c r="B36" s="493" t="s">
        <v>1332</v>
      </c>
      <c r="C36" s="79" t="s">
        <v>1333</v>
      </c>
      <c r="D36" s="501" t="s">
        <v>1315</v>
      </c>
      <c r="E36" s="277" t="s">
        <v>1155</v>
      </c>
      <c r="F36" s="422">
        <v>2924250</v>
      </c>
      <c r="G36" s="422">
        <v>2785000</v>
      </c>
      <c r="H36" s="79" t="s">
        <v>304</v>
      </c>
      <c r="I36" s="425">
        <v>0</v>
      </c>
      <c r="J36" s="425">
        <f t="shared" si="1"/>
        <v>0</v>
      </c>
      <c r="K36" s="426">
        <v>215159</v>
      </c>
      <c r="L36" s="426">
        <v>0</v>
      </c>
      <c r="M36" s="475">
        <f t="shared" si="2"/>
        <v>2569841</v>
      </c>
      <c r="N36" s="302"/>
    </row>
    <row r="37" spans="1:14" ht="60" x14ac:dyDescent="0.25">
      <c r="A37" s="79">
        <v>1</v>
      </c>
      <c r="B37" s="493" t="s">
        <v>1334</v>
      </c>
      <c r="C37" s="79" t="s">
        <v>1333</v>
      </c>
      <c r="D37" s="501" t="s">
        <v>1157</v>
      </c>
      <c r="E37" s="277" t="s">
        <v>1155</v>
      </c>
      <c r="F37" s="422">
        <v>1010609.25</v>
      </c>
      <c r="G37" s="422">
        <v>962485</v>
      </c>
      <c r="H37" s="79" t="s">
        <v>304</v>
      </c>
      <c r="I37" s="425">
        <v>0</v>
      </c>
      <c r="J37" s="425">
        <f t="shared" si="1"/>
        <v>0</v>
      </c>
      <c r="K37" s="426">
        <v>94568.68</v>
      </c>
      <c r="L37" s="426">
        <v>0</v>
      </c>
      <c r="M37" s="422">
        <f t="shared" si="2"/>
        <v>867916.32000000007</v>
      </c>
      <c r="N37" s="78"/>
    </row>
    <row r="38" spans="1:14" ht="60" x14ac:dyDescent="0.25">
      <c r="A38" s="79">
        <v>1</v>
      </c>
      <c r="B38" s="493" t="s">
        <v>1335</v>
      </c>
      <c r="C38" s="79" t="s">
        <v>1333</v>
      </c>
      <c r="D38" s="501" t="s">
        <v>1336</v>
      </c>
      <c r="E38" s="277" t="s">
        <v>1155</v>
      </c>
      <c r="F38" s="422">
        <v>1640730</v>
      </c>
      <c r="G38" s="422">
        <v>1562600</v>
      </c>
      <c r="H38" s="79" t="s">
        <v>304</v>
      </c>
      <c r="I38" s="425">
        <v>0</v>
      </c>
      <c r="J38" s="425">
        <f t="shared" si="1"/>
        <v>1.0868424420837066E-2</v>
      </c>
      <c r="K38" s="426">
        <v>96237</v>
      </c>
      <c r="L38" s="426">
        <v>16983</v>
      </c>
      <c r="M38" s="422">
        <f t="shared" si="2"/>
        <v>1449380</v>
      </c>
      <c r="N38" s="78"/>
    </row>
    <row r="39" spans="1:14" ht="75" x14ac:dyDescent="0.25">
      <c r="A39" s="79">
        <v>1</v>
      </c>
      <c r="B39" s="493" t="s">
        <v>1337</v>
      </c>
      <c r="C39" s="79" t="s">
        <v>1338</v>
      </c>
      <c r="D39" s="501" t="s">
        <v>1339</v>
      </c>
      <c r="E39" s="277" t="s">
        <v>1155</v>
      </c>
      <c r="F39" s="422">
        <v>637838.25</v>
      </c>
      <c r="G39" s="422">
        <v>607465</v>
      </c>
      <c r="H39" s="79" t="s">
        <v>304</v>
      </c>
      <c r="I39" s="425">
        <v>0</v>
      </c>
      <c r="J39" s="425">
        <f t="shared" si="1"/>
        <v>0</v>
      </c>
      <c r="K39" s="426">
        <v>60000</v>
      </c>
      <c r="L39" s="426">
        <v>0</v>
      </c>
      <c r="M39" s="422">
        <f t="shared" si="2"/>
        <v>547465</v>
      </c>
      <c r="N39" s="78"/>
    </row>
    <row r="40" spans="1:14" ht="60" x14ac:dyDescent="0.25">
      <c r="A40" s="79">
        <v>1</v>
      </c>
      <c r="B40" s="504" t="s">
        <v>1340</v>
      </c>
      <c r="C40" s="79" t="s">
        <v>1338</v>
      </c>
      <c r="D40" s="501" t="s">
        <v>1328</v>
      </c>
      <c r="E40" s="277" t="s">
        <v>1155</v>
      </c>
      <c r="F40" s="422">
        <v>1607713</v>
      </c>
      <c r="G40" s="422">
        <v>1531156</v>
      </c>
      <c r="H40" s="79" t="s">
        <v>304</v>
      </c>
      <c r="I40" s="425">
        <v>0</v>
      </c>
      <c r="J40" s="425">
        <f t="shared" si="1"/>
        <v>0</v>
      </c>
      <c r="K40" s="426">
        <v>63880.75</v>
      </c>
      <c r="L40" s="426">
        <v>0</v>
      </c>
      <c r="M40" s="475">
        <f>G40-K40-L40</f>
        <v>1467275.25</v>
      </c>
      <c r="N40" s="302"/>
    </row>
    <row r="41" spans="1:14" ht="60" x14ac:dyDescent="0.25">
      <c r="A41" s="79">
        <v>1</v>
      </c>
      <c r="B41" s="504" t="s">
        <v>1341</v>
      </c>
      <c r="C41" s="79" t="s">
        <v>1333</v>
      </c>
      <c r="D41" s="501" t="s">
        <v>1342</v>
      </c>
      <c r="E41" s="277" t="s">
        <v>1155</v>
      </c>
      <c r="F41" s="422">
        <v>0</v>
      </c>
      <c r="G41" s="422">
        <v>70400</v>
      </c>
      <c r="H41" s="79" t="s">
        <v>304</v>
      </c>
      <c r="I41" s="425">
        <v>1</v>
      </c>
      <c r="J41" s="425">
        <f t="shared" si="1"/>
        <v>0</v>
      </c>
      <c r="K41" s="426">
        <v>70400</v>
      </c>
      <c r="L41" s="426">
        <v>0</v>
      </c>
      <c r="M41" s="475">
        <f t="shared" ref="M41:M44" si="3">G41-K41-L41</f>
        <v>0</v>
      </c>
      <c r="N41" s="302"/>
    </row>
    <row r="42" spans="1:14" ht="45" x14ac:dyDescent="0.25">
      <c r="A42" s="79">
        <v>1</v>
      </c>
      <c r="B42" s="504" t="s">
        <v>1343</v>
      </c>
      <c r="C42" s="79" t="s">
        <v>1302</v>
      </c>
      <c r="D42" s="501" t="s">
        <v>1344</v>
      </c>
      <c r="E42" s="277" t="s">
        <v>1155</v>
      </c>
      <c r="F42" s="422">
        <v>0</v>
      </c>
      <c r="G42" s="422">
        <v>192200</v>
      </c>
      <c r="H42" s="79" t="s">
        <v>304</v>
      </c>
      <c r="I42" s="425">
        <v>1</v>
      </c>
      <c r="J42" s="425">
        <f t="shared" si="1"/>
        <v>0</v>
      </c>
      <c r="K42" s="426">
        <v>0</v>
      </c>
      <c r="L42" s="426">
        <v>0</v>
      </c>
      <c r="M42" s="475">
        <f t="shared" si="3"/>
        <v>192200</v>
      </c>
      <c r="N42" s="302"/>
    </row>
    <row r="43" spans="1:14" ht="45" x14ac:dyDescent="0.25">
      <c r="A43" s="79">
        <v>1</v>
      </c>
      <c r="B43" s="504" t="s">
        <v>1345</v>
      </c>
      <c r="C43" s="79" t="s">
        <v>1302</v>
      </c>
      <c r="D43" s="501" t="s">
        <v>1346</v>
      </c>
      <c r="E43" s="277" t="s">
        <v>1155</v>
      </c>
      <c r="F43" s="422">
        <v>0</v>
      </c>
      <c r="G43" s="422">
        <v>217680</v>
      </c>
      <c r="H43" s="79" t="s">
        <v>304</v>
      </c>
      <c r="I43" s="425">
        <v>1</v>
      </c>
      <c r="J43" s="425">
        <f t="shared" si="1"/>
        <v>0</v>
      </c>
      <c r="K43" s="426">
        <v>0</v>
      </c>
      <c r="L43" s="426">
        <v>0</v>
      </c>
      <c r="M43" s="475">
        <f t="shared" si="3"/>
        <v>217680</v>
      </c>
      <c r="N43" s="302"/>
    </row>
    <row r="44" spans="1:14" ht="60.75" thickBot="1" x14ac:dyDescent="0.3">
      <c r="A44" s="79">
        <v>1</v>
      </c>
      <c r="B44" s="504" t="s">
        <v>1347</v>
      </c>
      <c r="C44" s="79" t="s">
        <v>1338</v>
      </c>
      <c r="D44" s="501" t="s">
        <v>1246</v>
      </c>
      <c r="E44" s="277" t="s">
        <v>1155</v>
      </c>
      <c r="F44" s="422">
        <v>0</v>
      </c>
      <c r="G44" s="422">
        <v>121605</v>
      </c>
      <c r="H44" s="79" t="s">
        <v>304</v>
      </c>
      <c r="I44" s="425">
        <v>0</v>
      </c>
      <c r="J44" s="425">
        <f t="shared" si="1"/>
        <v>0</v>
      </c>
      <c r="K44" s="426">
        <v>121605</v>
      </c>
      <c r="L44" s="426">
        <v>0</v>
      </c>
      <c r="M44" s="475">
        <f t="shared" si="3"/>
        <v>0</v>
      </c>
      <c r="N44" s="78"/>
    </row>
    <row r="45" spans="1:14" ht="16.5" thickBot="1" x14ac:dyDescent="0.3">
      <c r="A45" s="273"/>
      <c r="B45" s="612"/>
      <c r="C45" s="626"/>
      <c r="D45" s="627" t="s">
        <v>56</v>
      </c>
      <c r="E45" s="628"/>
      <c r="F45" s="614">
        <f>SUM(F8:F44)</f>
        <v>78599999.870000005</v>
      </c>
      <c r="G45" s="624">
        <f>SUM(G8:G44)</f>
        <v>74567911.180000007</v>
      </c>
      <c r="H45" s="616"/>
      <c r="I45" s="616"/>
      <c r="J45" s="273"/>
      <c r="K45" s="614">
        <f>SUM(K8:K44)</f>
        <v>3538609.3300000005</v>
      </c>
      <c r="L45" s="624">
        <f>SUM(L8:L44)</f>
        <v>285674.8</v>
      </c>
      <c r="M45" s="478">
        <f>G45-K45-L45</f>
        <v>70743627.050000012</v>
      </c>
      <c r="N45" s="63"/>
    </row>
    <row r="46" spans="1:14" ht="15.75" x14ac:dyDescent="0.25">
      <c r="A46" s="273"/>
      <c r="B46" s="846" t="s">
        <v>1252</v>
      </c>
      <c r="C46" s="847"/>
      <c r="D46" s="847"/>
      <c r="E46" s="847"/>
      <c r="F46" s="847"/>
      <c r="G46" s="847"/>
      <c r="H46" s="847"/>
      <c r="I46" s="847"/>
      <c r="J46" s="847"/>
      <c r="K46" s="847"/>
      <c r="L46" s="847"/>
      <c r="M46" s="847"/>
      <c r="N46" s="63"/>
    </row>
    <row r="47" spans="1:14" ht="15.75" x14ac:dyDescent="0.25">
      <c r="A47" s="273"/>
      <c r="B47" s="612"/>
      <c r="C47" s="629"/>
      <c r="D47" s="630"/>
      <c r="E47" s="630"/>
      <c r="F47" s="630"/>
      <c r="G47" s="630"/>
      <c r="H47" s="630"/>
      <c r="I47" s="630"/>
      <c r="J47" s="630"/>
      <c r="K47" s="273"/>
      <c r="L47" s="273"/>
      <c r="M47" s="273"/>
      <c r="N47" s="63"/>
    </row>
    <row r="48" spans="1:14" ht="45" x14ac:dyDescent="0.25">
      <c r="A48" s="79" t="s">
        <v>1249</v>
      </c>
      <c r="B48" s="504" t="s">
        <v>1348</v>
      </c>
      <c r="C48" s="79" t="s">
        <v>1320</v>
      </c>
      <c r="D48" s="505" t="s">
        <v>1349</v>
      </c>
      <c r="E48" s="473" t="s">
        <v>1155</v>
      </c>
      <c r="F48" s="474">
        <v>0</v>
      </c>
      <c r="G48" s="422">
        <v>37885.85</v>
      </c>
      <c r="H48" s="79" t="s">
        <v>304</v>
      </c>
      <c r="I48" s="425">
        <v>1</v>
      </c>
      <c r="J48" s="425">
        <f t="shared" ref="J48:J58" si="4">L48/G48</f>
        <v>0</v>
      </c>
      <c r="K48" s="426">
        <v>37885.85</v>
      </c>
      <c r="L48" s="426">
        <v>0</v>
      </c>
      <c r="M48" s="475">
        <f t="shared" ref="M48:M58" si="5">G48-K48-L48</f>
        <v>0</v>
      </c>
      <c r="N48" s="63"/>
    </row>
    <row r="49" spans="1:14" ht="45" x14ac:dyDescent="0.25">
      <c r="A49" s="79" t="s">
        <v>1249</v>
      </c>
      <c r="B49" s="504" t="s">
        <v>1350</v>
      </c>
      <c r="C49" s="79" t="s">
        <v>1314</v>
      </c>
      <c r="D49" s="505" t="s">
        <v>1351</v>
      </c>
      <c r="E49" s="473" t="s">
        <v>1155</v>
      </c>
      <c r="F49" s="474">
        <v>0</v>
      </c>
      <c r="G49" s="422">
        <v>10038.790000000001</v>
      </c>
      <c r="H49" s="79" t="s">
        <v>304</v>
      </c>
      <c r="I49" s="425">
        <v>0</v>
      </c>
      <c r="J49" s="425">
        <f t="shared" si="4"/>
        <v>1</v>
      </c>
      <c r="K49" s="426">
        <v>0</v>
      </c>
      <c r="L49" s="426">
        <v>10038.790000000001</v>
      </c>
      <c r="M49" s="475">
        <f t="shared" si="5"/>
        <v>0</v>
      </c>
      <c r="N49" s="506"/>
    </row>
    <row r="50" spans="1:14" ht="90.75" x14ac:dyDescent="0.25">
      <c r="A50" s="496" t="s">
        <v>1249</v>
      </c>
      <c r="B50" s="494" t="s">
        <v>1352</v>
      </c>
      <c r="C50" s="496" t="s">
        <v>1297</v>
      </c>
      <c r="D50" s="507" t="s">
        <v>1351</v>
      </c>
      <c r="E50" s="495" t="s">
        <v>1155</v>
      </c>
      <c r="F50" s="487">
        <v>0</v>
      </c>
      <c r="G50" s="487">
        <v>0</v>
      </c>
      <c r="H50" s="496" t="s">
        <v>304</v>
      </c>
      <c r="I50" s="497">
        <v>0</v>
      </c>
      <c r="J50" s="497" t="e">
        <f t="shared" si="4"/>
        <v>#DIV/0!</v>
      </c>
      <c r="K50" s="508">
        <v>0</v>
      </c>
      <c r="L50" s="508">
        <v>0</v>
      </c>
      <c r="M50" s="498">
        <f t="shared" si="5"/>
        <v>0</v>
      </c>
      <c r="N50" s="509"/>
    </row>
    <row r="51" spans="1:14" ht="90.75" x14ac:dyDescent="0.25">
      <c r="A51" s="496" t="s">
        <v>1249</v>
      </c>
      <c r="B51" s="494" t="s">
        <v>1353</v>
      </c>
      <c r="C51" s="496" t="s">
        <v>1297</v>
      </c>
      <c r="D51" s="507" t="s">
        <v>1349</v>
      </c>
      <c r="E51" s="495" t="s">
        <v>1155</v>
      </c>
      <c r="F51" s="487">
        <v>0</v>
      </c>
      <c r="G51" s="487">
        <v>0</v>
      </c>
      <c r="H51" s="496" t="s">
        <v>304</v>
      </c>
      <c r="I51" s="497">
        <v>1</v>
      </c>
      <c r="J51" s="497" t="e">
        <f t="shared" si="4"/>
        <v>#DIV/0!</v>
      </c>
      <c r="K51" s="508">
        <v>0</v>
      </c>
      <c r="L51" s="508">
        <v>0</v>
      </c>
      <c r="M51" s="498">
        <f t="shared" si="5"/>
        <v>0</v>
      </c>
      <c r="N51" s="509"/>
    </row>
    <row r="52" spans="1:14" ht="75.75" x14ac:dyDescent="0.25">
      <c r="A52" s="496" t="s">
        <v>1249</v>
      </c>
      <c r="B52" s="494" t="s">
        <v>1354</v>
      </c>
      <c r="C52" s="496" t="s">
        <v>1302</v>
      </c>
      <c r="D52" s="507" t="s">
        <v>1349</v>
      </c>
      <c r="E52" s="495" t="s">
        <v>1155</v>
      </c>
      <c r="F52" s="487">
        <v>0</v>
      </c>
      <c r="G52" s="487">
        <v>0</v>
      </c>
      <c r="H52" s="496" t="s">
        <v>304</v>
      </c>
      <c r="I52" s="497">
        <v>1</v>
      </c>
      <c r="J52" s="497" t="e">
        <f t="shared" si="4"/>
        <v>#DIV/0!</v>
      </c>
      <c r="K52" s="508">
        <v>0</v>
      </c>
      <c r="L52" s="508">
        <v>0</v>
      </c>
      <c r="M52" s="498">
        <f t="shared" si="5"/>
        <v>0</v>
      </c>
      <c r="N52" s="509"/>
    </row>
    <row r="53" spans="1:14" ht="60" x14ac:dyDescent="0.25">
      <c r="A53" s="79" t="s">
        <v>1249</v>
      </c>
      <c r="B53" s="504" t="s">
        <v>1355</v>
      </c>
      <c r="C53" s="79" t="s">
        <v>1311</v>
      </c>
      <c r="D53" s="505" t="s">
        <v>1356</v>
      </c>
      <c r="E53" s="473" t="s">
        <v>1155</v>
      </c>
      <c r="F53" s="474">
        <v>0</v>
      </c>
      <c r="G53" s="422">
        <v>216.76</v>
      </c>
      <c r="H53" s="79" t="s">
        <v>304</v>
      </c>
      <c r="I53" s="425">
        <v>0</v>
      </c>
      <c r="J53" s="425">
        <f t="shared" si="4"/>
        <v>0</v>
      </c>
      <c r="K53" s="426">
        <v>216.76</v>
      </c>
      <c r="L53" s="426">
        <v>0</v>
      </c>
      <c r="M53" s="475">
        <f t="shared" si="5"/>
        <v>0</v>
      </c>
      <c r="N53" s="506"/>
    </row>
    <row r="54" spans="1:14" ht="75.75" x14ac:dyDescent="0.25">
      <c r="A54" s="496" t="s">
        <v>1249</v>
      </c>
      <c r="B54" s="494" t="s">
        <v>1357</v>
      </c>
      <c r="C54" s="496" t="s">
        <v>1314</v>
      </c>
      <c r="D54" s="507" t="s">
        <v>1358</v>
      </c>
      <c r="E54" s="495" t="s">
        <v>1155</v>
      </c>
      <c r="F54" s="487">
        <v>0</v>
      </c>
      <c r="G54" s="487">
        <v>0</v>
      </c>
      <c r="H54" s="496" t="s">
        <v>304</v>
      </c>
      <c r="I54" s="497">
        <v>0</v>
      </c>
      <c r="J54" s="497" t="e">
        <f t="shared" si="4"/>
        <v>#DIV/0!</v>
      </c>
      <c r="K54" s="508">
        <v>0</v>
      </c>
      <c r="L54" s="508">
        <v>0</v>
      </c>
      <c r="M54" s="498">
        <f t="shared" si="5"/>
        <v>0</v>
      </c>
      <c r="N54" s="510"/>
    </row>
    <row r="55" spans="1:14" ht="60" x14ac:dyDescent="0.25">
      <c r="A55" s="79" t="s">
        <v>1249</v>
      </c>
      <c r="B55" s="504" t="s">
        <v>1359</v>
      </c>
      <c r="C55" s="79" t="s">
        <v>1338</v>
      </c>
      <c r="D55" s="505" t="s">
        <v>1349</v>
      </c>
      <c r="E55" s="473" t="s">
        <v>1155</v>
      </c>
      <c r="F55" s="474">
        <v>0</v>
      </c>
      <c r="G55" s="422">
        <v>97237</v>
      </c>
      <c r="H55" s="79" t="s">
        <v>304</v>
      </c>
      <c r="I55" s="425">
        <v>1</v>
      </c>
      <c r="J55" s="425">
        <f t="shared" si="4"/>
        <v>1</v>
      </c>
      <c r="K55" s="426">
        <v>0</v>
      </c>
      <c r="L55" s="426">
        <v>97237</v>
      </c>
      <c r="M55" s="475">
        <f t="shared" si="5"/>
        <v>0</v>
      </c>
      <c r="N55" s="511"/>
    </row>
    <row r="56" spans="1:14" ht="75.75" x14ac:dyDescent="0.25">
      <c r="A56" s="496" t="s">
        <v>1249</v>
      </c>
      <c r="B56" s="494" t="s">
        <v>1360</v>
      </c>
      <c r="C56" s="496" t="s">
        <v>1272</v>
      </c>
      <c r="D56" s="507" t="s">
        <v>1361</v>
      </c>
      <c r="E56" s="495" t="s">
        <v>1155</v>
      </c>
      <c r="F56" s="487">
        <v>0</v>
      </c>
      <c r="G56" s="487">
        <v>0</v>
      </c>
      <c r="H56" s="496" t="s">
        <v>304</v>
      </c>
      <c r="I56" s="497">
        <v>0</v>
      </c>
      <c r="J56" s="497" t="e">
        <f t="shared" si="4"/>
        <v>#DIV/0!</v>
      </c>
      <c r="K56" s="508">
        <v>0</v>
      </c>
      <c r="L56" s="508">
        <v>0</v>
      </c>
      <c r="M56" s="498">
        <f t="shared" si="5"/>
        <v>0</v>
      </c>
      <c r="N56" s="512"/>
    </row>
    <row r="57" spans="1:14" ht="90.75" x14ac:dyDescent="0.25">
      <c r="A57" s="496" t="s">
        <v>1249</v>
      </c>
      <c r="B57" s="494" t="s">
        <v>1362</v>
      </c>
      <c r="C57" s="496" t="s">
        <v>1333</v>
      </c>
      <c r="D57" s="507" t="s">
        <v>1349</v>
      </c>
      <c r="E57" s="495" t="s">
        <v>1155</v>
      </c>
      <c r="F57" s="487">
        <v>0</v>
      </c>
      <c r="G57" s="487">
        <v>0</v>
      </c>
      <c r="H57" s="496" t="s">
        <v>304</v>
      </c>
      <c r="I57" s="497">
        <v>1</v>
      </c>
      <c r="J57" s="497" t="e">
        <f t="shared" si="4"/>
        <v>#DIV/0!</v>
      </c>
      <c r="K57" s="508">
        <v>0</v>
      </c>
      <c r="L57" s="508">
        <v>0</v>
      </c>
      <c r="M57" s="498">
        <f t="shared" si="5"/>
        <v>0</v>
      </c>
      <c r="N57" s="512"/>
    </row>
    <row r="58" spans="1:14" ht="45.75" thickBot="1" x14ac:dyDescent="0.3">
      <c r="A58" s="79" t="s">
        <v>1249</v>
      </c>
      <c r="B58" s="504" t="s">
        <v>1363</v>
      </c>
      <c r="C58" s="79" t="s">
        <v>1314</v>
      </c>
      <c r="D58" s="505" t="s">
        <v>1349</v>
      </c>
      <c r="E58" s="473" t="s">
        <v>1155</v>
      </c>
      <c r="F58" s="474">
        <v>0</v>
      </c>
      <c r="G58" s="422">
        <v>41250</v>
      </c>
      <c r="H58" s="79" t="s">
        <v>304</v>
      </c>
      <c r="I58" s="425">
        <v>1</v>
      </c>
      <c r="J58" s="425">
        <f t="shared" si="4"/>
        <v>1</v>
      </c>
      <c r="K58" s="426">
        <v>0</v>
      </c>
      <c r="L58" s="426">
        <v>41250</v>
      </c>
      <c r="M58" s="475">
        <f t="shared" si="5"/>
        <v>0</v>
      </c>
      <c r="N58" s="511"/>
    </row>
    <row r="59" spans="1:14" ht="16.5" thickBot="1" x14ac:dyDescent="0.3">
      <c r="A59" s="63"/>
      <c r="B59" s="305"/>
      <c r="C59" s="306"/>
      <c r="D59" s="476" t="s">
        <v>56</v>
      </c>
      <c r="E59" s="477"/>
      <c r="F59" s="308">
        <f>SUM(F48:F53)</f>
        <v>0</v>
      </c>
      <c r="G59" s="309">
        <f>SUM(G48:G58)</f>
        <v>186628.4</v>
      </c>
      <c r="H59" s="311"/>
      <c r="I59" s="311"/>
      <c r="J59" s="63"/>
      <c r="K59" s="308">
        <f>SUM(K48:K58)</f>
        <v>38102.61</v>
      </c>
      <c r="L59" s="308">
        <f t="shared" ref="L59:M59" si="6">SUM(L48:L58)</f>
        <v>148525.79</v>
      </c>
      <c r="M59" s="309">
        <f t="shared" si="6"/>
        <v>0</v>
      </c>
      <c r="N59" s="63"/>
    </row>
    <row r="60" spans="1:14" ht="16.5" thickBot="1" x14ac:dyDescent="0.3">
      <c r="A60" s="63"/>
      <c r="B60" s="305"/>
      <c r="C60" s="513"/>
      <c r="D60" s="514" t="s">
        <v>1364</v>
      </c>
      <c r="E60" s="513"/>
      <c r="F60" s="515">
        <f>SUM(F45,F59)</f>
        <v>78599999.870000005</v>
      </c>
      <c r="G60" s="516">
        <f>SUM(G45,G59)</f>
        <v>74754539.580000013</v>
      </c>
      <c r="H60" s="513"/>
      <c r="I60" s="513"/>
      <c r="J60" s="63"/>
      <c r="K60" s="308">
        <f>SUM(K45,K59)</f>
        <v>3576711.9400000004</v>
      </c>
      <c r="L60" s="308">
        <f t="shared" ref="L60:M60" si="7">SUM(L45,L59)</f>
        <v>434200.58999999997</v>
      </c>
      <c r="M60" s="309">
        <f t="shared" si="7"/>
        <v>70743627.050000012</v>
      </c>
      <c r="N60" s="63"/>
    </row>
  </sheetData>
  <mergeCells count="17">
    <mergeCell ref="C1:D1"/>
    <mergeCell ref="C2:D2"/>
    <mergeCell ref="A5:A7"/>
    <mergeCell ref="B5:B7"/>
    <mergeCell ref="C5:C7"/>
    <mergeCell ref="D5:D7"/>
    <mergeCell ref="K5:K7"/>
    <mergeCell ref="L5:L7"/>
    <mergeCell ref="M5:M7"/>
    <mergeCell ref="N5:N7"/>
    <mergeCell ref="B46:M46"/>
    <mergeCell ref="E5:E7"/>
    <mergeCell ref="F5:F7"/>
    <mergeCell ref="G5:G7"/>
    <mergeCell ref="H5:H7"/>
    <mergeCell ref="I5:I7"/>
    <mergeCell ref="J5:J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
  <sheetViews>
    <sheetView workbookViewId="0">
      <selection activeCell="F7" sqref="F7"/>
    </sheetView>
  </sheetViews>
  <sheetFormatPr defaultRowHeight="15" x14ac:dyDescent="0.25"/>
  <cols>
    <col min="3" max="3" width="20.7109375" customWidth="1"/>
    <col min="4" max="4" width="28.42578125" customWidth="1"/>
    <col min="6" max="6" width="13.5703125" customWidth="1"/>
    <col min="7" max="7" width="17.42578125" customWidth="1"/>
    <col min="8" max="8" width="13.28515625" customWidth="1"/>
    <col min="9" max="9" width="13.42578125" customWidth="1"/>
    <col min="13" max="13" width="14.85546875" customWidth="1"/>
    <col min="14" max="14" width="14" customWidth="1"/>
    <col min="15" max="15" width="13.42578125" customWidth="1"/>
  </cols>
  <sheetData>
    <row r="1" spans="1:16" x14ac:dyDescent="0.25">
      <c r="A1" s="88"/>
      <c r="B1" s="89" t="s">
        <v>26</v>
      </c>
      <c r="C1" s="648" t="s">
        <v>66</v>
      </c>
      <c r="D1" s="648"/>
      <c r="E1" s="90"/>
      <c r="F1" s="91"/>
      <c r="G1" s="92"/>
      <c r="H1" s="92"/>
      <c r="I1" s="92"/>
      <c r="J1" s="92"/>
      <c r="K1" s="93"/>
      <c r="L1" s="93"/>
      <c r="M1" s="94"/>
      <c r="N1" s="94"/>
      <c r="O1" s="95"/>
      <c r="P1" s="96"/>
    </row>
    <row r="2" spans="1:16" ht="15.75" x14ac:dyDescent="0.25">
      <c r="A2" s="88"/>
      <c r="B2" s="89" t="s">
        <v>28</v>
      </c>
      <c r="C2" s="649">
        <v>43266</v>
      </c>
      <c r="D2" s="649"/>
      <c r="E2" s="97"/>
      <c r="F2" s="91"/>
      <c r="G2" s="92"/>
      <c r="H2" s="92"/>
      <c r="I2" s="92"/>
      <c r="J2" s="92"/>
      <c r="K2" s="93"/>
      <c r="L2" s="93"/>
      <c r="M2" s="94"/>
      <c r="N2" s="94"/>
      <c r="O2" s="98"/>
      <c r="P2" s="96"/>
    </row>
    <row r="3" spans="1:16" ht="15.75" x14ac:dyDescent="0.25">
      <c r="A3" s="88"/>
      <c r="B3" s="89" t="s">
        <v>67</v>
      </c>
      <c r="C3" s="648" t="s">
        <v>68</v>
      </c>
      <c r="D3" s="648"/>
      <c r="E3" s="97"/>
      <c r="F3" s="91"/>
      <c r="G3" s="92"/>
      <c r="H3" s="92"/>
      <c r="I3" s="92"/>
      <c r="J3" s="92"/>
      <c r="K3" s="93"/>
      <c r="L3" s="93"/>
      <c r="M3" s="94"/>
      <c r="N3" s="94"/>
      <c r="O3" s="98"/>
      <c r="P3" s="96"/>
    </row>
    <row r="4" spans="1:16" ht="25.5" x14ac:dyDescent="0.25">
      <c r="A4" s="88"/>
      <c r="B4" s="89" t="s">
        <v>29</v>
      </c>
      <c r="C4" s="648" t="s">
        <v>69</v>
      </c>
      <c r="D4" s="648"/>
      <c r="E4" s="90"/>
      <c r="F4" s="91"/>
      <c r="G4" s="92"/>
      <c r="H4" s="92"/>
      <c r="I4" s="92"/>
      <c r="J4" s="92"/>
      <c r="K4" s="93"/>
      <c r="L4" s="93"/>
      <c r="M4" s="94"/>
      <c r="N4" s="94"/>
      <c r="O4" s="95"/>
      <c r="P4" s="96"/>
    </row>
    <row r="5" spans="1:16" x14ac:dyDescent="0.25">
      <c r="A5" s="88"/>
      <c r="B5" s="89"/>
      <c r="C5" s="88"/>
      <c r="D5" s="88"/>
      <c r="E5" s="88"/>
      <c r="F5" s="91"/>
      <c r="G5" s="92"/>
      <c r="H5" s="92"/>
      <c r="I5" s="92"/>
      <c r="J5" s="92"/>
      <c r="K5" s="93"/>
      <c r="L5" s="93"/>
      <c r="M5" s="94"/>
      <c r="N5" s="94"/>
      <c r="O5" s="95"/>
      <c r="P5" s="96"/>
    </row>
    <row r="6" spans="1:16" ht="77.25" x14ac:dyDescent="0.25">
      <c r="A6" s="99" t="s">
        <v>30</v>
      </c>
      <c r="B6" s="99" t="s">
        <v>31</v>
      </c>
      <c r="C6" s="99" t="s">
        <v>32</v>
      </c>
      <c r="D6" s="99" t="s">
        <v>33</v>
      </c>
      <c r="E6" s="99" t="s">
        <v>34</v>
      </c>
      <c r="F6" s="100" t="s">
        <v>1</v>
      </c>
      <c r="G6" s="101" t="s">
        <v>70</v>
      </c>
      <c r="H6" s="101" t="s">
        <v>71</v>
      </c>
      <c r="I6" s="101" t="s">
        <v>72</v>
      </c>
      <c r="J6" s="101" t="s">
        <v>36</v>
      </c>
      <c r="K6" s="102" t="s">
        <v>37</v>
      </c>
      <c r="L6" s="102" t="s">
        <v>38</v>
      </c>
      <c r="M6" s="103" t="s">
        <v>3</v>
      </c>
      <c r="N6" s="103" t="s">
        <v>73</v>
      </c>
      <c r="O6" s="104" t="s">
        <v>7</v>
      </c>
      <c r="P6" s="101" t="s">
        <v>39</v>
      </c>
    </row>
    <row r="7" spans="1:16" ht="76.5" x14ac:dyDescent="0.25">
      <c r="A7" s="105">
        <v>1</v>
      </c>
      <c r="B7" s="122" t="s">
        <v>79</v>
      </c>
      <c r="C7" s="123" t="s">
        <v>80</v>
      </c>
      <c r="D7" s="124" t="s">
        <v>81</v>
      </c>
      <c r="E7" s="107" t="s">
        <v>82</v>
      </c>
      <c r="F7" s="91">
        <v>750000</v>
      </c>
      <c r="G7" s="91">
        <v>750000</v>
      </c>
      <c r="H7" s="91">
        <v>750000</v>
      </c>
      <c r="I7" s="91">
        <v>750000</v>
      </c>
      <c r="J7" s="125" t="s">
        <v>83</v>
      </c>
      <c r="K7" s="126" t="s">
        <v>83</v>
      </c>
      <c r="L7" s="126" t="s">
        <v>83</v>
      </c>
      <c r="M7" s="110"/>
      <c r="N7" s="110"/>
      <c r="O7" s="111">
        <v>750000</v>
      </c>
      <c r="P7" s="112" t="s">
        <v>78</v>
      </c>
    </row>
    <row r="8" spans="1:16" ht="153" x14ac:dyDescent="0.25">
      <c r="A8" s="105">
        <v>2</v>
      </c>
      <c r="B8" s="127" t="s">
        <v>84</v>
      </c>
      <c r="C8" s="88" t="s">
        <v>85</v>
      </c>
      <c r="D8" s="90" t="s">
        <v>86</v>
      </c>
      <c r="E8" s="107" t="s">
        <v>77</v>
      </c>
      <c r="F8" s="91">
        <v>1700000</v>
      </c>
      <c r="G8" s="91">
        <v>1700000</v>
      </c>
      <c r="H8" s="91">
        <v>1700000</v>
      </c>
      <c r="I8" s="91">
        <v>1700000</v>
      </c>
      <c r="J8" s="108">
        <v>43708</v>
      </c>
      <c r="K8" s="109">
        <v>0.9</v>
      </c>
      <c r="L8" s="109">
        <v>0</v>
      </c>
      <c r="M8" s="110"/>
      <c r="N8" s="110"/>
      <c r="O8" s="111">
        <v>1700000</v>
      </c>
      <c r="P8" s="112" t="s">
        <v>78</v>
      </c>
    </row>
    <row r="9" spans="1:16" ht="89.25" x14ac:dyDescent="0.25">
      <c r="A9" s="105">
        <v>3</v>
      </c>
      <c r="B9" s="122" t="s">
        <v>87</v>
      </c>
      <c r="C9" s="128" t="s">
        <v>88</v>
      </c>
      <c r="D9" s="128" t="s">
        <v>89</v>
      </c>
      <c r="E9" s="107" t="s">
        <v>77</v>
      </c>
      <c r="F9" s="91">
        <v>1300000</v>
      </c>
      <c r="G9" s="91">
        <v>1300000</v>
      </c>
      <c r="H9" s="91">
        <v>1300000</v>
      </c>
      <c r="I9" s="91">
        <v>1300000</v>
      </c>
      <c r="J9" s="108">
        <v>43708</v>
      </c>
      <c r="K9" s="109">
        <v>0.7</v>
      </c>
      <c r="L9" s="109">
        <v>0</v>
      </c>
      <c r="M9" s="110"/>
      <c r="N9" s="110"/>
      <c r="O9" s="111">
        <v>1300000</v>
      </c>
      <c r="P9" s="112" t="s">
        <v>78</v>
      </c>
    </row>
    <row r="10" spans="1:16" ht="89.25" x14ac:dyDescent="0.25">
      <c r="A10" s="105">
        <v>4</v>
      </c>
      <c r="B10" s="127" t="s">
        <v>90</v>
      </c>
      <c r="C10" s="123" t="s">
        <v>91</v>
      </c>
      <c r="D10" s="90" t="s">
        <v>92</v>
      </c>
      <c r="E10" s="107" t="s">
        <v>77</v>
      </c>
      <c r="F10" s="91">
        <v>1000000</v>
      </c>
      <c r="G10" s="91">
        <v>387000</v>
      </c>
      <c r="H10" s="91">
        <v>387000</v>
      </c>
      <c r="I10" s="91">
        <v>387000</v>
      </c>
      <c r="J10" s="108">
        <v>43708</v>
      </c>
      <c r="K10" s="109">
        <v>0</v>
      </c>
      <c r="L10" s="109">
        <v>0</v>
      </c>
      <c r="M10" s="110">
        <v>63944.79</v>
      </c>
      <c r="N10" s="110"/>
      <c r="O10" s="111">
        <v>323055.21000000002</v>
      </c>
      <c r="P10" s="112" t="s">
        <v>78</v>
      </c>
    </row>
    <row r="11" spans="1:16" ht="140.25" x14ac:dyDescent="0.25">
      <c r="A11" s="105">
        <v>5</v>
      </c>
      <c r="B11" s="127" t="s">
        <v>93</v>
      </c>
      <c r="C11" s="123" t="s">
        <v>94</v>
      </c>
      <c r="D11" s="124" t="s">
        <v>95</v>
      </c>
      <c r="E11" s="107" t="s">
        <v>77</v>
      </c>
      <c r="F11" s="91">
        <v>450000</v>
      </c>
      <c r="G11" s="91">
        <v>237745</v>
      </c>
      <c r="H11" s="91">
        <v>160019</v>
      </c>
      <c r="I11" s="91">
        <v>110043</v>
      </c>
      <c r="J11" s="108">
        <v>43708</v>
      </c>
      <c r="K11" s="129" t="s">
        <v>96</v>
      </c>
      <c r="L11" s="109" t="s">
        <v>97</v>
      </c>
      <c r="M11" s="110"/>
      <c r="N11" s="110"/>
      <c r="O11" s="111">
        <v>110043</v>
      </c>
      <c r="P11" s="112" t="s">
        <v>78</v>
      </c>
    </row>
    <row r="12" spans="1:16" ht="76.5" x14ac:dyDescent="0.25">
      <c r="A12" s="105">
        <v>5</v>
      </c>
      <c r="B12" s="127" t="s">
        <v>93</v>
      </c>
      <c r="C12" s="123" t="s">
        <v>98</v>
      </c>
      <c r="D12" s="124" t="s">
        <v>99</v>
      </c>
      <c r="E12" s="107" t="s">
        <v>77</v>
      </c>
      <c r="F12" s="91"/>
      <c r="G12" s="91">
        <v>72255</v>
      </c>
      <c r="H12" s="91">
        <v>75982</v>
      </c>
      <c r="I12" s="91">
        <v>75982</v>
      </c>
      <c r="J12" s="108">
        <v>43224</v>
      </c>
      <c r="K12" s="109">
        <v>1</v>
      </c>
      <c r="L12" s="109">
        <v>1</v>
      </c>
      <c r="M12" s="110">
        <v>43380</v>
      </c>
      <c r="N12" s="110">
        <v>32602</v>
      </c>
      <c r="O12" s="111">
        <v>0</v>
      </c>
      <c r="P12" s="112" t="s">
        <v>78</v>
      </c>
    </row>
    <row r="13" spans="1:16" ht="89.25" x14ac:dyDescent="0.25">
      <c r="A13" s="105">
        <v>5</v>
      </c>
      <c r="B13" s="127" t="s">
        <v>93</v>
      </c>
      <c r="C13" s="106" t="s">
        <v>100</v>
      </c>
      <c r="D13" s="124" t="s">
        <v>101</v>
      </c>
      <c r="E13" s="107" t="s">
        <v>77</v>
      </c>
      <c r="F13" s="91"/>
      <c r="G13" s="91">
        <v>40000</v>
      </c>
      <c r="H13" s="91">
        <v>24500</v>
      </c>
      <c r="I13" s="91">
        <v>24500</v>
      </c>
      <c r="J13" s="108">
        <v>43343</v>
      </c>
      <c r="K13" s="109">
        <v>1</v>
      </c>
      <c r="L13" s="109">
        <v>0</v>
      </c>
      <c r="M13" s="110">
        <v>24500</v>
      </c>
      <c r="N13" s="110"/>
      <c r="O13" s="111">
        <v>0</v>
      </c>
      <c r="P13" s="112" t="s">
        <v>78</v>
      </c>
    </row>
    <row r="14" spans="1:16" ht="76.5" x14ac:dyDescent="0.25">
      <c r="A14" s="105">
        <v>5</v>
      </c>
      <c r="B14" s="127" t="s">
        <v>93</v>
      </c>
      <c r="C14" s="106" t="s">
        <v>102</v>
      </c>
      <c r="D14" s="124" t="s">
        <v>103</v>
      </c>
      <c r="E14" s="107" t="s">
        <v>77</v>
      </c>
      <c r="F14" s="91"/>
      <c r="G14" s="91">
        <v>60000</v>
      </c>
      <c r="H14" s="91">
        <v>60000</v>
      </c>
      <c r="I14" s="91">
        <v>90476</v>
      </c>
      <c r="J14" s="108">
        <v>43343</v>
      </c>
      <c r="K14" s="109">
        <v>1</v>
      </c>
      <c r="L14" s="109">
        <v>0.6</v>
      </c>
      <c r="M14" s="110"/>
      <c r="N14" s="110">
        <v>30476</v>
      </c>
      <c r="O14" s="111">
        <v>60000</v>
      </c>
      <c r="P14" s="112" t="s">
        <v>78</v>
      </c>
    </row>
    <row r="15" spans="1:16" ht="102" x14ac:dyDescent="0.25">
      <c r="A15" s="105">
        <v>5</v>
      </c>
      <c r="B15" s="127" t="s">
        <v>93</v>
      </c>
      <c r="C15" s="106" t="s">
        <v>104</v>
      </c>
      <c r="D15" s="124" t="s">
        <v>105</v>
      </c>
      <c r="E15" s="107" t="s">
        <v>77</v>
      </c>
      <c r="F15" s="91"/>
      <c r="G15" s="91">
        <v>0</v>
      </c>
      <c r="H15" s="91">
        <v>0</v>
      </c>
      <c r="I15" s="91">
        <v>19500</v>
      </c>
      <c r="J15" s="108">
        <v>43343</v>
      </c>
      <c r="K15" s="109">
        <v>1</v>
      </c>
      <c r="L15" s="109">
        <v>0</v>
      </c>
      <c r="M15" s="110">
        <v>19500</v>
      </c>
      <c r="N15" s="110"/>
      <c r="O15" s="111">
        <v>0</v>
      </c>
      <c r="P15" s="112" t="s">
        <v>78</v>
      </c>
    </row>
    <row r="16" spans="1:16" ht="76.5" x14ac:dyDescent="0.25">
      <c r="A16" s="105">
        <v>5</v>
      </c>
      <c r="B16" s="127" t="s">
        <v>93</v>
      </c>
      <c r="C16" s="106" t="s">
        <v>106</v>
      </c>
      <c r="D16" s="124" t="s">
        <v>107</v>
      </c>
      <c r="E16" s="107" t="s">
        <v>77</v>
      </c>
      <c r="F16" s="91"/>
      <c r="G16" s="91">
        <v>40000</v>
      </c>
      <c r="H16" s="91">
        <v>24499</v>
      </c>
      <c r="I16" s="91">
        <v>24499</v>
      </c>
      <c r="J16" s="108">
        <v>43343</v>
      </c>
      <c r="K16" s="109">
        <v>1</v>
      </c>
      <c r="L16" s="109">
        <v>0</v>
      </c>
      <c r="M16" s="110">
        <v>24499</v>
      </c>
      <c r="N16" s="110"/>
      <c r="O16" s="111">
        <v>0</v>
      </c>
      <c r="P16" s="130" t="s">
        <v>78</v>
      </c>
    </row>
    <row r="17" spans="1:16" ht="89.25" x14ac:dyDescent="0.25">
      <c r="A17" s="105">
        <v>5</v>
      </c>
      <c r="B17" s="127" t="s">
        <v>93</v>
      </c>
      <c r="C17" s="106" t="s">
        <v>108</v>
      </c>
      <c r="D17" s="124" t="s">
        <v>109</v>
      </c>
      <c r="E17" s="124"/>
      <c r="F17" s="131"/>
      <c r="G17" s="91"/>
      <c r="H17" s="107">
        <v>65000</v>
      </c>
      <c r="I17" s="107">
        <v>65000</v>
      </c>
      <c r="J17" s="132">
        <v>1</v>
      </c>
      <c r="K17" s="132">
        <v>1</v>
      </c>
      <c r="L17" s="132">
        <v>0</v>
      </c>
      <c r="M17" s="111"/>
      <c r="N17" s="133"/>
      <c r="O17" s="134">
        <v>65000</v>
      </c>
      <c r="P17" s="135" t="s">
        <v>78</v>
      </c>
    </row>
    <row r="18" spans="1:16" ht="76.5" x14ac:dyDescent="0.25">
      <c r="A18" s="105">
        <v>5</v>
      </c>
      <c r="B18" s="127" t="s">
        <v>93</v>
      </c>
      <c r="C18" s="106" t="s">
        <v>110</v>
      </c>
      <c r="D18" s="124" t="s">
        <v>111</v>
      </c>
      <c r="E18" s="107"/>
      <c r="F18" s="91"/>
      <c r="G18" s="91"/>
      <c r="H18" s="91">
        <v>40000</v>
      </c>
      <c r="I18" s="91">
        <v>40000</v>
      </c>
      <c r="J18" s="136">
        <v>1</v>
      </c>
      <c r="K18" s="109">
        <v>1</v>
      </c>
      <c r="L18" s="109">
        <v>0</v>
      </c>
      <c r="M18" s="110"/>
      <c r="N18" s="110"/>
      <c r="O18" s="111">
        <v>40000</v>
      </c>
      <c r="P18" s="137" t="s">
        <v>78</v>
      </c>
    </row>
    <row r="19" spans="1:16" ht="63.75" x14ac:dyDescent="0.25">
      <c r="A19" s="105">
        <v>6</v>
      </c>
      <c r="B19" s="127" t="s">
        <v>112</v>
      </c>
      <c r="C19" s="88" t="s">
        <v>113</v>
      </c>
      <c r="D19" s="90" t="s">
        <v>114</v>
      </c>
      <c r="E19" s="107" t="s">
        <v>77</v>
      </c>
      <c r="F19" s="91">
        <v>300000</v>
      </c>
      <c r="G19" s="91">
        <v>300000</v>
      </c>
      <c r="H19" s="91">
        <v>300000</v>
      </c>
      <c r="I19" s="91">
        <v>300000</v>
      </c>
      <c r="J19" s="108">
        <v>43708</v>
      </c>
      <c r="K19" s="109">
        <v>0</v>
      </c>
      <c r="L19" s="109">
        <v>0</v>
      </c>
      <c r="M19" s="110"/>
      <c r="N19" s="110"/>
      <c r="O19" s="111">
        <v>300000</v>
      </c>
      <c r="P19" s="112" t="s">
        <v>78</v>
      </c>
    </row>
    <row r="20" spans="1:16" ht="63.75" x14ac:dyDescent="0.25">
      <c r="A20" s="105">
        <v>7</v>
      </c>
      <c r="B20" s="127" t="s">
        <v>115</v>
      </c>
      <c r="C20" s="138" t="s">
        <v>116</v>
      </c>
      <c r="D20" s="90" t="s">
        <v>117</v>
      </c>
      <c r="E20" s="107" t="s">
        <v>77</v>
      </c>
      <c r="F20" s="91">
        <v>2950000</v>
      </c>
      <c r="G20" s="91">
        <v>2950000</v>
      </c>
      <c r="H20" s="91">
        <v>2950000</v>
      </c>
      <c r="I20" s="91">
        <v>2950000</v>
      </c>
      <c r="J20" s="108">
        <v>43708</v>
      </c>
      <c r="K20" s="109">
        <v>0</v>
      </c>
      <c r="L20" s="109">
        <v>0</v>
      </c>
      <c r="M20" s="110"/>
      <c r="N20" s="110"/>
      <c r="O20" s="111">
        <v>2950000</v>
      </c>
      <c r="P20" s="112" t="s">
        <v>78</v>
      </c>
    </row>
    <row r="21" spans="1:16" ht="51" x14ac:dyDescent="0.25">
      <c r="A21" s="105">
        <v>8</v>
      </c>
      <c r="B21" s="127" t="s">
        <v>118</v>
      </c>
      <c r="C21" s="138" t="s">
        <v>119</v>
      </c>
      <c r="D21" s="138" t="s">
        <v>120</v>
      </c>
      <c r="E21" s="107" t="s">
        <v>77</v>
      </c>
      <c r="F21" s="139">
        <v>275000</v>
      </c>
      <c r="G21" s="139">
        <v>275000</v>
      </c>
      <c r="H21" s="139">
        <v>275000</v>
      </c>
      <c r="I21" s="139">
        <v>275000</v>
      </c>
      <c r="J21" s="108">
        <v>43708</v>
      </c>
      <c r="K21" s="109">
        <v>0</v>
      </c>
      <c r="L21" s="109">
        <v>0</v>
      </c>
      <c r="M21" s="110"/>
      <c r="N21" s="110"/>
      <c r="O21" s="111">
        <v>275000</v>
      </c>
      <c r="P21" s="112" t="s">
        <v>78</v>
      </c>
    </row>
    <row r="22" spans="1:16" ht="102" x14ac:dyDescent="0.25">
      <c r="A22" s="105">
        <v>9</v>
      </c>
      <c r="B22" s="105" t="s">
        <v>121</v>
      </c>
      <c r="C22" s="138" t="s">
        <v>122</v>
      </c>
      <c r="D22" s="138" t="s">
        <v>123</v>
      </c>
      <c r="E22" s="107" t="s">
        <v>77</v>
      </c>
      <c r="F22" s="139">
        <v>275000</v>
      </c>
      <c r="G22" s="139">
        <v>340000</v>
      </c>
      <c r="H22" s="139">
        <v>340000</v>
      </c>
      <c r="I22" s="139">
        <v>340000</v>
      </c>
      <c r="J22" s="140" t="s">
        <v>124</v>
      </c>
      <c r="K22" s="109">
        <v>1</v>
      </c>
      <c r="L22" s="109">
        <v>0</v>
      </c>
      <c r="M22" s="110"/>
      <c r="N22" s="110"/>
      <c r="O22" s="111">
        <v>340000</v>
      </c>
      <c r="P22" s="112" t="s">
        <v>78</v>
      </c>
    </row>
    <row r="23" spans="1:16" ht="76.5" x14ac:dyDescent="0.25">
      <c r="A23" s="105">
        <v>10</v>
      </c>
      <c r="B23" s="105" t="s">
        <v>125</v>
      </c>
      <c r="C23" s="138" t="s">
        <v>126</v>
      </c>
      <c r="D23" s="123" t="s">
        <v>127</v>
      </c>
      <c r="E23" s="107" t="s">
        <v>77</v>
      </c>
      <c r="F23" s="139">
        <v>375000</v>
      </c>
      <c r="G23" s="139">
        <v>680000</v>
      </c>
      <c r="H23" s="139">
        <v>680000</v>
      </c>
      <c r="I23" s="139">
        <v>680000</v>
      </c>
      <c r="J23" s="108">
        <v>43343</v>
      </c>
      <c r="K23" s="109">
        <v>1</v>
      </c>
      <c r="L23" s="109">
        <v>0</v>
      </c>
      <c r="M23" s="110"/>
      <c r="N23" s="110"/>
      <c r="O23" s="111">
        <v>680000</v>
      </c>
      <c r="P23" s="112" t="s">
        <v>78</v>
      </c>
    </row>
    <row r="24" spans="1:16" ht="89.25" x14ac:dyDescent="0.25">
      <c r="A24" s="105">
        <v>11</v>
      </c>
      <c r="B24" s="105" t="s">
        <v>128</v>
      </c>
      <c r="C24" s="106" t="s">
        <v>129</v>
      </c>
      <c r="D24" s="106" t="s">
        <v>130</v>
      </c>
      <c r="E24" s="107" t="s">
        <v>77</v>
      </c>
      <c r="F24" s="91">
        <v>150000</v>
      </c>
      <c r="G24" s="91">
        <v>150000</v>
      </c>
      <c r="H24" s="91">
        <v>150000</v>
      </c>
      <c r="I24" s="91">
        <v>150000</v>
      </c>
      <c r="J24" s="108">
        <v>43251</v>
      </c>
      <c r="K24" s="109">
        <v>1</v>
      </c>
      <c r="L24" s="109">
        <v>1</v>
      </c>
      <c r="M24" s="110">
        <v>62900</v>
      </c>
      <c r="N24" s="110"/>
      <c r="O24" s="111">
        <v>87100</v>
      </c>
      <c r="P24" s="112" t="s">
        <v>78</v>
      </c>
    </row>
    <row r="25" spans="1:16" ht="63.75" x14ac:dyDescent="0.25">
      <c r="A25" s="105">
        <v>12</v>
      </c>
      <c r="B25" s="105" t="s">
        <v>74</v>
      </c>
      <c r="C25" s="106" t="s">
        <v>75</v>
      </c>
      <c r="D25" s="106" t="s">
        <v>76</v>
      </c>
      <c r="E25" s="107" t="s">
        <v>77</v>
      </c>
      <c r="F25" s="91">
        <v>100000</v>
      </c>
      <c r="G25" s="91">
        <v>343000</v>
      </c>
      <c r="H25" s="91">
        <v>65000</v>
      </c>
      <c r="I25" s="91">
        <v>65000</v>
      </c>
      <c r="J25" s="108">
        <v>43312</v>
      </c>
      <c r="K25" s="109">
        <v>1</v>
      </c>
      <c r="L25" s="109">
        <v>0.8</v>
      </c>
      <c r="M25" s="110">
        <v>33188</v>
      </c>
      <c r="N25" s="110"/>
      <c r="O25" s="111">
        <v>31812</v>
      </c>
      <c r="P25" s="112" t="s">
        <v>78</v>
      </c>
    </row>
    <row r="26" spans="1:16" x14ac:dyDescent="0.25">
      <c r="A26" s="105"/>
      <c r="B26" s="113"/>
      <c r="C26" s="88"/>
      <c r="D26" s="90"/>
      <c r="E26" s="107"/>
      <c r="F26" s="91"/>
      <c r="G26" s="114"/>
      <c r="H26" s="114"/>
      <c r="I26" s="114"/>
      <c r="J26" s="108"/>
      <c r="K26" s="109"/>
      <c r="L26" s="109"/>
      <c r="M26" s="115"/>
      <c r="N26" s="110"/>
      <c r="O26" s="111"/>
      <c r="P26" s="112"/>
    </row>
    <row r="27" spans="1:16" x14ac:dyDescent="0.25">
      <c r="A27" s="116"/>
      <c r="B27" s="116"/>
      <c r="C27" s="89"/>
      <c r="D27" s="117"/>
      <c r="E27" s="118" t="s">
        <v>56</v>
      </c>
      <c r="F27" s="119">
        <v>12000000</v>
      </c>
      <c r="G27" s="119">
        <v>12000000</v>
      </c>
      <c r="H27" s="119">
        <v>12000000</v>
      </c>
      <c r="I27" s="119">
        <v>11999999.999999998</v>
      </c>
      <c r="J27" s="120"/>
      <c r="K27" s="121"/>
      <c r="L27" s="121"/>
      <c r="M27" s="111">
        <v>668415.88</v>
      </c>
      <c r="N27" s="111">
        <v>384047.09</v>
      </c>
      <c r="O27" s="111">
        <v>10947537.030000001</v>
      </c>
      <c r="P27" s="112"/>
    </row>
  </sheetData>
  <mergeCells count="4">
    <mergeCell ref="C1:D1"/>
    <mergeCell ref="C2:D2"/>
    <mergeCell ref="C3:D3"/>
    <mergeCell ref="C4:D4"/>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F18" sqref="F18"/>
    </sheetView>
  </sheetViews>
  <sheetFormatPr defaultRowHeight="15" x14ac:dyDescent="0.25"/>
  <cols>
    <col min="2" max="2" width="14" customWidth="1"/>
    <col min="3" max="3" width="17" customWidth="1"/>
    <col min="4" max="4" width="15.140625" customWidth="1"/>
    <col min="5" max="5" width="15.28515625" customWidth="1"/>
    <col min="6" max="6" width="20.85546875" customWidth="1"/>
    <col min="7" max="7" width="22" customWidth="1"/>
    <col min="9" max="9" width="15.85546875" customWidth="1"/>
    <col min="10" max="10" width="16.140625" customWidth="1"/>
    <col min="11" max="11" width="14.140625" customWidth="1"/>
    <col min="12" max="13" width="15.7109375" customWidth="1"/>
    <col min="14" max="14" width="22.5703125" customWidth="1"/>
    <col min="15" max="15" width="18.42578125" customWidth="1"/>
  </cols>
  <sheetData>
    <row r="1" spans="1:15" ht="31.5" x14ac:dyDescent="0.25">
      <c r="B1" s="237" t="s">
        <v>26</v>
      </c>
      <c r="C1" s="713" t="s">
        <v>1365</v>
      </c>
      <c r="D1" s="714"/>
      <c r="E1" s="238"/>
      <c r="F1" s="262"/>
      <c r="J1" s="63"/>
    </row>
    <row r="2" spans="1:15" ht="15.75" x14ac:dyDescent="0.25">
      <c r="B2" s="237" t="s">
        <v>28</v>
      </c>
      <c r="C2" s="715">
        <v>43266</v>
      </c>
      <c r="D2" s="716"/>
      <c r="E2" s="239"/>
      <c r="F2" s="262"/>
      <c r="G2" s="63"/>
      <c r="H2" s="63"/>
      <c r="I2" s="65"/>
      <c r="J2" s="63"/>
      <c r="K2" s="63"/>
      <c r="N2" s="66"/>
    </row>
    <row r="3" spans="1:15" ht="31.5" x14ac:dyDescent="0.25">
      <c r="B3" s="237" t="s">
        <v>29</v>
      </c>
      <c r="C3" s="717" t="s">
        <v>1166</v>
      </c>
      <c r="D3" s="718"/>
      <c r="E3" s="240"/>
      <c r="F3" s="262"/>
    </row>
    <row r="4" spans="1:15" ht="15.75" x14ac:dyDescent="0.25">
      <c r="B4" s="241"/>
      <c r="C4" s="242"/>
      <c r="D4" s="243"/>
      <c r="E4" s="243"/>
      <c r="F4" s="262"/>
    </row>
    <row r="5" spans="1:15" ht="15.75" x14ac:dyDescent="0.25">
      <c r="A5" s="517"/>
      <c r="B5" s="848" t="s">
        <v>31</v>
      </c>
      <c r="C5" s="683" t="s">
        <v>32</v>
      </c>
      <c r="D5" s="683" t="s">
        <v>33</v>
      </c>
      <c r="E5" s="683" t="s">
        <v>34</v>
      </c>
      <c r="F5" s="849" t="s">
        <v>1</v>
      </c>
      <c r="G5" s="683" t="s">
        <v>452</v>
      </c>
      <c r="H5" s="680"/>
      <c r="I5" s="680" t="s">
        <v>36</v>
      </c>
      <c r="J5" s="685" t="s">
        <v>37</v>
      </c>
      <c r="K5" s="683" t="s">
        <v>38</v>
      </c>
      <c r="L5" s="680" t="s">
        <v>3</v>
      </c>
      <c r="M5" s="680" t="s">
        <v>5</v>
      </c>
      <c r="N5" s="680" t="s">
        <v>7</v>
      </c>
      <c r="O5" s="680" t="s">
        <v>39</v>
      </c>
    </row>
    <row r="6" spans="1:15" ht="15.75" x14ac:dyDescent="0.25">
      <c r="A6" s="518"/>
      <c r="B6" s="848"/>
      <c r="C6" s="683"/>
      <c r="D6" s="683"/>
      <c r="E6" s="683"/>
      <c r="F6" s="849"/>
      <c r="G6" s="683"/>
      <c r="H6" s="681"/>
      <c r="I6" s="681"/>
      <c r="J6" s="686"/>
      <c r="K6" s="683"/>
      <c r="L6" s="681"/>
      <c r="M6" s="681"/>
      <c r="N6" s="681"/>
      <c r="O6" s="681"/>
    </row>
    <row r="7" spans="1:15" ht="51.75" customHeight="1" x14ac:dyDescent="0.25">
      <c r="A7" s="519" t="s">
        <v>30</v>
      </c>
      <c r="B7" s="848"/>
      <c r="C7" s="683"/>
      <c r="D7" s="683"/>
      <c r="E7" s="683"/>
      <c r="F7" s="849"/>
      <c r="G7" s="683"/>
      <c r="H7" s="682"/>
      <c r="I7" s="682"/>
      <c r="J7" s="687"/>
      <c r="K7" s="683"/>
      <c r="L7" s="682"/>
      <c r="M7" s="682"/>
      <c r="N7" s="682"/>
      <c r="O7" s="682"/>
    </row>
    <row r="8" spans="1:15" ht="105" x14ac:dyDescent="0.25">
      <c r="A8" s="520">
        <v>1</v>
      </c>
      <c r="B8" s="46" t="s">
        <v>1366</v>
      </c>
      <c r="C8" s="270" t="s">
        <v>1172</v>
      </c>
      <c r="D8" s="271" t="s">
        <v>1367</v>
      </c>
      <c r="E8" s="46" t="s">
        <v>1155</v>
      </c>
      <c r="F8" s="521">
        <v>96000000</v>
      </c>
      <c r="G8" s="521">
        <v>96000000</v>
      </c>
      <c r="H8" s="522"/>
      <c r="I8" s="631" t="s">
        <v>304</v>
      </c>
      <c r="J8" s="523">
        <v>0</v>
      </c>
      <c r="K8" s="524">
        <f>M8/G8</f>
        <v>0</v>
      </c>
      <c r="L8" s="525">
        <v>0</v>
      </c>
      <c r="M8" s="525">
        <v>0</v>
      </c>
      <c r="N8" s="522">
        <f t="shared" ref="N8:N12" si="0">G8-L8-M8</f>
        <v>96000000</v>
      </c>
      <c r="O8" s="526" t="s">
        <v>1368</v>
      </c>
    </row>
    <row r="9" spans="1:15" ht="105" x14ac:dyDescent="0.25">
      <c r="A9" s="45">
        <v>1</v>
      </c>
      <c r="B9" s="57" t="s">
        <v>1369</v>
      </c>
      <c r="C9" s="270" t="s">
        <v>1169</v>
      </c>
      <c r="D9" s="271" t="s">
        <v>1370</v>
      </c>
      <c r="E9" s="46" t="s">
        <v>1155</v>
      </c>
      <c r="F9" s="521">
        <v>30500000</v>
      </c>
      <c r="G9" s="521">
        <v>30500000</v>
      </c>
      <c r="H9" s="522"/>
      <c r="I9" s="631" t="s">
        <v>304</v>
      </c>
      <c r="J9" s="523">
        <v>0</v>
      </c>
      <c r="K9" s="524">
        <f t="shared" ref="K9:K17" si="1">M9/G9</f>
        <v>0</v>
      </c>
      <c r="L9" s="525">
        <v>962125.2</v>
      </c>
      <c r="M9" s="525">
        <v>0</v>
      </c>
      <c r="N9" s="522">
        <f t="shared" si="0"/>
        <v>29537874.800000001</v>
      </c>
      <c r="O9" s="526" t="s">
        <v>1371</v>
      </c>
    </row>
    <row r="10" spans="1:15" ht="105" x14ac:dyDescent="0.25">
      <c r="A10" s="45">
        <v>1</v>
      </c>
      <c r="B10" s="57" t="s">
        <v>1372</v>
      </c>
      <c r="C10" s="270" t="s">
        <v>1373</v>
      </c>
      <c r="D10" s="271" t="s">
        <v>1374</v>
      </c>
      <c r="E10" s="46" t="s">
        <v>1155</v>
      </c>
      <c r="F10" s="521">
        <v>125000000</v>
      </c>
      <c r="G10" s="521">
        <v>125000000</v>
      </c>
      <c r="H10" s="522"/>
      <c r="I10" s="631" t="s">
        <v>304</v>
      </c>
      <c r="J10" s="523">
        <v>0</v>
      </c>
      <c r="K10" s="524">
        <f t="shared" si="1"/>
        <v>0</v>
      </c>
      <c r="L10" s="525">
        <v>0</v>
      </c>
      <c r="M10" s="525">
        <v>0</v>
      </c>
      <c r="N10" s="522">
        <f t="shared" si="0"/>
        <v>125000000</v>
      </c>
      <c r="O10" s="526" t="s">
        <v>1375</v>
      </c>
    </row>
    <row r="11" spans="1:15" ht="105" x14ac:dyDescent="0.25">
      <c r="A11" s="45">
        <v>1</v>
      </c>
      <c r="B11" s="57" t="s">
        <v>1376</v>
      </c>
      <c r="C11" s="270" t="s">
        <v>1180</v>
      </c>
      <c r="D11" s="271" t="s">
        <v>1377</v>
      </c>
      <c r="E11" s="46" t="s">
        <v>1155</v>
      </c>
      <c r="F11" s="521">
        <v>15500000</v>
      </c>
      <c r="G11" s="521">
        <v>15500000</v>
      </c>
      <c r="H11" s="522"/>
      <c r="I11" s="631" t="s">
        <v>304</v>
      </c>
      <c r="J11" s="523">
        <v>0</v>
      </c>
      <c r="K11" s="524">
        <f t="shared" si="1"/>
        <v>2.4537576774193548E-2</v>
      </c>
      <c r="L11" s="525">
        <v>2119667.56</v>
      </c>
      <c r="M11" s="525">
        <v>380332.44</v>
      </c>
      <c r="N11" s="522">
        <f t="shared" si="0"/>
        <v>13000000</v>
      </c>
      <c r="O11" s="526" t="s">
        <v>1378</v>
      </c>
    </row>
    <row r="12" spans="1:15" ht="105" x14ac:dyDescent="0.25">
      <c r="A12" s="45">
        <v>1</v>
      </c>
      <c r="B12" s="57" t="s">
        <v>1379</v>
      </c>
      <c r="C12" s="270" t="s">
        <v>1226</v>
      </c>
      <c r="D12" s="271" t="s">
        <v>1377</v>
      </c>
      <c r="E12" s="46" t="s">
        <v>1155</v>
      </c>
      <c r="F12" s="521">
        <v>14500000</v>
      </c>
      <c r="G12" s="521">
        <v>14500000</v>
      </c>
      <c r="H12" s="522"/>
      <c r="I12" s="631" t="s">
        <v>304</v>
      </c>
      <c r="J12" s="523">
        <v>0</v>
      </c>
      <c r="K12" s="524">
        <f t="shared" si="1"/>
        <v>0</v>
      </c>
      <c r="L12" s="525">
        <v>1000000</v>
      </c>
      <c r="M12" s="525">
        <v>0</v>
      </c>
      <c r="N12" s="522">
        <f t="shared" si="0"/>
        <v>13500000</v>
      </c>
      <c r="O12" s="526" t="s">
        <v>1380</v>
      </c>
    </row>
    <row r="13" spans="1:15" ht="105" x14ac:dyDescent="0.25">
      <c r="A13" s="45">
        <v>1</v>
      </c>
      <c r="B13" s="57" t="s">
        <v>1381</v>
      </c>
      <c r="C13" s="270" t="s">
        <v>1226</v>
      </c>
      <c r="D13" s="271" t="s">
        <v>1382</v>
      </c>
      <c r="E13" s="46" t="s">
        <v>1155</v>
      </c>
      <c r="F13" s="521">
        <v>11500000</v>
      </c>
      <c r="G13" s="521">
        <v>11500000</v>
      </c>
      <c r="H13" s="522"/>
      <c r="I13" s="631" t="s">
        <v>304</v>
      </c>
      <c r="J13" s="523">
        <v>0</v>
      </c>
      <c r="K13" s="524">
        <f t="shared" si="1"/>
        <v>2.0995956521739131E-3</v>
      </c>
      <c r="L13" s="525">
        <v>458761.65</v>
      </c>
      <c r="M13" s="525">
        <v>24145.35</v>
      </c>
      <c r="N13" s="522">
        <f>F13-L13-M13</f>
        <v>11017093</v>
      </c>
      <c r="O13" s="526" t="s">
        <v>1383</v>
      </c>
    </row>
    <row r="14" spans="1:15" ht="60" x14ac:dyDescent="0.25">
      <c r="A14" s="45">
        <v>1</v>
      </c>
      <c r="B14" s="57" t="s">
        <v>1384</v>
      </c>
      <c r="C14" s="270" t="s">
        <v>1385</v>
      </c>
      <c r="D14" s="271" t="s">
        <v>1386</v>
      </c>
      <c r="E14" s="46" t="s">
        <v>1155</v>
      </c>
      <c r="F14" s="521">
        <v>1000000</v>
      </c>
      <c r="G14" s="521">
        <v>1000000</v>
      </c>
      <c r="H14" s="522"/>
      <c r="I14" s="631" t="s">
        <v>304</v>
      </c>
      <c r="J14" s="523">
        <v>0</v>
      </c>
      <c r="K14" s="524">
        <f t="shared" si="1"/>
        <v>0</v>
      </c>
      <c r="L14" s="525"/>
      <c r="M14" s="525"/>
      <c r="N14" s="522">
        <f>F14-L14-M14</f>
        <v>1000000</v>
      </c>
      <c r="O14" s="526" t="s">
        <v>1387</v>
      </c>
    </row>
    <row r="15" spans="1:15" ht="60" x14ac:dyDescent="0.25">
      <c r="A15" s="45">
        <v>1</v>
      </c>
      <c r="B15" s="57" t="s">
        <v>1388</v>
      </c>
      <c r="C15" s="270" t="s">
        <v>1389</v>
      </c>
      <c r="D15" s="271" t="s">
        <v>1386</v>
      </c>
      <c r="E15" s="46" t="s">
        <v>1155</v>
      </c>
      <c r="F15" s="521">
        <v>1000000</v>
      </c>
      <c r="G15" s="521">
        <v>1000000</v>
      </c>
      <c r="H15" s="522"/>
      <c r="I15" s="631" t="s">
        <v>304</v>
      </c>
      <c r="J15" s="523">
        <v>0</v>
      </c>
      <c r="K15" s="524">
        <f t="shared" si="1"/>
        <v>0</v>
      </c>
      <c r="L15" s="525"/>
      <c r="M15" s="525"/>
      <c r="N15" s="522">
        <f>F15-L15-M15</f>
        <v>1000000</v>
      </c>
      <c r="O15" s="526" t="s">
        <v>1387</v>
      </c>
    </row>
    <row r="16" spans="1:15" ht="75" x14ac:dyDescent="0.25">
      <c r="A16" s="45"/>
      <c r="B16" s="57" t="s">
        <v>97</v>
      </c>
      <c r="C16" s="270" t="s">
        <v>1390</v>
      </c>
      <c r="D16" s="271" t="s">
        <v>1391</v>
      </c>
      <c r="E16" s="46" t="s">
        <v>1155</v>
      </c>
      <c r="F16" s="521">
        <v>700500</v>
      </c>
      <c r="G16" s="521">
        <v>700500</v>
      </c>
      <c r="H16" s="522"/>
      <c r="I16" s="631" t="s">
        <v>304</v>
      </c>
      <c r="J16" s="523">
        <v>0</v>
      </c>
      <c r="K16" s="524">
        <f t="shared" si="1"/>
        <v>0</v>
      </c>
      <c r="L16" s="525"/>
      <c r="M16" s="525"/>
      <c r="N16" s="522">
        <f>F16-L16-M16</f>
        <v>700500</v>
      </c>
      <c r="O16" s="526" t="s">
        <v>1392</v>
      </c>
    </row>
    <row r="17" spans="1:15" ht="75" x14ac:dyDescent="0.25">
      <c r="A17" s="45"/>
      <c r="B17" s="57" t="s">
        <v>97</v>
      </c>
      <c r="C17" s="270" t="s">
        <v>1393</v>
      </c>
      <c r="D17" s="271"/>
      <c r="E17" s="46" t="s">
        <v>1155</v>
      </c>
      <c r="F17" s="521">
        <v>4299500</v>
      </c>
      <c r="G17" s="521">
        <v>4299500</v>
      </c>
      <c r="H17" s="522"/>
      <c r="I17" s="631" t="s">
        <v>304</v>
      </c>
      <c r="J17" s="523">
        <v>0</v>
      </c>
      <c r="K17" s="524">
        <f t="shared" si="1"/>
        <v>0</v>
      </c>
      <c r="L17" s="525"/>
      <c r="M17" s="525"/>
      <c r="N17" s="522">
        <f>F17-L17-M17</f>
        <v>4299500</v>
      </c>
      <c r="O17" s="526" t="s">
        <v>1394</v>
      </c>
    </row>
    <row r="18" spans="1:15" ht="105.75" thickBot="1" x14ac:dyDescent="0.3">
      <c r="A18" s="632"/>
      <c r="B18" s="548"/>
      <c r="C18" s="633"/>
      <c r="D18" s="527"/>
      <c r="E18" s="634" t="s">
        <v>56</v>
      </c>
      <c r="F18" s="635">
        <f>SUM(F8:F17)</f>
        <v>300000000</v>
      </c>
      <c r="G18" s="635">
        <f>SUM(G8:G17)</f>
        <v>300000000</v>
      </c>
      <c r="H18" s="636"/>
      <c r="I18" s="637"/>
      <c r="J18" s="547"/>
      <c r="K18" s="547"/>
      <c r="L18" s="635">
        <f>SUM(L8:L14)</f>
        <v>4540554.41</v>
      </c>
      <c r="M18" s="638">
        <f>SUM(M8:M14)</f>
        <v>404477.79</v>
      </c>
      <c r="N18" s="528">
        <f t="shared" ref="N18" si="2">G18-L18-M18</f>
        <v>295054967.79999995</v>
      </c>
      <c r="O18" s="529" t="s">
        <v>1395</v>
      </c>
    </row>
  </sheetData>
  <mergeCells count="17">
    <mergeCell ref="J5:J7"/>
    <mergeCell ref="C1:D1"/>
    <mergeCell ref="C2:D2"/>
    <mergeCell ref="C3:D3"/>
    <mergeCell ref="B5:B7"/>
    <mergeCell ref="C5:C7"/>
    <mergeCell ref="D5:D7"/>
    <mergeCell ref="E5:E7"/>
    <mergeCell ref="F5:F7"/>
    <mergeCell ref="G5:G7"/>
    <mergeCell ref="H5:H7"/>
    <mergeCell ref="I5:I7"/>
    <mergeCell ref="K5:K7"/>
    <mergeCell ref="L5:L7"/>
    <mergeCell ref="M5:M7"/>
    <mergeCell ref="N5:N7"/>
    <mergeCell ref="O5:O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activeCell="D64" sqref="D64"/>
    </sheetView>
  </sheetViews>
  <sheetFormatPr defaultRowHeight="15" x14ac:dyDescent="0.25"/>
  <cols>
    <col min="2" max="3" width="14.7109375" customWidth="1"/>
    <col min="4" max="4" width="30" customWidth="1"/>
    <col min="5" max="5" width="13.5703125" customWidth="1"/>
    <col min="6" max="6" width="18.7109375" customWidth="1"/>
    <col min="7" max="7" width="17.5703125" customWidth="1"/>
    <col min="8" max="8" width="15.42578125" customWidth="1"/>
    <col min="9" max="9" width="14.42578125" customWidth="1"/>
    <col min="10" max="10" width="14.140625" customWidth="1"/>
    <col min="11" max="11" width="18" customWidth="1"/>
    <col min="12" max="12" width="15.140625" customWidth="1"/>
    <col min="13" max="13" width="16" customWidth="1"/>
    <col min="14" max="14" width="24" customWidth="1"/>
  </cols>
  <sheetData>
    <row r="1" spans="1:14" ht="31.5" x14ac:dyDescent="0.25">
      <c r="B1" s="237" t="s">
        <v>26</v>
      </c>
      <c r="C1" s="713" t="s">
        <v>1396</v>
      </c>
      <c r="D1" s="714"/>
      <c r="E1" s="238"/>
      <c r="I1" s="63"/>
    </row>
    <row r="2" spans="1:14" ht="15.75" x14ac:dyDescent="0.25">
      <c r="B2" s="237" t="s">
        <v>28</v>
      </c>
      <c r="C2" s="715">
        <f ca="1">TODAY()</f>
        <v>43293</v>
      </c>
      <c r="D2" s="716"/>
      <c r="E2" s="239"/>
      <c r="G2" s="63"/>
      <c r="H2" s="65"/>
      <c r="I2" s="63"/>
      <c r="J2" s="63"/>
      <c r="M2" s="267">
        <f ca="1">TODAY()</f>
        <v>43293</v>
      </c>
    </row>
    <row r="3" spans="1:14" ht="31.5" x14ac:dyDescent="0.25">
      <c r="B3" s="237" t="s">
        <v>29</v>
      </c>
      <c r="C3" s="717" t="s">
        <v>1397</v>
      </c>
      <c r="D3" s="718"/>
      <c r="E3" s="240"/>
    </row>
    <row r="4" spans="1:14" ht="15.75" x14ac:dyDescent="0.25">
      <c r="B4" s="241"/>
      <c r="C4" s="242"/>
      <c r="D4" s="243"/>
      <c r="E4" s="243"/>
    </row>
    <row r="5" spans="1:14" x14ac:dyDescent="0.25">
      <c r="A5" s="719" t="s">
        <v>30</v>
      </c>
      <c r="B5" s="743" t="s">
        <v>31</v>
      </c>
      <c r="C5" s="743" t="s">
        <v>32</v>
      </c>
      <c r="D5" s="743" t="s">
        <v>33</v>
      </c>
      <c r="E5" s="743" t="s">
        <v>34</v>
      </c>
      <c r="F5" s="743" t="s">
        <v>1</v>
      </c>
      <c r="G5" s="743" t="s">
        <v>2</v>
      </c>
      <c r="H5" s="719" t="s">
        <v>36</v>
      </c>
      <c r="I5" s="824" t="s">
        <v>37</v>
      </c>
      <c r="J5" s="743" t="s">
        <v>38</v>
      </c>
      <c r="K5" s="719" t="s">
        <v>3</v>
      </c>
      <c r="L5" s="719" t="s">
        <v>5</v>
      </c>
      <c r="M5" s="719" t="s">
        <v>7</v>
      </c>
      <c r="N5" s="719" t="s">
        <v>39</v>
      </c>
    </row>
    <row r="6" spans="1:14" x14ac:dyDescent="0.25">
      <c r="A6" s="720"/>
      <c r="B6" s="743"/>
      <c r="C6" s="743"/>
      <c r="D6" s="743"/>
      <c r="E6" s="743"/>
      <c r="F6" s="743"/>
      <c r="G6" s="743"/>
      <c r="H6" s="720"/>
      <c r="I6" s="825"/>
      <c r="J6" s="743"/>
      <c r="K6" s="720"/>
      <c r="L6" s="720"/>
      <c r="M6" s="720"/>
      <c r="N6" s="720"/>
    </row>
    <row r="7" spans="1:14" ht="42.75" customHeight="1" x14ac:dyDescent="0.25">
      <c r="A7" s="721"/>
      <c r="B7" s="743"/>
      <c r="C7" s="743"/>
      <c r="D7" s="743"/>
      <c r="E7" s="743"/>
      <c r="F7" s="743"/>
      <c r="G7" s="743"/>
      <c r="H7" s="721"/>
      <c r="I7" s="826"/>
      <c r="J7" s="743"/>
      <c r="K7" s="721"/>
      <c r="L7" s="721"/>
      <c r="M7" s="721"/>
      <c r="N7" s="721"/>
    </row>
    <row r="8" spans="1:14" s="243" customFormat="1" ht="120" x14ac:dyDescent="0.25">
      <c r="A8" s="276">
        <v>1</v>
      </c>
      <c r="B8" s="276">
        <v>644</v>
      </c>
      <c r="C8" s="277" t="s">
        <v>1398</v>
      </c>
      <c r="D8" s="277" t="s">
        <v>1399</v>
      </c>
      <c r="E8" s="276" t="s">
        <v>1400</v>
      </c>
      <c r="F8" s="530">
        <v>1483131</v>
      </c>
      <c r="G8" s="422">
        <f>F8</f>
        <v>1483131</v>
      </c>
      <c r="H8" s="279">
        <v>43434</v>
      </c>
      <c r="I8" s="425">
        <v>0.45</v>
      </c>
      <c r="J8" s="425">
        <v>0</v>
      </c>
      <c r="K8" s="426" t="e">
        <f>GETPIVOTDATA("CST 
Bond 
Budget",[4]Sheet2!$A$3,"Fund","0599","Appn/PCA",60042,"Category","Utility,Road &amp; Stie Work","Project","25PRIMARYLP","Location ","GID")</f>
        <v>#REF!</v>
      </c>
      <c r="L8" s="426" t="e">
        <f>GETPIVOTDATA("CST 
Bond 
Expense",[4]Sheet2!$A$3,"Fund","0599","Appn/PCA",60042,"Category","Utility,Road &amp; Stie Work","Project","25PRIMARYLP","Location ","GID")</f>
        <v>#REF!</v>
      </c>
      <c r="M8" s="422" t="e">
        <f>G8-K8-L8</f>
        <v>#REF!</v>
      </c>
      <c r="N8" s="276"/>
    </row>
    <row r="9" spans="1:14" s="243" customFormat="1" ht="75" x14ac:dyDescent="0.25">
      <c r="A9" s="276">
        <v>2</v>
      </c>
      <c r="B9" s="276">
        <v>644</v>
      </c>
      <c r="C9" s="79" t="s">
        <v>1401</v>
      </c>
      <c r="D9" s="79" t="s">
        <v>1402</v>
      </c>
      <c r="E9" s="276" t="s">
        <v>1400</v>
      </c>
      <c r="F9" s="531">
        <v>115345</v>
      </c>
      <c r="G9" s="422">
        <f t="shared" ref="G9:G30" si="0">F9</f>
        <v>115345</v>
      </c>
      <c r="H9" s="279">
        <v>43434</v>
      </c>
      <c r="I9" s="425">
        <v>1</v>
      </c>
      <c r="J9" s="425">
        <v>0</v>
      </c>
      <c r="K9" s="424">
        <v>0</v>
      </c>
      <c r="L9" s="424" t="e">
        <f>GETPIVOTDATA("CST 
Bond 
Expense",[4]Sheet2!$A$3,"Fund","0599","Appn/PCA",60044,"Category","General Repairs","Project","25GYMROOF","Location ","GID")</f>
        <v>#REF!</v>
      </c>
      <c r="M9" s="422" t="e">
        <f t="shared" ref="M9:M30" si="1">G9-K9-L9</f>
        <v>#REF!</v>
      </c>
      <c r="N9" s="79" t="s">
        <v>1403</v>
      </c>
    </row>
    <row r="10" spans="1:14" s="243" customFormat="1" ht="90" x14ac:dyDescent="0.25">
      <c r="A10" s="276">
        <v>3</v>
      </c>
      <c r="B10" s="276">
        <v>644</v>
      </c>
      <c r="C10" s="79" t="s">
        <v>1404</v>
      </c>
      <c r="D10" s="79" t="s">
        <v>1405</v>
      </c>
      <c r="E10" s="276" t="s">
        <v>1400</v>
      </c>
      <c r="F10" s="531">
        <v>122013</v>
      </c>
      <c r="G10" s="422">
        <f t="shared" si="0"/>
        <v>122013</v>
      </c>
      <c r="H10" s="279">
        <v>43465</v>
      </c>
      <c r="I10" s="425">
        <v>1</v>
      </c>
      <c r="J10" s="425">
        <v>0</v>
      </c>
      <c r="K10" s="424" t="e">
        <f>GETPIVOTDATA("CST 
Bond Encumbrance 
(PO Status)",[4]Sheet2!$A$3,"Fund","0599","Appn/PCA",60045,"Category","HVAC/Lighting (SECO)","Project","25POOLHVAC","Location ","GID")+GETPIVOTDATA("CST 
Bond Pre-Encumbrance 
(REQ Status)",[4]Sheet2!$A$3,"Fund","0599","Appn/PCA",60045,"Category","HVAC/Lighting (SECO)","Project","25POOLHVAC","Location ","GID")</f>
        <v>#REF!</v>
      </c>
      <c r="L10" s="424" t="e">
        <f>GETPIVOTDATA("CST 
Bond 
Expense",[4]Sheet2!$A$3,"Fund","0599","Appn/PCA",60045,"Category","HVAC/Lighting (SECO)","Project","25POOLHVAC","Location ","GID")</f>
        <v>#REF!</v>
      </c>
      <c r="M10" s="422" t="e">
        <f t="shared" si="1"/>
        <v>#REF!</v>
      </c>
      <c r="N10" s="276" t="s">
        <v>1406</v>
      </c>
    </row>
    <row r="11" spans="1:14" s="243" customFormat="1" ht="60" x14ac:dyDescent="0.25">
      <c r="A11" s="276">
        <v>4</v>
      </c>
      <c r="B11" s="276">
        <v>644</v>
      </c>
      <c r="C11" s="79" t="s">
        <v>1407</v>
      </c>
      <c r="D11" s="79" t="s">
        <v>1408</v>
      </c>
      <c r="E11" s="276" t="s">
        <v>1400</v>
      </c>
      <c r="F11" s="531">
        <v>1195113</v>
      </c>
      <c r="G11" s="422">
        <f t="shared" si="0"/>
        <v>1195113</v>
      </c>
      <c r="H11" s="279">
        <v>43465</v>
      </c>
      <c r="I11" s="425">
        <v>0.95</v>
      </c>
      <c r="J11" s="425">
        <v>0</v>
      </c>
      <c r="K11" s="424">
        <v>55333.7</v>
      </c>
      <c r="L11" s="424">
        <v>0</v>
      </c>
      <c r="M11" s="422">
        <f t="shared" si="1"/>
        <v>1139779.3</v>
      </c>
      <c r="N11" s="79"/>
    </row>
    <row r="12" spans="1:14" s="243" customFormat="1" ht="90" x14ac:dyDescent="0.25">
      <c r="A12" s="276">
        <v>5</v>
      </c>
      <c r="B12" s="276">
        <v>644</v>
      </c>
      <c r="C12" s="79" t="s">
        <v>1409</v>
      </c>
      <c r="D12" s="79" t="s">
        <v>1410</v>
      </c>
      <c r="E12" s="276" t="s">
        <v>1400</v>
      </c>
      <c r="F12" s="531">
        <v>402689</v>
      </c>
      <c r="G12" s="422">
        <f t="shared" si="0"/>
        <v>402689</v>
      </c>
      <c r="H12" s="279">
        <v>43496</v>
      </c>
      <c r="I12" s="425">
        <v>1</v>
      </c>
      <c r="J12" s="425">
        <f>1/20</f>
        <v>0.05</v>
      </c>
      <c r="K12" s="424" t="e">
        <f>GETPIVOTDATA("CST 
Bond Encumbrance 
(PO Status)",[4]Sheet2!$A$3,"Fund","0599","Appn/PCA",60044,"Category","General Repairs","Project","34MRTTILES","Location ","MCL")</f>
        <v>#REF!</v>
      </c>
      <c r="L12" s="424" t="e">
        <f>GETPIVOTDATA("CST 
Bond 
Expense",[4]Sheet2!$A$3,"Fund","0599","Appn/PCA",60044,"Category","General Repairs","Project","34MRTTILES","Location ","MCL")</f>
        <v>#REF!</v>
      </c>
      <c r="M12" s="422" t="e">
        <f t="shared" si="1"/>
        <v>#REF!</v>
      </c>
      <c r="N12" s="277" t="s">
        <v>1411</v>
      </c>
    </row>
    <row r="13" spans="1:14" s="243" customFormat="1" ht="60" x14ac:dyDescent="0.25">
      <c r="A13" s="276">
        <v>6</v>
      </c>
      <c r="B13" s="276">
        <v>644</v>
      </c>
      <c r="C13" s="79" t="s">
        <v>1412</v>
      </c>
      <c r="D13" s="79" t="s">
        <v>1408</v>
      </c>
      <c r="E13" s="276" t="s">
        <v>1400</v>
      </c>
      <c r="F13" s="531">
        <v>2136636</v>
      </c>
      <c r="G13" s="422">
        <f t="shared" si="0"/>
        <v>2136636</v>
      </c>
      <c r="H13" s="279">
        <v>43496</v>
      </c>
      <c r="I13" s="425">
        <v>0.95</v>
      </c>
      <c r="J13" s="425">
        <v>0</v>
      </c>
      <c r="K13" s="424">
        <v>113456</v>
      </c>
      <c r="L13" s="424">
        <v>0</v>
      </c>
      <c r="M13" s="422">
        <f t="shared" si="1"/>
        <v>2023180</v>
      </c>
      <c r="N13" s="276"/>
    </row>
    <row r="14" spans="1:14" s="243" customFormat="1" ht="60" x14ac:dyDescent="0.25">
      <c r="A14" s="276">
        <v>7</v>
      </c>
      <c r="B14" s="276">
        <v>644</v>
      </c>
      <c r="C14" s="79" t="s">
        <v>1413</v>
      </c>
      <c r="D14" s="79" t="s">
        <v>1414</v>
      </c>
      <c r="E14" s="276" t="s">
        <v>1400</v>
      </c>
      <c r="F14" s="531">
        <v>76533</v>
      </c>
      <c r="G14" s="422">
        <f t="shared" si="0"/>
        <v>76533</v>
      </c>
      <c r="H14" s="279">
        <v>43524</v>
      </c>
      <c r="I14" s="425">
        <v>0.6</v>
      </c>
      <c r="J14" s="425">
        <v>0</v>
      </c>
      <c r="K14" s="424">
        <v>0</v>
      </c>
      <c r="L14" s="424">
        <v>0</v>
      </c>
      <c r="M14" s="422">
        <f t="shared" si="1"/>
        <v>76533</v>
      </c>
      <c r="N14" s="277" t="s">
        <v>1415</v>
      </c>
    </row>
    <row r="15" spans="1:14" s="243" customFormat="1" ht="75" x14ac:dyDescent="0.25">
      <c r="A15" s="276">
        <v>8</v>
      </c>
      <c r="B15" s="276">
        <v>644</v>
      </c>
      <c r="C15" s="79" t="s">
        <v>1416</v>
      </c>
      <c r="D15" s="79" t="s">
        <v>1417</v>
      </c>
      <c r="E15" s="276" t="s">
        <v>1400</v>
      </c>
      <c r="F15" s="531">
        <v>358851</v>
      </c>
      <c r="G15" s="422">
        <f t="shared" si="0"/>
        <v>358851</v>
      </c>
      <c r="H15" s="279">
        <v>43524</v>
      </c>
      <c r="I15" s="425">
        <v>0.6</v>
      </c>
      <c r="J15" s="425">
        <v>0</v>
      </c>
      <c r="K15" s="424" t="e">
        <f>GETPIVOTDATA("CST 
Bond Encumbrance 
(PO Status)",[4]Sheet2!$A$3,"Fund","0599","Appn/PCA",60045,"Category","HVAC/Lighting (SECO)","Project","24NEWHVAC","Location ","GNS")</f>
        <v>#REF!</v>
      </c>
      <c r="L15" s="424" t="e">
        <f>GETPIVOTDATA("CST 
Bond 
Expense",[4]Sheet2!$A$3,"Fund","0599","Appn/PCA",60045,"Category","HVAC/Lighting (SECO)","Project","24NEWHVAC","Location ","GNS")</f>
        <v>#REF!</v>
      </c>
      <c r="M15" s="422" t="e">
        <f t="shared" si="1"/>
        <v>#REF!</v>
      </c>
      <c r="N15" s="276"/>
    </row>
    <row r="16" spans="1:14" s="243" customFormat="1" ht="60" x14ac:dyDescent="0.25">
      <c r="A16" s="276">
        <v>9</v>
      </c>
      <c r="B16" s="276">
        <v>644</v>
      </c>
      <c r="C16" s="79" t="s">
        <v>1418</v>
      </c>
      <c r="D16" s="79" t="s">
        <v>1419</v>
      </c>
      <c r="E16" s="276" t="s">
        <v>1400</v>
      </c>
      <c r="F16" s="531">
        <v>157046</v>
      </c>
      <c r="G16" s="422">
        <f t="shared" si="0"/>
        <v>157046</v>
      </c>
      <c r="H16" s="279">
        <v>43524</v>
      </c>
      <c r="I16" s="425">
        <v>0.25</v>
      </c>
      <c r="J16" s="425">
        <v>0</v>
      </c>
      <c r="K16" s="424">
        <v>0</v>
      </c>
      <c r="L16" s="424">
        <v>0</v>
      </c>
      <c r="M16" s="422">
        <f t="shared" si="1"/>
        <v>157046</v>
      </c>
      <c r="N16" s="79"/>
    </row>
    <row r="17" spans="1:14" s="243" customFormat="1" ht="75" x14ac:dyDescent="0.25">
      <c r="A17" s="276">
        <v>10</v>
      </c>
      <c r="B17" s="276">
        <v>644</v>
      </c>
      <c r="C17" s="79" t="s">
        <v>1420</v>
      </c>
      <c r="D17" s="79" t="s">
        <v>1421</v>
      </c>
      <c r="E17" s="276" t="s">
        <v>1400</v>
      </c>
      <c r="F17" s="639">
        <v>409186</v>
      </c>
      <c r="G17" s="422">
        <f t="shared" si="0"/>
        <v>409186</v>
      </c>
      <c r="H17" s="279">
        <v>43799</v>
      </c>
      <c r="I17" s="425">
        <v>0.15</v>
      </c>
      <c r="J17" s="425">
        <v>0</v>
      </c>
      <c r="K17" s="424" t="e">
        <f>GETPIVOTDATA("CST 
Bond Pre-Encumbrance 
(REQ Status)",[4]Sheet2!$A$3,"Fund","0599","Appn/PCA",60042,"Category","Utility,Road &amp; Stie Work","Project","25DRAINFRNT","Location ","GID")</f>
        <v>#REF!</v>
      </c>
      <c r="L17" s="424">
        <v>0</v>
      </c>
      <c r="M17" s="422" t="e">
        <f t="shared" si="1"/>
        <v>#REF!</v>
      </c>
      <c r="N17" s="79" t="s">
        <v>1422</v>
      </c>
    </row>
    <row r="18" spans="1:14" s="243" customFormat="1" ht="90" x14ac:dyDescent="0.25">
      <c r="A18" s="276">
        <v>11</v>
      </c>
      <c r="B18" s="640">
        <v>644</v>
      </c>
      <c r="C18" s="290" t="s">
        <v>1423</v>
      </c>
      <c r="D18" s="79" t="s">
        <v>1424</v>
      </c>
      <c r="E18" s="276" t="s">
        <v>1400</v>
      </c>
      <c r="F18" s="639">
        <v>577436</v>
      </c>
      <c r="G18" s="422">
        <f t="shared" si="0"/>
        <v>577436</v>
      </c>
      <c r="H18" s="279">
        <v>43799</v>
      </c>
      <c r="I18" s="425">
        <v>0</v>
      </c>
      <c r="J18" s="425">
        <v>0</v>
      </c>
      <c r="K18" s="424">
        <v>0</v>
      </c>
      <c r="L18" s="424">
        <v>0</v>
      </c>
      <c r="M18" s="422">
        <f t="shared" si="1"/>
        <v>577436</v>
      </c>
      <c r="N18" s="79" t="s">
        <v>1425</v>
      </c>
    </row>
    <row r="19" spans="1:14" s="243" customFormat="1" ht="75" x14ac:dyDescent="0.25">
      <c r="A19" s="276">
        <v>12</v>
      </c>
      <c r="B19" s="640">
        <v>644</v>
      </c>
      <c r="C19" s="79" t="s">
        <v>1426</v>
      </c>
      <c r="D19" s="79" t="s">
        <v>1427</v>
      </c>
      <c r="E19" s="276" t="s">
        <v>1400</v>
      </c>
      <c r="F19" s="531">
        <v>185641</v>
      </c>
      <c r="G19" s="422">
        <f t="shared" si="0"/>
        <v>185641</v>
      </c>
      <c r="H19" s="279">
        <v>43799</v>
      </c>
      <c r="I19" s="425">
        <v>1</v>
      </c>
      <c r="J19" s="425">
        <v>1</v>
      </c>
      <c r="K19" s="424">
        <v>0</v>
      </c>
      <c r="L19" s="424">
        <v>0</v>
      </c>
      <c r="M19" s="422">
        <f t="shared" si="1"/>
        <v>185641</v>
      </c>
      <c r="N19" s="79" t="s">
        <v>1428</v>
      </c>
    </row>
    <row r="20" spans="1:14" s="243" customFormat="1" ht="90" x14ac:dyDescent="0.25">
      <c r="A20" s="276">
        <v>13</v>
      </c>
      <c r="B20" s="640">
        <v>644</v>
      </c>
      <c r="C20" s="79" t="s">
        <v>1429</v>
      </c>
      <c r="D20" s="79" t="s">
        <v>1430</v>
      </c>
      <c r="E20" s="276" t="s">
        <v>1400</v>
      </c>
      <c r="F20" s="639">
        <v>62950</v>
      </c>
      <c r="G20" s="422">
        <f t="shared" si="0"/>
        <v>62950</v>
      </c>
      <c r="H20" s="279">
        <v>43799</v>
      </c>
      <c r="I20" s="425">
        <v>1</v>
      </c>
      <c r="J20" s="425">
        <v>0</v>
      </c>
      <c r="K20" s="424">
        <v>0</v>
      </c>
      <c r="L20" s="424">
        <v>0</v>
      </c>
      <c r="M20" s="422">
        <f t="shared" si="1"/>
        <v>62950</v>
      </c>
      <c r="N20" s="79" t="s">
        <v>1431</v>
      </c>
    </row>
    <row r="21" spans="1:14" s="243" customFormat="1" ht="75" x14ac:dyDescent="0.25">
      <c r="A21" s="276">
        <v>14</v>
      </c>
      <c r="B21" s="640">
        <v>644</v>
      </c>
      <c r="C21" s="290" t="s">
        <v>1432</v>
      </c>
      <c r="D21" s="79" t="s">
        <v>1433</v>
      </c>
      <c r="E21" s="299" t="s">
        <v>1400</v>
      </c>
      <c r="F21" s="641">
        <v>307732</v>
      </c>
      <c r="G21" s="422">
        <f t="shared" si="0"/>
        <v>307732</v>
      </c>
      <c r="H21" s="279">
        <v>43830</v>
      </c>
      <c r="I21" s="425">
        <v>0.15</v>
      </c>
      <c r="J21" s="425">
        <v>0</v>
      </c>
      <c r="K21" s="424" t="e">
        <f>GETPIVOTDATA("CST 
Bond Pre-Encumbrance 
(REQ Status)",[4]Sheet2!$A$3,"Fund","0599","Appn/PCA",60042,"Category","Utility,Road &amp; Stie Work","Project","25SPILLWAY","Location ","GID")</f>
        <v>#REF!</v>
      </c>
      <c r="L21" s="424">
        <v>0</v>
      </c>
      <c r="M21" s="422" t="e">
        <f t="shared" si="1"/>
        <v>#REF!</v>
      </c>
      <c r="N21" s="532"/>
    </row>
    <row r="22" spans="1:14" s="243" customFormat="1" ht="75" x14ac:dyDescent="0.25">
      <c r="A22" s="276">
        <v>15</v>
      </c>
      <c r="B22" s="640">
        <v>644</v>
      </c>
      <c r="C22" s="290" t="s">
        <v>1434</v>
      </c>
      <c r="D22" s="79" t="s">
        <v>1435</v>
      </c>
      <c r="E22" s="299" t="s">
        <v>1400</v>
      </c>
      <c r="F22" s="641">
        <v>583718</v>
      </c>
      <c r="G22" s="422">
        <f t="shared" si="0"/>
        <v>583718</v>
      </c>
      <c r="H22" s="279">
        <v>43830</v>
      </c>
      <c r="I22" s="425">
        <v>0</v>
      </c>
      <c r="J22" s="425">
        <v>0</v>
      </c>
      <c r="K22" s="424">
        <v>0</v>
      </c>
      <c r="L22" s="424">
        <v>0</v>
      </c>
      <c r="M22" s="422">
        <f t="shared" si="1"/>
        <v>583718</v>
      </c>
      <c r="N22" s="532"/>
    </row>
    <row r="23" spans="1:14" s="243" customFormat="1" ht="75" x14ac:dyDescent="0.25">
      <c r="A23" s="276">
        <v>16</v>
      </c>
      <c r="B23" s="640">
        <v>644</v>
      </c>
      <c r="C23" s="290" t="s">
        <v>1436</v>
      </c>
      <c r="D23" s="79" t="s">
        <v>1437</v>
      </c>
      <c r="E23" s="299" t="s">
        <v>1400</v>
      </c>
      <c r="F23" s="641">
        <v>98474</v>
      </c>
      <c r="G23" s="422">
        <f t="shared" si="0"/>
        <v>98474</v>
      </c>
      <c r="H23" s="279">
        <v>43830</v>
      </c>
      <c r="I23" s="425">
        <v>0.15</v>
      </c>
      <c r="J23" s="425">
        <v>0</v>
      </c>
      <c r="K23" s="424">
        <v>0</v>
      </c>
      <c r="L23" s="424">
        <v>0</v>
      </c>
      <c r="M23" s="422">
        <f t="shared" si="1"/>
        <v>98474</v>
      </c>
      <c r="N23" s="532" t="s">
        <v>1438</v>
      </c>
    </row>
    <row r="24" spans="1:14" s="243" customFormat="1" ht="60" x14ac:dyDescent="0.25">
      <c r="A24" s="276">
        <v>17</v>
      </c>
      <c r="B24" s="640">
        <v>644</v>
      </c>
      <c r="C24" s="290" t="s">
        <v>1439</v>
      </c>
      <c r="D24" s="79" t="s">
        <v>1440</v>
      </c>
      <c r="E24" s="299" t="s">
        <v>1400</v>
      </c>
      <c r="F24" s="641">
        <v>160020</v>
      </c>
      <c r="G24" s="422">
        <f t="shared" si="0"/>
        <v>160020</v>
      </c>
      <c r="H24" s="279">
        <v>43830</v>
      </c>
      <c r="I24" s="425">
        <v>1</v>
      </c>
      <c r="J24" s="425">
        <v>0</v>
      </c>
      <c r="K24" s="424">
        <v>11500</v>
      </c>
      <c r="L24" s="424">
        <v>0</v>
      </c>
      <c r="M24" s="422">
        <f t="shared" si="1"/>
        <v>148520</v>
      </c>
      <c r="N24" s="532" t="s">
        <v>1431</v>
      </c>
    </row>
    <row r="25" spans="1:14" s="243" customFormat="1" ht="75" x14ac:dyDescent="0.25">
      <c r="A25" s="276">
        <v>18</v>
      </c>
      <c r="B25" s="640">
        <v>644</v>
      </c>
      <c r="C25" s="290" t="s">
        <v>1441</v>
      </c>
      <c r="D25" s="79" t="s">
        <v>1442</v>
      </c>
      <c r="E25" s="299" t="s">
        <v>1400</v>
      </c>
      <c r="F25" s="641">
        <v>148313</v>
      </c>
      <c r="G25" s="422">
        <f t="shared" si="0"/>
        <v>148313</v>
      </c>
      <c r="H25" s="279">
        <v>43861</v>
      </c>
      <c r="I25" s="425">
        <v>1</v>
      </c>
      <c r="J25" s="425">
        <v>0</v>
      </c>
      <c r="K25" s="424">
        <v>0</v>
      </c>
      <c r="L25" s="424">
        <v>0</v>
      </c>
      <c r="M25" s="422">
        <f t="shared" si="1"/>
        <v>148313</v>
      </c>
      <c r="N25" s="532" t="s">
        <v>1431</v>
      </c>
    </row>
    <row r="26" spans="1:14" s="243" customFormat="1" ht="60" x14ac:dyDescent="0.25">
      <c r="A26" s="276">
        <v>19</v>
      </c>
      <c r="B26" s="640">
        <v>644</v>
      </c>
      <c r="C26" s="290" t="s">
        <v>1443</v>
      </c>
      <c r="D26" s="79" t="s">
        <v>1444</v>
      </c>
      <c r="E26" s="299" t="s">
        <v>1400</v>
      </c>
      <c r="F26" s="641">
        <v>1496373</v>
      </c>
      <c r="G26" s="422">
        <f t="shared" si="0"/>
        <v>1496373</v>
      </c>
      <c r="H26" s="279">
        <v>43861</v>
      </c>
      <c r="I26" s="425">
        <v>0</v>
      </c>
      <c r="J26" s="425">
        <v>0</v>
      </c>
      <c r="K26" s="424">
        <v>0</v>
      </c>
      <c r="L26" s="424">
        <v>0</v>
      </c>
      <c r="M26" s="422">
        <f t="shared" si="1"/>
        <v>1496373</v>
      </c>
      <c r="N26" s="532" t="s">
        <v>1445</v>
      </c>
    </row>
    <row r="27" spans="1:14" s="243" customFormat="1" ht="75" x14ac:dyDescent="0.25">
      <c r="A27" s="276">
        <v>20</v>
      </c>
      <c r="B27" s="640">
        <v>644</v>
      </c>
      <c r="C27" s="290" t="s">
        <v>1446</v>
      </c>
      <c r="D27" s="79" t="s">
        <v>1447</v>
      </c>
      <c r="E27" s="299" t="s">
        <v>1400</v>
      </c>
      <c r="F27" s="641">
        <v>243329</v>
      </c>
      <c r="G27" s="422">
        <f t="shared" si="0"/>
        <v>243329</v>
      </c>
      <c r="H27" s="279">
        <v>43861</v>
      </c>
      <c r="I27" s="425">
        <v>1</v>
      </c>
      <c r="J27" s="425">
        <v>0</v>
      </c>
      <c r="K27" s="424">
        <v>0</v>
      </c>
      <c r="L27" s="424">
        <v>0</v>
      </c>
      <c r="M27" s="422">
        <f t="shared" si="1"/>
        <v>243329</v>
      </c>
      <c r="N27" s="532" t="s">
        <v>1448</v>
      </c>
    </row>
    <row r="28" spans="1:14" s="243" customFormat="1" ht="60" x14ac:dyDescent="0.25">
      <c r="A28" s="276">
        <v>21</v>
      </c>
      <c r="B28" s="640">
        <v>644</v>
      </c>
      <c r="C28" s="290" t="s">
        <v>1449</v>
      </c>
      <c r="D28" s="79" t="s">
        <v>1450</v>
      </c>
      <c r="E28" s="299" t="s">
        <v>1400</v>
      </c>
      <c r="F28" s="641">
        <v>190113</v>
      </c>
      <c r="G28" s="422">
        <f t="shared" si="0"/>
        <v>190113</v>
      </c>
      <c r="H28" s="642">
        <v>43890</v>
      </c>
      <c r="I28" s="425">
        <v>0.4</v>
      </c>
      <c r="J28" s="425">
        <v>0</v>
      </c>
      <c r="K28" s="424">
        <v>0</v>
      </c>
      <c r="L28" s="424">
        <v>0</v>
      </c>
      <c r="M28" s="422">
        <f t="shared" si="1"/>
        <v>190113</v>
      </c>
      <c r="N28" s="532" t="s">
        <v>1415</v>
      </c>
    </row>
    <row r="29" spans="1:14" s="243" customFormat="1" ht="60" x14ac:dyDescent="0.25">
      <c r="A29" s="276">
        <v>22</v>
      </c>
      <c r="B29" s="640">
        <v>644</v>
      </c>
      <c r="C29" s="290" t="s">
        <v>1451</v>
      </c>
      <c r="D29" s="79" t="s">
        <v>1444</v>
      </c>
      <c r="E29" s="299" t="s">
        <v>1400</v>
      </c>
      <c r="F29" s="641">
        <v>1105403</v>
      </c>
      <c r="G29" s="422">
        <f t="shared" si="0"/>
        <v>1105403</v>
      </c>
      <c r="H29" s="642">
        <v>43890</v>
      </c>
      <c r="I29" s="425">
        <v>0</v>
      </c>
      <c r="J29" s="425">
        <v>0</v>
      </c>
      <c r="K29" s="424">
        <v>0</v>
      </c>
      <c r="L29" s="424">
        <v>0</v>
      </c>
      <c r="M29" s="422">
        <f t="shared" si="1"/>
        <v>1105403</v>
      </c>
      <c r="N29" s="532" t="s">
        <v>1452</v>
      </c>
    </row>
    <row r="30" spans="1:14" s="243" customFormat="1" ht="60" x14ac:dyDescent="0.25">
      <c r="A30" s="276">
        <v>23</v>
      </c>
      <c r="B30" s="640">
        <v>644</v>
      </c>
      <c r="C30" s="290" t="s">
        <v>1453</v>
      </c>
      <c r="D30" s="79" t="s">
        <v>1454</v>
      </c>
      <c r="E30" s="299" t="s">
        <v>1400</v>
      </c>
      <c r="F30" s="639">
        <v>483955</v>
      </c>
      <c r="G30" s="422">
        <f t="shared" si="0"/>
        <v>483955</v>
      </c>
      <c r="H30" s="642">
        <v>43890</v>
      </c>
      <c r="I30" s="425">
        <v>0</v>
      </c>
      <c r="J30" s="425">
        <v>0</v>
      </c>
      <c r="K30" s="424">
        <v>0</v>
      </c>
      <c r="L30" s="424">
        <v>0</v>
      </c>
      <c r="M30" s="422">
        <f t="shared" si="1"/>
        <v>483955</v>
      </c>
      <c r="N30" s="532"/>
    </row>
    <row r="31" spans="1:14" s="243" customFormat="1" ht="15.75" thickBot="1" x14ac:dyDescent="0.3">
      <c r="A31" s="612"/>
      <c r="B31" s="643"/>
      <c r="C31" s="533"/>
      <c r="D31" s="273"/>
      <c r="E31" s="644"/>
      <c r="F31" s="645"/>
      <c r="G31" s="273"/>
      <c r="H31" s="616"/>
      <c r="I31" s="534"/>
      <c r="J31" s="534"/>
      <c r="K31" s="273"/>
      <c r="L31" s="273"/>
      <c r="M31" s="535"/>
      <c r="N31" s="616"/>
    </row>
    <row r="32" spans="1:14" s="243" customFormat="1" ht="16.5" thickBot="1" x14ac:dyDescent="0.3">
      <c r="A32" s="273"/>
      <c r="B32" s="612"/>
      <c r="C32" s="273"/>
      <c r="D32" s="273"/>
      <c r="E32" s="568" t="s">
        <v>56</v>
      </c>
      <c r="F32" s="614">
        <f>SUM(F8:F30)</f>
        <v>12100000</v>
      </c>
      <c r="G32" s="624">
        <f>SUM(G8:G30)</f>
        <v>12100000</v>
      </c>
      <c r="H32" s="646"/>
      <c r="I32" s="273"/>
      <c r="J32" s="273"/>
      <c r="K32" s="614">
        <v>539294</v>
      </c>
      <c r="L32" s="624">
        <v>54963</v>
      </c>
      <c r="M32" s="478">
        <v>11505743</v>
      </c>
      <c r="N32" s="646"/>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B10" sqref="B10:N10"/>
    </sheetView>
  </sheetViews>
  <sheetFormatPr defaultRowHeight="15" x14ac:dyDescent="0.25"/>
  <cols>
    <col min="2" max="2" width="16.5703125" customWidth="1"/>
    <col min="4" max="4" width="15.28515625" customWidth="1"/>
  </cols>
  <sheetData>
    <row r="1" spans="1:14" s="144" customFormat="1" ht="42" customHeight="1" x14ac:dyDescent="0.25">
      <c r="A1" s="141"/>
      <c r="B1" s="142" t="s">
        <v>26</v>
      </c>
      <c r="C1" s="653" t="s">
        <v>66</v>
      </c>
      <c r="D1" s="655"/>
      <c r="E1" s="143"/>
      <c r="I1" s="145"/>
    </row>
    <row r="2" spans="1:14" s="144" customFormat="1" ht="23.25" customHeight="1" x14ac:dyDescent="0.25">
      <c r="A2" s="141"/>
      <c r="B2" s="142" t="s">
        <v>28</v>
      </c>
      <c r="C2" s="662">
        <v>43266</v>
      </c>
      <c r="D2" s="663"/>
      <c r="E2" s="146"/>
      <c r="G2" s="145"/>
      <c r="H2" s="147"/>
      <c r="I2" s="145"/>
      <c r="J2" s="145"/>
      <c r="M2" s="148"/>
    </row>
    <row r="3" spans="1:14" s="144" customFormat="1" ht="31.5" customHeight="1" x14ac:dyDescent="0.25">
      <c r="A3" s="141"/>
      <c r="B3" s="142" t="s">
        <v>29</v>
      </c>
      <c r="C3" s="664" t="s">
        <v>69</v>
      </c>
      <c r="D3" s="657"/>
      <c r="E3" s="149"/>
    </row>
    <row r="4" spans="1:14" s="144" customFormat="1" ht="9" customHeight="1" x14ac:dyDescent="0.25">
      <c r="A4" s="141"/>
      <c r="B4" s="150"/>
      <c r="C4" s="151"/>
      <c r="D4" s="152"/>
      <c r="E4" s="152"/>
    </row>
    <row r="5" spans="1:14" s="152" customFormat="1" ht="15.75" customHeight="1" x14ac:dyDescent="0.25">
      <c r="A5" s="665" t="s">
        <v>30</v>
      </c>
      <c r="B5" s="668" t="s">
        <v>131</v>
      </c>
      <c r="C5" s="669"/>
      <c r="D5" s="669"/>
      <c r="E5" s="669"/>
      <c r="F5" s="669"/>
      <c r="G5" s="669"/>
      <c r="H5" s="669"/>
      <c r="I5" s="669"/>
      <c r="J5" s="669"/>
      <c r="K5" s="669"/>
      <c r="L5" s="669"/>
      <c r="M5" s="669"/>
      <c r="N5" s="670"/>
    </row>
    <row r="6" spans="1:14" s="152" customFormat="1" ht="15.75" customHeight="1" x14ac:dyDescent="0.25">
      <c r="A6" s="666"/>
      <c r="B6" s="671"/>
      <c r="C6" s="672"/>
      <c r="D6" s="672"/>
      <c r="E6" s="672"/>
      <c r="F6" s="672"/>
      <c r="G6" s="672"/>
      <c r="H6" s="672"/>
      <c r="I6" s="672"/>
      <c r="J6" s="672"/>
      <c r="K6" s="672"/>
      <c r="L6" s="672"/>
      <c r="M6" s="672"/>
      <c r="N6" s="673"/>
    </row>
    <row r="7" spans="1:14" s="152" customFormat="1" ht="50.25" customHeight="1" x14ac:dyDescent="0.25">
      <c r="A7" s="667"/>
      <c r="B7" s="674"/>
      <c r="C7" s="675"/>
      <c r="D7" s="675"/>
      <c r="E7" s="675"/>
      <c r="F7" s="675"/>
      <c r="G7" s="675"/>
      <c r="H7" s="675"/>
      <c r="I7" s="675"/>
      <c r="J7" s="675"/>
      <c r="K7" s="675"/>
      <c r="L7" s="675"/>
      <c r="M7" s="675"/>
      <c r="N7" s="676"/>
    </row>
    <row r="8" spans="1:14" s="152" customFormat="1" ht="50.25" customHeight="1" x14ac:dyDescent="0.25">
      <c r="A8" s="153"/>
      <c r="B8" s="661" t="s">
        <v>132</v>
      </c>
      <c r="C8" s="659"/>
      <c r="D8" s="659"/>
      <c r="E8" s="659"/>
      <c r="F8" s="659"/>
      <c r="G8" s="659"/>
      <c r="H8" s="659"/>
      <c r="I8" s="659"/>
      <c r="J8" s="659"/>
      <c r="K8" s="659"/>
      <c r="L8" s="659"/>
      <c r="M8" s="659"/>
      <c r="N8" s="660"/>
    </row>
    <row r="9" spans="1:14" s="152" customFormat="1" ht="50.25" customHeight="1" x14ac:dyDescent="0.25">
      <c r="A9" s="154" t="s">
        <v>133</v>
      </c>
      <c r="B9" s="658" t="s">
        <v>134</v>
      </c>
      <c r="C9" s="659"/>
      <c r="D9" s="659"/>
      <c r="E9" s="659"/>
      <c r="F9" s="659"/>
      <c r="G9" s="659"/>
      <c r="H9" s="659"/>
      <c r="I9" s="659"/>
      <c r="J9" s="659"/>
      <c r="K9" s="659"/>
      <c r="L9" s="659"/>
      <c r="M9" s="659"/>
      <c r="N9" s="660"/>
    </row>
    <row r="10" spans="1:14" s="152" customFormat="1" ht="50.25" customHeight="1" x14ac:dyDescent="0.25">
      <c r="A10" s="154" t="s">
        <v>135</v>
      </c>
      <c r="B10" s="658" t="s">
        <v>136</v>
      </c>
      <c r="C10" s="659"/>
      <c r="D10" s="659"/>
      <c r="E10" s="659"/>
      <c r="F10" s="659"/>
      <c r="G10" s="659"/>
      <c r="H10" s="659"/>
      <c r="I10" s="659"/>
      <c r="J10" s="659"/>
      <c r="K10" s="659"/>
      <c r="L10" s="659"/>
      <c r="M10" s="659"/>
      <c r="N10" s="660"/>
    </row>
    <row r="11" spans="1:14" s="152" customFormat="1" ht="50.25" customHeight="1" x14ac:dyDescent="0.25">
      <c r="A11" s="154" t="s">
        <v>137</v>
      </c>
      <c r="B11" s="658" t="s">
        <v>138</v>
      </c>
      <c r="C11" s="659"/>
      <c r="D11" s="659"/>
      <c r="E11" s="659"/>
      <c r="F11" s="659"/>
      <c r="G11" s="659"/>
      <c r="H11" s="659"/>
      <c r="I11" s="659"/>
      <c r="J11" s="659"/>
      <c r="K11" s="659"/>
      <c r="L11" s="659"/>
      <c r="M11" s="659"/>
      <c r="N11" s="660"/>
    </row>
    <row r="12" spans="1:14" s="152" customFormat="1" ht="50.25" customHeight="1" x14ac:dyDescent="0.25">
      <c r="A12" s="154">
        <v>104</v>
      </c>
      <c r="B12" s="658" t="s">
        <v>139</v>
      </c>
      <c r="C12" s="659"/>
      <c r="D12" s="659"/>
      <c r="E12" s="659"/>
      <c r="F12" s="659"/>
      <c r="G12" s="659"/>
      <c r="H12" s="659"/>
      <c r="I12" s="659"/>
      <c r="J12" s="659"/>
      <c r="K12" s="659"/>
      <c r="L12" s="659"/>
      <c r="M12" s="659"/>
      <c r="N12" s="660"/>
    </row>
    <row r="13" spans="1:14" s="152" customFormat="1" ht="50.25" customHeight="1" x14ac:dyDescent="0.25">
      <c r="A13" s="155" t="s">
        <v>140</v>
      </c>
      <c r="B13" s="653" t="s">
        <v>141</v>
      </c>
      <c r="C13" s="654"/>
      <c r="D13" s="654"/>
      <c r="E13" s="654"/>
      <c r="F13" s="654"/>
      <c r="G13" s="654"/>
      <c r="H13" s="654"/>
      <c r="I13" s="654"/>
      <c r="J13" s="654"/>
      <c r="K13" s="654"/>
      <c r="L13" s="654"/>
      <c r="M13" s="654"/>
      <c r="N13" s="655"/>
    </row>
    <row r="14" spans="1:14" s="152" customFormat="1" ht="50.25" customHeight="1" x14ac:dyDescent="0.25">
      <c r="A14" s="154">
        <v>145</v>
      </c>
      <c r="B14" s="536" t="s">
        <v>142</v>
      </c>
      <c r="C14" s="156"/>
      <c r="D14" s="156"/>
      <c r="E14" s="156"/>
      <c r="F14" s="156"/>
      <c r="G14" s="156"/>
      <c r="H14" s="156"/>
      <c r="I14" s="156"/>
      <c r="J14" s="156"/>
      <c r="K14" s="156"/>
      <c r="L14" s="156"/>
      <c r="M14" s="156"/>
      <c r="N14" s="157"/>
    </row>
    <row r="15" spans="1:14" s="152" customFormat="1" ht="60.75" customHeight="1" x14ac:dyDescent="0.25">
      <c r="A15" s="158">
        <v>163</v>
      </c>
      <c r="B15" s="650" t="s">
        <v>143</v>
      </c>
      <c r="C15" s="651"/>
      <c r="D15" s="651"/>
      <c r="E15" s="651"/>
      <c r="F15" s="651"/>
      <c r="G15" s="651"/>
      <c r="H15" s="651"/>
      <c r="I15" s="651"/>
      <c r="J15" s="651"/>
      <c r="K15" s="651"/>
      <c r="L15" s="651"/>
      <c r="M15" s="651"/>
      <c r="N15" s="652"/>
    </row>
    <row r="16" spans="1:14" s="152" customFormat="1" ht="60.75" customHeight="1" x14ac:dyDescent="0.25">
      <c r="A16" s="158"/>
      <c r="B16" s="661" t="s">
        <v>144</v>
      </c>
      <c r="C16" s="659"/>
      <c r="D16" s="659"/>
      <c r="E16" s="659"/>
      <c r="F16" s="659"/>
      <c r="G16" s="659"/>
      <c r="H16" s="659"/>
      <c r="I16" s="659"/>
      <c r="J16" s="659"/>
      <c r="K16" s="659"/>
      <c r="L16" s="659"/>
      <c r="M16" s="659"/>
      <c r="N16" s="660"/>
    </row>
    <row r="17" spans="1:14" s="152" customFormat="1" ht="60.75" customHeight="1" x14ac:dyDescent="0.25">
      <c r="A17" s="158" t="s">
        <v>145</v>
      </c>
      <c r="B17" s="653" t="s">
        <v>146</v>
      </c>
      <c r="C17" s="654"/>
      <c r="D17" s="654"/>
      <c r="E17" s="654"/>
      <c r="F17" s="654"/>
      <c r="G17" s="654"/>
      <c r="H17" s="654"/>
      <c r="I17" s="654"/>
      <c r="J17" s="654"/>
      <c r="K17" s="654"/>
      <c r="L17" s="654"/>
      <c r="M17" s="654"/>
      <c r="N17" s="655"/>
    </row>
    <row r="18" spans="1:14" s="152" customFormat="1" ht="60.75" customHeight="1" x14ac:dyDescent="0.25">
      <c r="A18" s="158">
        <v>18</v>
      </c>
      <c r="B18" s="653" t="s">
        <v>147</v>
      </c>
      <c r="C18" s="654"/>
      <c r="D18" s="654"/>
      <c r="E18" s="654"/>
      <c r="F18" s="654"/>
      <c r="G18" s="654"/>
      <c r="H18" s="654"/>
      <c r="I18" s="654"/>
      <c r="J18" s="654"/>
      <c r="K18" s="654"/>
      <c r="L18" s="654"/>
      <c r="M18" s="654"/>
      <c r="N18" s="655"/>
    </row>
    <row r="19" spans="1:14" s="152" customFormat="1" ht="50.25" customHeight="1" x14ac:dyDescent="0.25">
      <c r="A19" s="154">
        <v>87</v>
      </c>
      <c r="B19" s="658" t="s">
        <v>148</v>
      </c>
      <c r="C19" s="659"/>
      <c r="D19" s="659"/>
      <c r="E19" s="659"/>
      <c r="F19" s="659"/>
      <c r="G19" s="659"/>
      <c r="H19" s="659"/>
      <c r="I19" s="659"/>
      <c r="J19" s="659"/>
      <c r="K19" s="659"/>
      <c r="L19" s="659"/>
      <c r="M19" s="659"/>
      <c r="N19" s="660"/>
    </row>
    <row r="20" spans="1:14" s="152" customFormat="1" ht="60.75" customHeight="1" x14ac:dyDescent="0.25">
      <c r="A20" s="155"/>
      <c r="B20" s="653"/>
      <c r="C20" s="654"/>
      <c r="D20" s="654"/>
      <c r="E20" s="654"/>
      <c r="F20" s="654"/>
      <c r="G20" s="654"/>
      <c r="H20" s="654"/>
      <c r="I20" s="654"/>
      <c r="J20" s="654"/>
      <c r="K20" s="654"/>
      <c r="L20" s="654"/>
      <c r="M20" s="654"/>
      <c r="N20" s="655"/>
    </row>
    <row r="21" spans="1:14" s="152" customFormat="1" ht="60.75" customHeight="1" x14ac:dyDescent="0.25">
      <c r="A21" s="155"/>
      <c r="B21" s="653"/>
      <c r="C21" s="654"/>
      <c r="D21" s="654"/>
      <c r="E21" s="654"/>
      <c r="F21" s="654"/>
      <c r="G21" s="654"/>
      <c r="H21" s="654"/>
      <c r="I21" s="654"/>
      <c r="J21" s="654"/>
      <c r="K21" s="654"/>
      <c r="L21" s="654"/>
      <c r="M21" s="654"/>
      <c r="N21" s="655"/>
    </row>
    <row r="22" spans="1:14" s="152" customFormat="1" ht="60.75" customHeight="1" x14ac:dyDescent="0.25">
      <c r="A22" s="158"/>
      <c r="B22" s="653"/>
      <c r="C22" s="654"/>
      <c r="D22" s="654"/>
      <c r="E22" s="654"/>
      <c r="F22" s="654"/>
      <c r="G22" s="654"/>
      <c r="H22" s="654"/>
      <c r="I22" s="654"/>
      <c r="J22" s="654"/>
      <c r="K22" s="654"/>
      <c r="L22" s="654"/>
      <c r="M22" s="654"/>
      <c r="N22" s="655"/>
    </row>
    <row r="23" spans="1:14" s="152" customFormat="1" ht="60.75" customHeight="1" x14ac:dyDescent="0.25">
      <c r="A23" s="158"/>
      <c r="B23" s="653"/>
      <c r="C23" s="654"/>
      <c r="D23" s="654"/>
      <c r="E23" s="654"/>
      <c r="F23" s="654"/>
      <c r="G23" s="654"/>
      <c r="H23" s="654"/>
      <c r="I23" s="654"/>
      <c r="J23" s="654"/>
      <c r="K23" s="654"/>
      <c r="L23" s="654"/>
      <c r="M23" s="654"/>
      <c r="N23" s="655"/>
    </row>
    <row r="24" spans="1:14" s="152" customFormat="1" ht="60.75" customHeight="1" x14ac:dyDescent="0.25">
      <c r="A24" s="155"/>
      <c r="B24" s="653"/>
      <c r="C24" s="656"/>
      <c r="D24" s="656"/>
      <c r="E24" s="656"/>
      <c r="F24" s="656"/>
      <c r="G24" s="656"/>
      <c r="H24" s="656"/>
      <c r="I24" s="656"/>
      <c r="J24" s="656"/>
      <c r="K24" s="656"/>
      <c r="L24" s="656"/>
      <c r="M24" s="656"/>
      <c r="N24" s="657"/>
    </row>
    <row r="25" spans="1:14" s="152" customFormat="1" ht="60.75" customHeight="1" x14ac:dyDescent="0.25">
      <c r="A25" s="158"/>
      <c r="B25" s="653"/>
      <c r="C25" s="654"/>
      <c r="D25" s="654"/>
      <c r="E25" s="654"/>
      <c r="F25" s="654"/>
      <c r="G25" s="654"/>
      <c r="H25" s="654"/>
      <c r="I25" s="654"/>
      <c r="J25" s="654"/>
      <c r="K25" s="654"/>
      <c r="L25" s="654"/>
      <c r="M25" s="654"/>
      <c r="N25" s="655"/>
    </row>
    <row r="26" spans="1:14" s="152" customFormat="1" ht="60.75" customHeight="1" x14ac:dyDescent="0.25">
      <c r="A26" s="158"/>
      <c r="B26" s="653"/>
      <c r="C26" s="654"/>
      <c r="D26" s="654"/>
      <c r="E26" s="654"/>
      <c r="F26" s="654"/>
      <c r="G26" s="654"/>
      <c r="H26" s="654"/>
      <c r="I26" s="654"/>
      <c r="J26" s="654"/>
      <c r="K26" s="654"/>
      <c r="L26" s="654"/>
      <c r="M26" s="654"/>
      <c r="N26" s="655"/>
    </row>
    <row r="27" spans="1:14" s="152" customFormat="1" ht="60.75" customHeight="1" x14ac:dyDescent="0.25">
      <c r="A27" s="158"/>
      <c r="B27" s="653"/>
      <c r="C27" s="656"/>
      <c r="D27" s="656"/>
      <c r="E27" s="656"/>
      <c r="F27" s="656"/>
      <c r="G27" s="656"/>
      <c r="H27" s="656"/>
      <c r="I27" s="656"/>
      <c r="J27" s="656"/>
      <c r="K27" s="656"/>
      <c r="L27" s="656"/>
      <c r="M27" s="656"/>
      <c r="N27" s="657"/>
    </row>
    <row r="28" spans="1:14" s="152" customFormat="1" ht="60.75" customHeight="1" x14ac:dyDescent="0.25">
      <c r="A28" s="158"/>
      <c r="B28" s="653"/>
      <c r="C28" s="654"/>
      <c r="D28" s="654"/>
      <c r="E28" s="654"/>
      <c r="F28" s="654"/>
      <c r="G28" s="654"/>
      <c r="H28" s="654"/>
      <c r="I28" s="654"/>
      <c r="J28" s="654"/>
      <c r="K28" s="654"/>
      <c r="L28" s="654"/>
      <c r="M28" s="654"/>
      <c r="N28" s="655"/>
    </row>
    <row r="29" spans="1:14" s="152" customFormat="1" ht="60.75" customHeight="1" x14ac:dyDescent="0.25">
      <c r="A29" s="158"/>
      <c r="B29" s="653"/>
      <c r="C29" s="654"/>
      <c r="D29" s="654"/>
      <c r="E29" s="654"/>
      <c r="F29" s="654"/>
      <c r="G29" s="654"/>
      <c r="H29" s="654"/>
      <c r="I29" s="654"/>
      <c r="J29" s="654"/>
      <c r="K29" s="654"/>
      <c r="L29" s="654"/>
      <c r="M29" s="654"/>
      <c r="N29" s="655"/>
    </row>
    <row r="30" spans="1:14" s="152" customFormat="1" ht="60.75" customHeight="1" x14ac:dyDescent="0.25">
      <c r="A30" s="158"/>
      <c r="B30" s="653"/>
      <c r="C30" s="654"/>
      <c r="D30" s="654"/>
      <c r="E30" s="654"/>
      <c r="F30" s="654"/>
      <c r="G30" s="654"/>
      <c r="H30" s="654"/>
      <c r="I30" s="654"/>
      <c r="J30" s="654"/>
      <c r="K30" s="654"/>
      <c r="L30" s="654"/>
      <c r="M30" s="654"/>
      <c r="N30" s="655"/>
    </row>
    <row r="31" spans="1:14" s="152" customFormat="1" ht="60.75" customHeight="1" x14ac:dyDescent="0.25">
      <c r="A31" s="158"/>
      <c r="B31" s="653"/>
      <c r="C31" s="654"/>
      <c r="D31" s="654"/>
      <c r="E31" s="654"/>
      <c r="F31" s="654"/>
      <c r="G31" s="654"/>
      <c r="H31" s="654"/>
      <c r="I31" s="654"/>
      <c r="J31" s="654"/>
      <c r="K31" s="654"/>
      <c r="L31" s="654"/>
      <c r="M31" s="654"/>
      <c r="N31" s="655"/>
    </row>
    <row r="32" spans="1:14" s="152" customFormat="1" ht="60.75" customHeight="1" x14ac:dyDescent="0.25">
      <c r="A32" s="158"/>
      <c r="B32" s="653"/>
      <c r="C32" s="654"/>
      <c r="D32" s="654"/>
      <c r="E32" s="654"/>
      <c r="F32" s="654"/>
      <c r="G32" s="654"/>
      <c r="H32" s="654"/>
      <c r="I32" s="654"/>
      <c r="J32" s="654"/>
      <c r="K32" s="654"/>
      <c r="L32" s="654"/>
      <c r="M32" s="654"/>
      <c r="N32" s="655"/>
    </row>
    <row r="33" spans="1:14" s="152" customFormat="1" ht="60.75" customHeight="1" x14ac:dyDescent="0.25">
      <c r="A33" s="159"/>
      <c r="B33" s="650" t="s">
        <v>149</v>
      </c>
      <c r="C33" s="651"/>
      <c r="D33" s="651"/>
      <c r="E33" s="651"/>
      <c r="F33" s="651"/>
      <c r="G33" s="651"/>
      <c r="H33" s="651"/>
      <c r="I33" s="651"/>
      <c r="J33" s="651"/>
      <c r="K33" s="651"/>
      <c r="L33" s="651"/>
      <c r="M33" s="651"/>
      <c r="N33" s="652"/>
    </row>
  </sheetData>
  <mergeCells count="30">
    <mergeCell ref="B8:N8"/>
    <mergeCell ref="C1:D1"/>
    <mergeCell ref="C2:D2"/>
    <mergeCell ref="C3:D3"/>
    <mergeCell ref="A5:A7"/>
    <mergeCell ref="B5:N7"/>
    <mergeCell ref="B21:N21"/>
    <mergeCell ref="B9:N9"/>
    <mergeCell ref="B10:N10"/>
    <mergeCell ref="B11:N11"/>
    <mergeCell ref="B12:N12"/>
    <mergeCell ref="B13:N13"/>
    <mergeCell ref="B15:N15"/>
    <mergeCell ref="B16:N16"/>
    <mergeCell ref="B17:N17"/>
    <mergeCell ref="B18:N18"/>
    <mergeCell ref="B19:N19"/>
    <mergeCell ref="B20:N20"/>
    <mergeCell ref="B33:N33"/>
    <mergeCell ref="B22:N22"/>
    <mergeCell ref="B23:N23"/>
    <mergeCell ref="B24:N24"/>
    <mergeCell ref="B25:N25"/>
    <mergeCell ref="B26:N26"/>
    <mergeCell ref="B27:N27"/>
    <mergeCell ref="B28:N28"/>
    <mergeCell ref="B29:N29"/>
    <mergeCell ref="B30:N30"/>
    <mergeCell ref="B31:N31"/>
    <mergeCell ref="B32:N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E8" sqref="E8"/>
    </sheetView>
  </sheetViews>
  <sheetFormatPr defaultRowHeight="15" x14ac:dyDescent="0.25"/>
  <cols>
    <col min="2" max="2" width="13.5703125" customWidth="1"/>
    <col min="3" max="3" width="12.85546875" customWidth="1"/>
    <col min="4" max="4" width="27.42578125" customWidth="1"/>
    <col min="5" max="5" width="11.7109375" customWidth="1"/>
    <col min="6" max="6" width="16.85546875" customWidth="1"/>
    <col min="7" max="7" width="16" customWidth="1"/>
    <col min="8" max="8" width="17.28515625" customWidth="1"/>
    <col min="9" max="9" width="14.28515625" customWidth="1"/>
    <col min="10" max="10" width="15.5703125" customWidth="1"/>
    <col min="11" max="11" width="16.42578125" customWidth="1"/>
    <col min="12" max="12" width="12.85546875" customWidth="1"/>
    <col min="13" max="13" width="15.5703125" customWidth="1"/>
  </cols>
  <sheetData>
    <row r="1" spans="1:14" ht="46.5" customHeight="1" x14ac:dyDescent="0.25">
      <c r="A1" s="31"/>
      <c r="B1" s="32" t="s">
        <v>26</v>
      </c>
      <c r="C1" s="688" t="s">
        <v>27</v>
      </c>
      <c r="D1" s="689"/>
      <c r="E1" s="33"/>
      <c r="F1" s="34"/>
      <c r="G1" s="34"/>
      <c r="H1" s="35"/>
      <c r="I1" s="36"/>
      <c r="J1" s="35"/>
      <c r="K1" s="34"/>
      <c r="L1" s="31"/>
      <c r="M1" s="31"/>
      <c r="N1" s="31"/>
    </row>
    <row r="2" spans="1:14" ht="15.75" x14ac:dyDescent="0.25">
      <c r="A2" s="31"/>
      <c r="B2" s="32" t="s">
        <v>28</v>
      </c>
      <c r="C2" s="690">
        <f ca="1">TODAY()</f>
        <v>43293</v>
      </c>
      <c r="D2" s="691"/>
      <c r="E2" s="37"/>
      <c r="F2" s="34"/>
      <c r="G2" s="38"/>
      <c r="H2" s="39"/>
      <c r="I2" s="36"/>
      <c r="J2" s="36"/>
      <c r="K2" s="34"/>
      <c r="L2" s="31"/>
      <c r="M2" s="40">
        <f ca="1">C2</f>
        <v>43293</v>
      </c>
      <c r="N2" s="31"/>
    </row>
    <row r="3" spans="1:14" ht="31.5" x14ac:dyDescent="0.25">
      <c r="A3" s="31"/>
      <c r="B3" s="32" t="s">
        <v>29</v>
      </c>
      <c r="C3" s="692"/>
      <c r="D3" s="693"/>
      <c r="E3" s="41"/>
      <c r="F3" s="34"/>
      <c r="G3" s="34"/>
      <c r="H3" s="35"/>
      <c r="I3" s="35"/>
      <c r="J3" s="35"/>
      <c r="K3" s="34"/>
      <c r="L3" s="31"/>
      <c r="M3" s="31"/>
      <c r="N3" s="31"/>
    </row>
    <row r="4" spans="1:14" ht="15.75" x14ac:dyDescent="0.25">
      <c r="A4" s="31"/>
      <c r="B4" s="42"/>
      <c r="C4" s="43"/>
      <c r="D4" s="44"/>
      <c r="E4" s="44"/>
      <c r="F4" s="34"/>
      <c r="G4" s="34"/>
      <c r="H4" s="35"/>
      <c r="I4" s="35"/>
      <c r="J4" s="35"/>
      <c r="K4" s="34"/>
      <c r="L4" s="31"/>
      <c r="M4" s="31"/>
      <c r="N4" s="31"/>
    </row>
    <row r="5" spans="1:14" s="243" customFormat="1" x14ac:dyDescent="0.25">
      <c r="A5" s="680" t="s">
        <v>30</v>
      </c>
      <c r="B5" s="683" t="s">
        <v>31</v>
      </c>
      <c r="C5" s="683" t="s">
        <v>32</v>
      </c>
      <c r="D5" s="683" t="s">
        <v>33</v>
      </c>
      <c r="E5" s="683" t="s">
        <v>34</v>
      </c>
      <c r="F5" s="684" t="s">
        <v>1</v>
      </c>
      <c r="G5" s="684" t="s">
        <v>35</v>
      </c>
      <c r="H5" s="680" t="s">
        <v>36</v>
      </c>
      <c r="I5" s="685" t="s">
        <v>37</v>
      </c>
      <c r="J5" s="683" t="s">
        <v>38</v>
      </c>
      <c r="K5" s="677" t="s">
        <v>3</v>
      </c>
      <c r="L5" s="680" t="s">
        <v>5</v>
      </c>
      <c r="M5" s="680" t="s">
        <v>7</v>
      </c>
      <c r="N5" s="680" t="s">
        <v>39</v>
      </c>
    </row>
    <row r="6" spans="1:14" s="243" customFormat="1" x14ac:dyDescent="0.25">
      <c r="A6" s="681"/>
      <c r="B6" s="683"/>
      <c r="C6" s="683"/>
      <c r="D6" s="683"/>
      <c r="E6" s="683"/>
      <c r="F6" s="684"/>
      <c r="G6" s="684"/>
      <c r="H6" s="681"/>
      <c r="I6" s="686"/>
      <c r="J6" s="683"/>
      <c r="K6" s="678"/>
      <c r="L6" s="681"/>
      <c r="M6" s="681"/>
      <c r="N6" s="681"/>
    </row>
    <row r="7" spans="1:14" s="243" customFormat="1" ht="48" customHeight="1" x14ac:dyDescent="0.25">
      <c r="A7" s="682"/>
      <c r="B7" s="683"/>
      <c r="C7" s="683"/>
      <c r="D7" s="683"/>
      <c r="E7" s="683"/>
      <c r="F7" s="684"/>
      <c r="G7" s="684"/>
      <c r="H7" s="682"/>
      <c r="I7" s="687"/>
      <c r="J7" s="683"/>
      <c r="K7" s="679"/>
      <c r="L7" s="682"/>
      <c r="M7" s="682"/>
      <c r="N7" s="682"/>
    </row>
    <row r="8" spans="1:14" s="243" customFormat="1" ht="135" x14ac:dyDescent="0.25">
      <c r="A8" s="45">
        <v>1</v>
      </c>
      <c r="B8" s="45">
        <v>48120206</v>
      </c>
      <c r="C8" s="46" t="s">
        <v>40</v>
      </c>
      <c r="D8" s="47" t="s">
        <v>41</v>
      </c>
      <c r="E8" s="45" t="s">
        <v>42</v>
      </c>
      <c r="F8" s="48">
        <v>2500000</v>
      </c>
      <c r="G8" s="49">
        <f>'[1]3-Project Data'!D20+82764+2172493.5</f>
        <v>2756938</v>
      </c>
      <c r="H8" s="537" t="s">
        <v>43</v>
      </c>
      <c r="I8" s="50">
        <v>1</v>
      </c>
      <c r="J8" s="50">
        <v>0</v>
      </c>
      <c r="K8" s="51">
        <f>'[1]3-Project Data'!D20</f>
        <v>501680.5</v>
      </c>
      <c r="L8" s="52">
        <f>'[1]3-Project Data'!D21</f>
        <v>306235.62</v>
      </c>
      <c r="M8" s="53">
        <f>G8-K8-L8</f>
        <v>1949021.88</v>
      </c>
      <c r="N8" s="45" t="s">
        <v>44</v>
      </c>
    </row>
    <row r="9" spans="1:14" s="243" customFormat="1" ht="135" x14ac:dyDescent="0.25">
      <c r="A9" s="45">
        <v>2</v>
      </c>
      <c r="B9" s="45">
        <v>48190030</v>
      </c>
      <c r="C9" s="46" t="s">
        <v>45</v>
      </c>
      <c r="D9" s="55" t="s">
        <v>46</v>
      </c>
      <c r="E9" s="45" t="s">
        <v>42</v>
      </c>
      <c r="F9" s="48">
        <v>2500000</v>
      </c>
      <c r="G9" s="49">
        <f>'[1]3-Project Data'!D34+123449+1338582.5</f>
        <v>2050614.8399999999</v>
      </c>
      <c r="H9" s="537" t="s">
        <v>47</v>
      </c>
      <c r="I9" s="538">
        <v>1</v>
      </c>
      <c r="J9" s="538">
        <v>0</v>
      </c>
      <c r="K9" s="58">
        <f>'[1]3-Project Data'!D36</f>
        <v>354138.77999999997</v>
      </c>
      <c r="L9" s="58">
        <f>'[1]3-Project Data'!D35</f>
        <v>234444.56</v>
      </c>
      <c r="M9" s="53">
        <f>G9-K9-L9</f>
        <v>1462031.4999999998</v>
      </c>
      <c r="N9" s="45" t="s">
        <v>44</v>
      </c>
    </row>
    <row r="10" spans="1:14" s="243" customFormat="1" ht="135" x14ac:dyDescent="0.25">
      <c r="A10" s="45">
        <v>3</v>
      </c>
      <c r="B10" s="45">
        <v>48140040</v>
      </c>
      <c r="C10" s="46" t="s">
        <v>48</v>
      </c>
      <c r="D10" s="55" t="s">
        <v>49</v>
      </c>
      <c r="E10" s="45" t="s">
        <v>42</v>
      </c>
      <c r="F10" s="48">
        <v>1500000</v>
      </c>
      <c r="G10" s="49">
        <f>'[1]3-Project Data'!D48+172312+105324+963600</f>
        <v>1383650</v>
      </c>
      <c r="H10" s="537" t="s">
        <v>50</v>
      </c>
      <c r="I10" s="538">
        <v>0</v>
      </c>
      <c r="J10" s="538">
        <v>0</v>
      </c>
      <c r="K10" s="51">
        <f>'[1]3-Project Data'!D50</f>
        <v>142414</v>
      </c>
      <c r="L10" s="51">
        <f>'[1]3-Project Data'!D49</f>
        <v>0</v>
      </c>
      <c r="M10" s="53">
        <f>G10-K10-L10</f>
        <v>1241236</v>
      </c>
      <c r="N10" s="45" t="s">
        <v>44</v>
      </c>
    </row>
    <row r="11" spans="1:14" s="243" customFormat="1" ht="135" x14ac:dyDescent="0.25">
      <c r="A11" s="45">
        <v>4</v>
      </c>
      <c r="B11" s="45">
        <v>48180020</v>
      </c>
      <c r="C11" s="46" t="s">
        <v>51</v>
      </c>
      <c r="D11" s="47" t="s">
        <v>52</v>
      </c>
      <c r="E11" s="45" t="s">
        <v>42</v>
      </c>
      <c r="F11" s="48">
        <v>2000000</v>
      </c>
      <c r="G11" s="56">
        <f>'[1]3-Project Data'!D67+186232+106390+1295600</f>
        <v>1809489</v>
      </c>
      <c r="H11" s="537" t="s">
        <v>53</v>
      </c>
      <c r="I11" s="538">
        <v>0.1</v>
      </c>
      <c r="J11" s="538">
        <v>0</v>
      </c>
      <c r="K11" s="58">
        <f>'[1]3-Project Data'!D69</f>
        <v>221267</v>
      </c>
      <c r="L11" s="58">
        <f>'[1]3-Project Data'!D68</f>
        <v>0</v>
      </c>
      <c r="M11" s="53">
        <f>G11-K11-L11</f>
        <v>1588222</v>
      </c>
      <c r="N11" s="45" t="s">
        <v>44</v>
      </c>
    </row>
    <row r="12" spans="1:14" s="243" customFormat="1" ht="135" x14ac:dyDescent="0.25">
      <c r="A12" s="45">
        <v>5</v>
      </c>
      <c r="B12" s="45">
        <v>48190020</v>
      </c>
      <c r="C12" s="57" t="s">
        <v>54</v>
      </c>
      <c r="D12" s="47" t="s">
        <v>55</v>
      </c>
      <c r="E12" s="45" t="s">
        <v>42</v>
      </c>
      <c r="F12" s="48">
        <v>2500000</v>
      </c>
      <c r="G12" s="56">
        <f>'[1]3-Project Data'!D81+266814+157854+1638600</f>
        <v>2302946</v>
      </c>
      <c r="H12" s="537" t="s">
        <v>53</v>
      </c>
      <c r="I12" s="538">
        <v>0</v>
      </c>
      <c r="J12" s="538">
        <v>0</v>
      </c>
      <c r="K12" s="58">
        <f>'[1]3-Project Data'!D81</f>
        <v>239678</v>
      </c>
      <c r="L12" s="58">
        <f>'[1]3-Project Data'!D82</f>
        <v>0</v>
      </c>
      <c r="M12" s="53">
        <f>G12-K12-L12</f>
        <v>2063268</v>
      </c>
      <c r="N12" s="45" t="s">
        <v>44</v>
      </c>
    </row>
    <row r="13" spans="1:14" s="243" customFormat="1" x14ac:dyDescent="0.25">
      <c r="A13" s="45"/>
      <c r="B13" s="45"/>
      <c r="C13" s="57"/>
      <c r="D13" s="57"/>
      <c r="E13" s="57"/>
      <c r="F13" s="59"/>
      <c r="G13" s="539"/>
      <c r="H13" s="537"/>
      <c r="I13" s="538"/>
      <c r="J13" s="538"/>
      <c r="K13" s="51"/>
      <c r="L13" s="51"/>
      <c r="M13" s="53"/>
      <c r="N13" s="45"/>
    </row>
    <row r="14" spans="1:14" s="243" customFormat="1" x14ac:dyDescent="0.25">
      <c r="A14" s="45"/>
      <c r="B14" s="45"/>
      <c r="C14" s="57"/>
      <c r="D14" s="57"/>
      <c r="E14" s="57"/>
      <c r="F14" s="59"/>
      <c r="G14" s="539"/>
      <c r="H14" s="537"/>
      <c r="I14" s="538"/>
      <c r="J14" s="538"/>
      <c r="K14" s="51"/>
      <c r="L14" s="51"/>
      <c r="M14" s="59"/>
      <c r="N14" s="45"/>
    </row>
    <row r="15" spans="1:14" s="243" customFormat="1" x14ac:dyDescent="0.25">
      <c r="A15" s="45"/>
      <c r="B15" s="45"/>
      <c r="C15" s="57"/>
      <c r="D15" s="57"/>
      <c r="E15" s="57"/>
      <c r="F15" s="59"/>
      <c r="G15" s="539"/>
      <c r="H15" s="537"/>
      <c r="I15" s="538"/>
      <c r="J15" s="538"/>
      <c r="K15" s="51"/>
      <c r="L15" s="51"/>
      <c r="M15" s="59"/>
      <c r="N15" s="45"/>
    </row>
    <row r="16" spans="1:14" s="243" customFormat="1" x14ac:dyDescent="0.25">
      <c r="A16" s="45"/>
      <c r="B16" s="45"/>
      <c r="C16" s="57"/>
      <c r="D16" s="57"/>
      <c r="E16" s="57"/>
      <c r="F16" s="59"/>
      <c r="G16" s="539"/>
      <c r="H16" s="537"/>
      <c r="I16" s="538"/>
      <c r="J16" s="538"/>
      <c r="K16" s="51"/>
      <c r="L16" s="51"/>
      <c r="M16" s="59"/>
      <c r="N16" s="45"/>
    </row>
    <row r="17" spans="1:14" s="243" customFormat="1" x14ac:dyDescent="0.25">
      <c r="A17" s="57"/>
      <c r="B17" s="45"/>
      <c r="C17" s="57"/>
      <c r="D17" s="57"/>
      <c r="E17" s="57"/>
      <c r="F17" s="59"/>
      <c r="G17" s="59"/>
      <c r="H17" s="45"/>
      <c r="I17" s="45"/>
      <c r="J17" s="45"/>
      <c r="K17" s="51"/>
      <c r="L17" s="540"/>
      <c r="M17" s="53"/>
      <c r="N17" s="57"/>
    </row>
    <row r="18" spans="1:14" s="243" customFormat="1" ht="15.75" x14ac:dyDescent="0.25">
      <c r="A18" s="57"/>
      <c r="B18" s="541"/>
      <c r="C18" s="541"/>
      <c r="D18" s="57"/>
      <c r="E18" s="57"/>
      <c r="F18" s="59"/>
      <c r="G18" s="59"/>
      <c r="H18" s="45"/>
      <c r="I18" s="45"/>
      <c r="J18" s="45"/>
      <c r="K18" s="51"/>
      <c r="L18" s="540"/>
      <c r="M18" s="53"/>
      <c r="N18" s="57"/>
    </row>
    <row r="19" spans="1:14" s="243" customFormat="1" x14ac:dyDescent="0.25">
      <c r="A19" s="45"/>
      <c r="B19" s="45"/>
      <c r="C19" s="57"/>
      <c r="D19" s="57"/>
      <c r="E19" s="57"/>
      <c r="F19" s="59"/>
      <c r="G19" s="59"/>
      <c r="H19" s="72"/>
      <c r="I19" s="72"/>
      <c r="J19" s="72"/>
      <c r="K19" s="51"/>
      <c r="L19" s="51"/>
      <c r="M19" s="53"/>
      <c r="N19" s="57"/>
    </row>
    <row r="20" spans="1:14" s="243" customFormat="1" x14ac:dyDescent="0.25">
      <c r="A20" s="57"/>
      <c r="B20" s="45"/>
      <c r="C20" s="57"/>
      <c r="D20" s="57"/>
      <c r="E20" s="57"/>
      <c r="F20" s="59"/>
      <c r="G20" s="59"/>
      <c r="H20" s="45"/>
      <c r="I20" s="45"/>
      <c r="J20" s="45"/>
      <c r="K20" s="51"/>
      <c r="L20" s="540"/>
      <c r="M20" s="53"/>
      <c r="N20" s="57"/>
    </row>
    <row r="21" spans="1:14" s="243" customFormat="1" ht="16.5" thickBot="1" x14ac:dyDescent="0.3">
      <c r="A21" s="57"/>
      <c r="B21" s="541"/>
      <c r="C21" s="541"/>
      <c r="D21" s="57"/>
      <c r="E21" s="542"/>
      <c r="F21" s="543"/>
      <c r="G21" s="543"/>
      <c r="H21" s="45"/>
      <c r="I21" s="544"/>
      <c r="J21" s="544"/>
      <c r="K21" s="545"/>
      <c r="L21" s="546"/>
      <c r="M21" s="60"/>
      <c r="N21" s="542"/>
    </row>
    <row r="22" spans="1:14" s="243" customFormat="1" ht="16.5" thickBot="1" x14ac:dyDescent="0.3">
      <c r="A22" s="547"/>
      <c r="B22" s="548"/>
      <c r="C22" s="547"/>
      <c r="D22" s="547"/>
      <c r="E22" s="549" t="s">
        <v>56</v>
      </c>
      <c r="F22" s="550">
        <f>SUM(F8:F21)</f>
        <v>11000000</v>
      </c>
      <c r="G22" s="551">
        <f>SUM(G8:G21)</f>
        <v>10303637.84</v>
      </c>
      <c r="H22" s="552"/>
      <c r="I22" s="553"/>
      <c r="J22" s="554"/>
      <c r="K22" s="550">
        <f>SUM(K8:K21)</f>
        <v>1459178.28</v>
      </c>
      <c r="L22" s="555">
        <f>SUM(L8:L21)</f>
        <v>540680.17999999993</v>
      </c>
      <c r="M22" s="62">
        <f>G22-K22-L22</f>
        <v>8303779.3800000008</v>
      </c>
      <c r="N22" s="556"/>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D9" sqref="D9"/>
    </sheetView>
  </sheetViews>
  <sheetFormatPr defaultRowHeight="15" x14ac:dyDescent="0.25"/>
  <cols>
    <col min="2" max="2" width="17.140625" customWidth="1"/>
    <col min="3" max="3" width="22" customWidth="1"/>
    <col min="4" max="4" width="17" customWidth="1"/>
    <col min="5" max="5" width="16.42578125" customWidth="1"/>
    <col min="6" max="6" width="14.85546875" customWidth="1"/>
    <col min="7" max="7" width="16.140625" customWidth="1"/>
    <col min="8" max="8" width="13.5703125" customWidth="1"/>
  </cols>
  <sheetData>
    <row r="1" spans="1:14" ht="31.5" x14ac:dyDescent="0.25">
      <c r="A1" s="31"/>
      <c r="B1" s="32" t="s">
        <v>26</v>
      </c>
      <c r="C1" s="688" t="s">
        <v>27</v>
      </c>
      <c r="D1" s="689"/>
      <c r="E1" s="33"/>
      <c r="F1" s="31"/>
      <c r="I1" s="63"/>
    </row>
    <row r="2" spans="1:14" ht="15.75" x14ac:dyDescent="0.25">
      <c r="A2" s="31"/>
      <c r="B2" s="32" t="s">
        <v>28</v>
      </c>
      <c r="C2" s="690">
        <f>'[1]1-Template'!C2</f>
        <v>43269</v>
      </c>
      <c r="D2" s="691"/>
      <c r="E2" s="64"/>
      <c r="F2" s="31"/>
      <c r="G2" s="63"/>
      <c r="H2" s="65"/>
      <c r="I2" s="63"/>
      <c r="J2" s="63"/>
      <c r="M2" s="66"/>
    </row>
    <row r="3" spans="1:14" ht="31.5" x14ac:dyDescent="0.25">
      <c r="A3" s="31"/>
      <c r="B3" s="32" t="s">
        <v>29</v>
      </c>
      <c r="C3" s="692"/>
      <c r="D3" s="693"/>
      <c r="E3" s="41"/>
      <c r="F3" s="31"/>
    </row>
    <row r="4" spans="1:14" ht="15.75" x14ac:dyDescent="0.25">
      <c r="A4" s="31"/>
      <c r="B4" s="42"/>
      <c r="C4" s="43"/>
      <c r="D4" s="44"/>
      <c r="E4" s="44"/>
      <c r="F4" s="31"/>
    </row>
    <row r="5" spans="1:14" x14ac:dyDescent="0.25">
      <c r="A5" s="680" t="s">
        <v>30</v>
      </c>
      <c r="B5" s="699" t="s">
        <v>57</v>
      </c>
      <c r="C5" s="700"/>
      <c r="D5" s="700"/>
      <c r="E5" s="700"/>
      <c r="F5" s="700"/>
      <c r="G5" s="700"/>
      <c r="H5" s="700"/>
      <c r="I5" s="700"/>
      <c r="J5" s="700"/>
      <c r="K5" s="700"/>
      <c r="L5" s="700"/>
      <c r="M5" s="700"/>
      <c r="N5" s="701"/>
    </row>
    <row r="6" spans="1:14" x14ac:dyDescent="0.25">
      <c r="A6" s="681"/>
      <c r="B6" s="702"/>
      <c r="C6" s="703"/>
      <c r="D6" s="703"/>
      <c r="E6" s="703"/>
      <c r="F6" s="703"/>
      <c r="G6" s="703"/>
      <c r="H6" s="703"/>
      <c r="I6" s="703"/>
      <c r="J6" s="703"/>
      <c r="K6" s="703"/>
      <c r="L6" s="703"/>
      <c r="M6" s="703"/>
      <c r="N6" s="704"/>
    </row>
    <row r="7" spans="1:14" x14ac:dyDescent="0.25">
      <c r="A7" s="682"/>
      <c r="B7" s="705"/>
      <c r="C7" s="706"/>
      <c r="D7" s="706"/>
      <c r="E7" s="706"/>
      <c r="F7" s="706"/>
      <c r="G7" s="706"/>
      <c r="H7" s="706"/>
      <c r="I7" s="706"/>
      <c r="J7" s="706"/>
      <c r="K7" s="706"/>
      <c r="L7" s="706"/>
      <c r="M7" s="706"/>
      <c r="N7" s="707"/>
    </row>
    <row r="8" spans="1:14" s="243" customFormat="1" ht="63" x14ac:dyDescent="0.25">
      <c r="A8" s="67"/>
      <c r="B8" s="32" t="s">
        <v>32</v>
      </c>
      <c r="C8" s="68" t="s">
        <v>1</v>
      </c>
      <c r="D8" s="68" t="s">
        <v>58</v>
      </c>
      <c r="E8" s="68" t="s">
        <v>59</v>
      </c>
      <c r="F8" s="68" t="s">
        <v>60</v>
      </c>
      <c r="G8" s="68" t="s">
        <v>61</v>
      </c>
      <c r="H8" s="69" t="s">
        <v>62</v>
      </c>
      <c r="I8" s="70"/>
      <c r="J8" s="70"/>
      <c r="K8" s="70"/>
      <c r="L8" s="70"/>
      <c r="M8" s="70"/>
      <c r="N8" s="71"/>
    </row>
    <row r="9" spans="1:14" s="243" customFormat="1" ht="75" x14ac:dyDescent="0.25">
      <c r="A9" s="45">
        <v>1</v>
      </c>
      <c r="B9" s="46" t="str">
        <f>'[2]1-Template'!C8</f>
        <v>Camp Mabry Admin Offices
2200 W 35th St Bldg 1
Austin, 78730</v>
      </c>
      <c r="C9" s="49">
        <f>'[1]1-Template'!F8*2</f>
        <v>5000000</v>
      </c>
      <c r="D9" s="72">
        <f>'[1]3-Project Data'!I20+82764+2572494</f>
        <v>2880751</v>
      </c>
      <c r="E9" s="72">
        <v>0</v>
      </c>
      <c r="F9" s="72">
        <v>0</v>
      </c>
      <c r="G9" s="72">
        <f>D9-E9-F9</f>
        <v>2880751</v>
      </c>
      <c r="H9" s="688" t="s">
        <v>63</v>
      </c>
      <c r="I9" s="697"/>
      <c r="J9" s="697"/>
      <c r="K9" s="697"/>
      <c r="L9" s="697"/>
      <c r="M9" s="697"/>
      <c r="N9" s="689"/>
    </row>
    <row r="10" spans="1:14" s="243" customFormat="1" ht="75" x14ac:dyDescent="0.25">
      <c r="A10" s="45">
        <v>2</v>
      </c>
      <c r="B10" s="46" t="str">
        <f>'[2]1-Template'!C9</f>
        <v>Weslaco Readiness Center
1100 Vo-Tech Drive
Weslaco 78596</v>
      </c>
      <c r="C10" s="49">
        <f>'[1]1-Template'!F9*2</f>
        <v>5000000</v>
      </c>
      <c r="D10" s="49">
        <f>'[1]3-Project Data'!I34+123449+1497818.5</f>
        <v>1674999.5</v>
      </c>
      <c r="E10" s="72">
        <v>0</v>
      </c>
      <c r="F10" s="72">
        <v>0</v>
      </c>
      <c r="G10" s="72">
        <f>D10-E10-F10</f>
        <v>1674999.5</v>
      </c>
      <c r="H10" s="688" t="s">
        <v>64</v>
      </c>
      <c r="I10" s="697"/>
      <c r="J10" s="697"/>
      <c r="K10" s="697"/>
      <c r="L10" s="697"/>
      <c r="M10" s="697"/>
      <c r="N10" s="689"/>
    </row>
    <row r="11" spans="1:14" s="243" customFormat="1" ht="90" x14ac:dyDescent="0.25">
      <c r="A11" s="45">
        <v>3</v>
      </c>
      <c r="B11" s="46" t="str">
        <f>'[2]1-Template'!C10</f>
        <v>Terrell Readiness Center
Lions Club Parkway 
Hwy 80 West
Terrell 75160</v>
      </c>
      <c r="C11" s="49">
        <f>'[1]1-Template'!F10*2</f>
        <v>3000000</v>
      </c>
      <c r="D11" s="49">
        <f>'[1]3-Project Data'!I48+1363600</f>
        <v>1363600</v>
      </c>
      <c r="E11" s="72">
        <v>0</v>
      </c>
      <c r="F11" s="72">
        <v>0</v>
      </c>
      <c r="G11" s="72">
        <f>D11-E11-F11</f>
        <v>1363600</v>
      </c>
      <c r="H11" s="688" t="s">
        <v>65</v>
      </c>
      <c r="I11" s="697"/>
      <c r="J11" s="697"/>
      <c r="K11" s="697"/>
      <c r="L11" s="697"/>
      <c r="M11" s="697"/>
      <c r="N11" s="689"/>
    </row>
    <row r="12" spans="1:14" s="243" customFormat="1" ht="90" x14ac:dyDescent="0.25">
      <c r="A12" s="45">
        <v>4</v>
      </c>
      <c r="B12" s="46" t="str">
        <f>'[2]1-Template'!C11</f>
        <v>Fort Worth Shoreview Readiness Center
8111 Shoreview Dr
Fort Worth 76108</v>
      </c>
      <c r="C12" s="49">
        <f>'[1]1-Template'!F11*2</f>
        <v>4000000</v>
      </c>
      <c r="D12" s="49">
        <f>'[1]3-Project Data'!I67+1795600</f>
        <v>1795600</v>
      </c>
      <c r="E12" s="72">
        <v>0</v>
      </c>
      <c r="F12" s="72">
        <v>0</v>
      </c>
      <c r="G12" s="72">
        <f>D12-E12-F12</f>
        <v>1795600</v>
      </c>
      <c r="H12" s="688" t="s">
        <v>65</v>
      </c>
      <c r="I12" s="697"/>
      <c r="J12" s="697"/>
      <c r="K12" s="697"/>
      <c r="L12" s="697"/>
      <c r="M12" s="697"/>
      <c r="N12" s="689"/>
    </row>
    <row r="13" spans="1:14" s="243" customFormat="1" ht="75" x14ac:dyDescent="0.25">
      <c r="A13" s="45">
        <v>5</v>
      </c>
      <c r="B13" s="57" t="str">
        <f>'[2]1-Template'!C12</f>
        <v>Fort Worth Cobb Park Readiness Center
2101 Cobb Park Dr
Fort Worth 76105</v>
      </c>
      <c r="C13" s="49">
        <f>'[1]1-Template'!F12*2</f>
        <v>5000000</v>
      </c>
      <c r="D13" s="49">
        <f>'[1]3-Project Data'!I81+2288600</f>
        <v>2288600</v>
      </c>
      <c r="E13" s="72">
        <v>0</v>
      </c>
      <c r="F13" s="72">
        <v>0</v>
      </c>
      <c r="G13" s="72">
        <f>D13-E13-F13</f>
        <v>2288600</v>
      </c>
      <c r="H13" s="688" t="s">
        <v>65</v>
      </c>
      <c r="I13" s="697"/>
      <c r="J13" s="697"/>
      <c r="K13" s="697"/>
      <c r="L13" s="697"/>
      <c r="M13" s="697"/>
      <c r="N13" s="689"/>
    </row>
    <row r="14" spans="1:14" x14ac:dyDescent="0.25">
      <c r="A14" s="54"/>
      <c r="B14" s="73"/>
      <c r="C14" s="74"/>
      <c r="D14" s="75"/>
      <c r="E14" s="76"/>
      <c r="F14" s="77"/>
      <c r="G14" s="75"/>
      <c r="H14" s="698"/>
      <c r="I14" s="697"/>
      <c r="J14" s="697"/>
      <c r="K14" s="697"/>
      <c r="L14" s="697"/>
      <c r="M14" s="697"/>
      <c r="N14" s="689"/>
    </row>
    <row r="15" spans="1:14" x14ac:dyDescent="0.25">
      <c r="A15" s="54"/>
      <c r="B15" s="73"/>
      <c r="C15" s="74"/>
      <c r="D15" s="75"/>
      <c r="E15" s="76"/>
      <c r="F15" s="77"/>
      <c r="G15" s="75"/>
      <c r="H15" s="698"/>
      <c r="I15" s="697"/>
      <c r="J15" s="697"/>
      <c r="K15" s="697"/>
      <c r="L15" s="697"/>
      <c r="M15" s="697"/>
      <c r="N15" s="689"/>
    </row>
    <row r="16" spans="1:14" ht="16.5" thickBot="1" x14ac:dyDescent="0.3">
      <c r="A16" s="78"/>
      <c r="B16" s="79"/>
      <c r="C16" s="80"/>
      <c r="D16" s="81"/>
      <c r="E16" s="82"/>
      <c r="F16" s="82"/>
      <c r="G16" s="82"/>
      <c r="H16" s="694"/>
      <c r="I16" s="695"/>
      <c r="J16" s="695"/>
      <c r="K16" s="695"/>
      <c r="L16" s="695"/>
      <c r="M16" s="695"/>
      <c r="N16" s="696"/>
    </row>
    <row r="17" spans="2:4" ht="16.5" thickBot="1" x14ac:dyDescent="0.3">
      <c r="B17" s="61" t="s">
        <v>56</v>
      </c>
      <c r="C17" s="83">
        <f>SUM(C5:C16)</f>
        <v>22000000</v>
      </c>
      <c r="D17" s="84">
        <f>SUM(D5:D16)</f>
        <v>10003550.5</v>
      </c>
    </row>
    <row r="18" spans="2:4" ht="15.75" x14ac:dyDescent="0.25">
      <c r="B18" s="85"/>
      <c r="C18" s="86"/>
      <c r="D18" s="87">
        <f>C17-D17</f>
        <v>11996449.5</v>
      </c>
    </row>
  </sheetData>
  <mergeCells count="13">
    <mergeCell ref="H9:N9"/>
    <mergeCell ref="C1:D1"/>
    <mergeCell ref="C2:D2"/>
    <mergeCell ref="C3:D3"/>
    <mergeCell ref="A5:A7"/>
    <mergeCell ref="B5:N7"/>
    <mergeCell ref="H16:N16"/>
    <mergeCell ref="H10:N10"/>
    <mergeCell ref="H11:N11"/>
    <mergeCell ref="H12:N12"/>
    <mergeCell ref="H13:N13"/>
    <mergeCell ref="H14:N14"/>
    <mergeCell ref="H15:N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zoomScale="80" zoomScaleNormal="80" workbookViewId="0">
      <selection activeCell="D6" sqref="D6"/>
    </sheetView>
  </sheetViews>
  <sheetFormatPr defaultRowHeight="15" x14ac:dyDescent="0.25"/>
  <cols>
    <col min="2" max="2" width="12.85546875" customWidth="1"/>
    <col min="3" max="3" width="21.7109375" customWidth="1"/>
    <col min="4" max="4" width="29.5703125" customWidth="1"/>
    <col min="5" max="5" width="12.7109375" customWidth="1"/>
    <col min="6" max="6" width="15.42578125" customWidth="1"/>
    <col min="7" max="7" width="15" customWidth="1"/>
    <col min="8" max="8" width="15.7109375" customWidth="1"/>
    <col min="9" max="9" width="14.7109375" customWidth="1"/>
    <col min="10" max="10" width="14.85546875" customWidth="1"/>
    <col min="11" max="11" width="14.140625" customWidth="1"/>
    <col min="12" max="12" width="14.42578125" customWidth="1"/>
    <col min="13" max="14" width="14.28515625" customWidth="1"/>
    <col min="15" max="15" width="15.140625" customWidth="1"/>
    <col min="16" max="16" width="15" customWidth="1"/>
    <col min="17" max="17" width="15.7109375" customWidth="1"/>
  </cols>
  <sheetData>
    <row r="1" spans="1:18" ht="31.5" x14ac:dyDescent="0.25">
      <c r="A1" s="160"/>
      <c r="B1" s="161" t="s">
        <v>26</v>
      </c>
      <c r="C1" s="658" t="s">
        <v>150</v>
      </c>
      <c r="D1" s="660"/>
      <c r="E1" s="162"/>
      <c r="F1" s="163"/>
      <c r="G1" s="164"/>
      <c r="H1" s="165"/>
      <c r="I1" s="166"/>
      <c r="J1" s="166"/>
      <c r="K1" s="166"/>
      <c r="L1" s="167"/>
      <c r="M1" s="167"/>
      <c r="N1" s="167"/>
      <c r="O1" s="164"/>
      <c r="P1" s="164"/>
      <c r="Q1" s="164"/>
      <c r="R1" s="168"/>
    </row>
    <row r="2" spans="1:18" ht="27.75" x14ac:dyDescent="0.25">
      <c r="A2" s="160"/>
      <c r="B2" s="161" t="s">
        <v>28</v>
      </c>
      <c r="C2" s="708">
        <v>43264</v>
      </c>
      <c r="D2" s="709"/>
      <c r="E2" s="169"/>
      <c r="F2" s="163"/>
      <c r="G2" s="170"/>
      <c r="H2" s="171"/>
      <c r="I2" s="172"/>
      <c r="J2" s="172"/>
      <c r="K2" s="172"/>
      <c r="L2" s="173"/>
      <c r="M2" s="173"/>
      <c r="N2" s="173"/>
      <c r="O2" s="164"/>
      <c r="P2" s="164"/>
      <c r="Q2" s="174">
        <v>43264</v>
      </c>
      <c r="R2" s="175"/>
    </row>
    <row r="3" spans="1:18" s="243" customFormat="1" ht="31.5" x14ac:dyDescent="0.25">
      <c r="A3" s="160"/>
      <c r="B3" s="161" t="s">
        <v>29</v>
      </c>
      <c r="C3" s="658" t="s">
        <v>151</v>
      </c>
      <c r="D3" s="660"/>
      <c r="E3" s="162"/>
      <c r="F3" s="163"/>
      <c r="G3" s="164"/>
      <c r="H3" s="165"/>
      <c r="I3" s="166"/>
      <c r="J3" s="166"/>
      <c r="K3" s="166"/>
      <c r="L3" s="167"/>
      <c r="M3" s="167"/>
      <c r="N3" s="167"/>
      <c r="O3" s="164"/>
      <c r="P3" s="164"/>
      <c r="Q3" s="164"/>
      <c r="R3" s="168"/>
    </row>
    <row r="4" spans="1:18" s="243" customFormat="1" ht="27.75" thickBot="1" x14ac:dyDescent="0.3">
      <c r="A4" s="160"/>
      <c r="B4" s="176"/>
      <c r="C4" s="170"/>
      <c r="D4" s="164"/>
      <c r="E4" s="177"/>
      <c r="F4" s="178"/>
      <c r="G4" s="179"/>
      <c r="H4" s="165"/>
      <c r="I4" s="180"/>
      <c r="J4" s="180"/>
      <c r="K4" s="181"/>
      <c r="L4" s="182"/>
      <c r="M4" s="182"/>
      <c r="N4" s="183"/>
      <c r="O4" s="164"/>
      <c r="P4" s="164"/>
      <c r="Q4" s="164"/>
      <c r="R4" s="168"/>
    </row>
    <row r="5" spans="1:18" s="243" customFormat="1" ht="79.5" thickBot="1" x14ac:dyDescent="0.3">
      <c r="A5" s="184" t="s">
        <v>30</v>
      </c>
      <c r="B5" s="185" t="s">
        <v>31</v>
      </c>
      <c r="C5" s="185" t="s">
        <v>32</v>
      </c>
      <c r="D5" s="185" t="s">
        <v>33</v>
      </c>
      <c r="E5" s="185" t="s">
        <v>34</v>
      </c>
      <c r="F5" s="186" t="s">
        <v>1</v>
      </c>
      <c r="G5" s="185" t="s">
        <v>152</v>
      </c>
      <c r="H5" s="187" t="s">
        <v>36</v>
      </c>
      <c r="I5" s="188" t="s">
        <v>37</v>
      </c>
      <c r="J5" s="188" t="s">
        <v>37</v>
      </c>
      <c r="K5" s="188" t="s">
        <v>37</v>
      </c>
      <c r="L5" s="189" t="s">
        <v>38</v>
      </c>
      <c r="M5" s="189" t="s">
        <v>38</v>
      </c>
      <c r="N5" s="189" t="s">
        <v>38</v>
      </c>
      <c r="O5" s="185" t="s">
        <v>3</v>
      </c>
      <c r="P5" s="185" t="s">
        <v>5</v>
      </c>
      <c r="Q5" s="185" t="s">
        <v>7</v>
      </c>
      <c r="R5" s="190" t="s">
        <v>39</v>
      </c>
    </row>
    <row r="6" spans="1:18" s="243" customFormat="1" ht="165" x14ac:dyDescent="0.25">
      <c r="A6" s="191">
        <v>1</v>
      </c>
      <c r="B6" s="192">
        <v>127490</v>
      </c>
      <c r="C6" s="193" t="s">
        <v>153</v>
      </c>
      <c r="D6" s="193" t="s">
        <v>154</v>
      </c>
      <c r="E6" s="194" t="s">
        <v>155</v>
      </c>
      <c r="F6" s="195">
        <v>1200000</v>
      </c>
      <c r="G6" s="196">
        <v>1967826.39</v>
      </c>
      <c r="H6" s="197">
        <v>43466</v>
      </c>
      <c r="I6" s="198">
        <v>1</v>
      </c>
      <c r="J6" s="198">
        <v>1</v>
      </c>
      <c r="K6" s="198" t="s">
        <v>156</v>
      </c>
      <c r="L6" s="199">
        <v>0.3</v>
      </c>
      <c r="M6" s="199">
        <v>0.6</v>
      </c>
      <c r="N6" s="199">
        <v>0.73878627968337729</v>
      </c>
      <c r="O6" s="200">
        <v>436082.84</v>
      </c>
      <c r="P6" s="200">
        <v>62592.13</v>
      </c>
      <c r="Q6" s="200">
        <v>1469151.42</v>
      </c>
      <c r="R6" s="201"/>
    </row>
    <row r="7" spans="1:18" s="243" customFormat="1" ht="151.5" x14ac:dyDescent="0.25">
      <c r="A7" s="191">
        <v>2</v>
      </c>
      <c r="B7" s="202">
        <v>116818</v>
      </c>
      <c r="C7" s="203" t="s">
        <v>157</v>
      </c>
      <c r="D7" s="203" t="s">
        <v>158</v>
      </c>
      <c r="E7" s="204" t="s">
        <v>155</v>
      </c>
      <c r="F7" s="205">
        <v>35000</v>
      </c>
      <c r="G7" s="206">
        <v>1105592.8600000001</v>
      </c>
      <c r="H7" s="207">
        <v>43937.708333333336</v>
      </c>
      <c r="I7" s="208">
        <v>0.6</v>
      </c>
      <c r="J7" s="208">
        <v>0.6</v>
      </c>
      <c r="K7" s="208">
        <v>0.95</v>
      </c>
      <c r="L7" s="209">
        <v>0</v>
      </c>
      <c r="M7" s="209">
        <v>0</v>
      </c>
      <c r="N7" s="209">
        <v>0</v>
      </c>
      <c r="O7" s="210">
        <v>0</v>
      </c>
      <c r="P7" s="210">
        <v>2510.96</v>
      </c>
      <c r="Q7" s="200">
        <v>1103081.9000000001</v>
      </c>
      <c r="R7" s="201"/>
    </row>
    <row r="8" spans="1:18" s="243" customFormat="1" ht="181.5" x14ac:dyDescent="0.25">
      <c r="A8" s="191">
        <v>3</v>
      </c>
      <c r="B8" s="202">
        <v>116151</v>
      </c>
      <c r="C8" s="203" t="s">
        <v>159</v>
      </c>
      <c r="D8" s="203" t="s">
        <v>160</v>
      </c>
      <c r="E8" s="204" t="s">
        <v>155</v>
      </c>
      <c r="F8" s="205">
        <v>71904.622499999998</v>
      </c>
      <c r="G8" s="206">
        <v>1468869.16</v>
      </c>
      <c r="H8" s="207">
        <v>44084.708333333336</v>
      </c>
      <c r="I8" s="208">
        <v>0.6</v>
      </c>
      <c r="J8" s="208">
        <v>0.6</v>
      </c>
      <c r="K8" s="208">
        <v>0.95</v>
      </c>
      <c r="L8" s="209">
        <v>0.11</v>
      </c>
      <c r="M8" s="209">
        <v>0.16</v>
      </c>
      <c r="N8" s="209">
        <v>0.36</v>
      </c>
      <c r="O8" s="210">
        <v>7.8159700933610995E-14</v>
      </c>
      <c r="P8" s="210">
        <v>26241.299999999996</v>
      </c>
      <c r="Q8" s="200">
        <v>1442627.8599999999</v>
      </c>
      <c r="R8" s="201"/>
    </row>
    <row r="9" spans="1:18" s="243" customFormat="1" ht="196.5" x14ac:dyDescent="0.25">
      <c r="A9" s="191">
        <v>4</v>
      </c>
      <c r="B9" s="202">
        <v>126472</v>
      </c>
      <c r="C9" s="203" t="s">
        <v>161</v>
      </c>
      <c r="D9" s="203" t="s">
        <v>162</v>
      </c>
      <c r="E9" s="204" t="s">
        <v>155</v>
      </c>
      <c r="F9" s="205">
        <v>50000</v>
      </c>
      <c r="G9" s="206">
        <v>1351982.1199999999</v>
      </c>
      <c r="H9" s="207">
        <v>43875.708333333336</v>
      </c>
      <c r="I9" s="208">
        <v>0.6</v>
      </c>
      <c r="J9" s="208">
        <v>0.6</v>
      </c>
      <c r="K9" s="208">
        <v>0.6</v>
      </c>
      <c r="L9" s="209">
        <v>0</v>
      </c>
      <c r="M9" s="209">
        <v>0</v>
      </c>
      <c r="N9" s="209">
        <v>0</v>
      </c>
      <c r="O9" s="210">
        <v>0</v>
      </c>
      <c r="P9" s="210">
        <v>4875.1499999999996</v>
      </c>
      <c r="Q9" s="200">
        <v>1347106.97</v>
      </c>
      <c r="R9" s="201"/>
    </row>
    <row r="10" spans="1:18" s="243" customFormat="1" ht="120" x14ac:dyDescent="0.25">
      <c r="A10" s="191">
        <v>5</v>
      </c>
      <c r="B10" s="202">
        <v>117535</v>
      </c>
      <c r="C10" s="203" t="s">
        <v>163</v>
      </c>
      <c r="D10" s="211" t="s">
        <v>164</v>
      </c>
      <c r="E10" s="204" t="s">
        <v>155</v>
      </c>
      <c r="F10" s="205">
        <v>57245.737499999996</v>
      </c>
      <c r="G10" s="206">
        <v>79291.83</v>
      </c>
      <c r="H10" s="207">
        <v>43175.708333333299</v>
      </c>
      <c r="I10" s="208">
        <v>1</v>
      </c>
      <c r="J10" s="208">
        <v>1</v>
      </c>
      <c r="K10" s="208">
        <v>1</v>
      </c>
      <c r="L10" s="209">
        <v>0.37</v>
      </c>
      <c r="M10" s="209">
        <v>0.74</v>
      </c>
      <c r="N10" s="209">
        <v>1</v>
      </c>
      <c r="O10" s="210">
        <v>5.3290705182007498E-15</v>
      </c>
      <c r="P10" s="210">
        <v>9484.26</v>
      </c>
      <c r="Q10" s="200">
        <v>69807.570000000007</v>
      </c>
      <c r="R10" s="201"/>
    </row>
    <row r="11" spans="1:18" s="243" customFormat="1" ht="150" x14ac:dyDescent="0.25">
      <c r="A11" s="191">
        <v>6</v>
      </c>
      <c r="B11" s="202">
        <v>116471</v>
      </c>
      <c r="C11" s="203" t="s">
        <v>165</v>
      </c>
      <c r="D11" s="203" t="s">
        <v>166</v>
      </c>
      <c r="E11" s="204" t="s">
        <v>155</v>
      </c>
      <c r="F11" s="205">
        <v>809623.8885</v>
      </c>
      <c r="G11" s="206">
        <v>811858.97</v>
      </c>
      <c r="H11" s="207">
        <v>43552.708333333299</v>
      </c>
      <c r="I11" s="208">
        <v>1</v>
      </c>
      <c r="J11" s="208">
        <v>1</v>
      </c>
      <c r="K11" s="208" t="s">
        <v>156</v>
      </c>
      <c r="L11" s="209">
        <v>0.13</v>
      </c>
      <c r="M11" s="209">
        <v>0.4</v>
      </c>
      <c r="N11" s="209">
        <v>0.48901098901098899</v>
      </c>
      <c r="O11" s="210">
        <v>37463.89</v>
      </c>
      <c r="P11" s="210">
        <v>64414.770000000011</v>
      </c>
      <c r="Q11" s="200">
        <v>709980.30999999994</v>
      </c>
      <c r="R11" s="201"/>
    </row>
    <row r="12" spans="1:18" s="243" customFormat="1" ht="165" x14ac:dyDescent="0.25">
      <c r="A12" s="191">
        <v>7</v>
      </c>
      <c r="B12" s="202">
        <v>117494</v>
      </c>
      <c r="C12" s="203" t="s">
        <v>167</v>
      </c>
      <c r="D12" s="203" t="s">
        <v>168</v>
      </c>
      <c r="E12" s="204" t="s">
        <v>155</v>
      </c>
      <c r="F12" s="205">
        <v>180000</v>
      </c>
      <c r="G12" s="206">
        <v>150000</v>
      </c>
      <c r="H12" s="207">
        <v>43297.708333333299</v>
      </c>
      <c r="I12" s="208">
        <v>1</v>
      </c>
      <c r="J12" s="208">
        <v>1</v>
      </c>
      <c r="K12" s="208">
        <v>1</v>
      </c>
      <c r="L12" s="209">
        <v>0.32</v>
      </c>
      <c r="M12" s="209">
        <v>0.77</v>
      </c>
      <c r="N12" s="209">
        <v>0.75</v>
      </c>
      <c r="O12" s="210">
        <v>-1.7763568394002501E-14</v>
      </c>
      <c r="P12" s="210">
        <v>21977.600000000006</v>
      </c>
      <c r="Q12" s="200">
        <v>128022.39999999999</v>
      </c>
      <c r="R12" s="201"/>
    </row>
    <row r="13" spans="1:18" s="243" customFormat="1" ht="165" x14ac:dyDescent="0.25">
      <c r="A13" s="191">
        <v>8</v>
      </c>
      <c r="B13" s="202">
        <v>122865</v>
      </c>
      <c r="C13" s="203" t="s">
        <v>169</v>
      </c>
      <c r="D13" s="211" t="s">
        <v>170</v>
      </c>
      <c r="E13" s="204" t="s">
        <v>155</v>
      </c>
      <c r="F13" s="205">
        <v>23410.128000000001</v>
      </c>
      <c r="G13" s="206">
        <v>24297.09</v>
      </c>
      <c r="H13" s="207">
        <v>44299.708333333299</v>
      </c>
      <c r="I13" s="208">
        <v>0.6</v>
      </c>
      <c r="J13" s="208">
        <v>0.6</v>
      </c>
      <c r="K13" s="208">
        <v>0.3</v>
      </c>
      <c r="L13" s="209">
        <v>0</v>
      </c>
      <c r="M13" s="209">
        <v>0</v>
      </c>
      <c r="N13" s="209">
        <v>0</v>
      </c>
      <c r="O13" s="210">
        <v>0</v>
      </c>
      <c r="P13" s="210">
        <v>5199.96</v>
      </c>
      <c r="Q13" s="200">
        <v>19097.13</v>
      </c>
      <c r="R13" s="201"/>
    </row>
    <row r="14" spans="1:18" s="243" customFormat="1" ht="135" x14ac:dyDescent="0.25">
      <c r="A14" s="191">
        <v>9</v>
      </c>
      <c r="B14" s="202">
        <v>116921</v>
      </c>
      <c r="C14" s="203" t="s">
        <v>171</v>
      </c>
      <c r="D14" s="203" t="s">
        <v>172</v>
      </c>
      <c r="E14" s="204" t="s">
        <v>155</v>
      </c>
      <c r="F14" s="205">
        <v>25803.383999999998</v>
      </c>
      <c r="G14" s="206">
        <v>41181</v>
      </c>
      <c r="H14" s="207">
        <v>43882.708333333299</v>
      </c>
      <c r="I14" s="208">
        <v>0.3</v>
      </c>
      <c r="J14" s="208">
        <v>0.3</v>
      </c>
      <c r="K14" s="208">
        <v>0.6</v>
      </c>
      <c r="L14" s="209">
        <v>0</v>
      </c>
      <c r="M14" s="209">
        <v>0</v>
      </c>
      <c r="N14" s="209">
        <v>0</v>
      </c>
      <c r="O14" s="210">
        <v>0</v>
      </c>
      <c r="P14" s="210">
        <v>6087.6</v>
      </c>
      <c r="Q14" s="200">
        <v>35093.4</v>
      </c>
      <c r="R14" s="201"/>
    </row>
    <row r="15" spans="1:18" s="243" customFormat="1" ht="151.5" x14ac:dyDescent="0.25">
      <c r="A15" s="191">
        <v>10</v>
      </c>
      <c r="B15" s="202">
        <v>117504</v>
      </c>
      <c r="C15" s="203" t="s">
        <v>173</v>
      </c>
      <c r="D15" s="203" t="s">
        <v>174</v>
      </c>
      <c r="E15" s="204" t="s">
        <v>155</v>
      </c>
      <c r="F15" s="205">
        <v>500000</v>
      </c>
      <c r="G15" s="206">
        <v>1253962.1000000001</v>
      </c>
      <c r="H15" s="207">
        <v>43836</v>
      </c>
      <c r="I15" s="208">
        <v>0.3</v>
      </c>
      <c r="J15" s="208">
        <v>0.6</v>
      </c>
      <c r="K15" s="208">
        <v>0.6</v>
      </c>
      <c r="L15" s="209">
        <v>0</v>
      </c>
      <c r="M15" s="209">
        <v>0</v>
      </c>
      <c r="N15" s="209">
        <v>0</v>
      </c>
      <c r="O15" s="210">
        <v>604940</v>
      </c>
      <c r="P15" s="210">
        <v>29043.739999999998</v>
      </c>
      <c r="Q15" s="200">
        <v>619978.3600000001</v>
      </c>
      <c r="R15" s="201"/>
    </row>
    <row r="16" spans="1:18" s="243" customFormat="1" ht="105" x14ac:dyDescent="0.25">
      <c r="A16" s="191">
        <v>11</v>
      </c>
      <c r="B16" s="202">
        <v>117536</v>
      </c>
      <c r="C16" s="203" t="s">
        <v>175</v>
      </c>
      <c r="D16" s="203" t="s">
        <v>176</v>
      </c>
      <c r="E16" s="204" t="s">
        <v>155</v>
      </c>
      <c r="F16" s="205">
        <v>75782.466</v>
      </c>
      <c r="G16" s="206">
        <v>175000</v>
      </c>
      <c r="H16" s="207">
        <v>43259.708333333299</v>
      </c>
      <c r="I16" s="208">
        <v>1</v>
      </c>
      <c r="J16" s="208">
        <v>1</v>
      </c>
      <c r="K16" s="208">
        <v>1</v>
      </c>
      <c r="L16" s="209">
        <v>0.5</v>
      </c>
      <c r="M16" s="209">
        <v>0.87</v>
      </c>
      <c r="N16" s="209">
        <v>0.93</v>
      </c>
      <c r="O16" s="210">
        <v>22002.98</v>
      </c>
      <c r="P16" s="210">
        <v>12270.439999999999</v>
      </c>
      <c r="Q16" s="200">
        <v>140726.57999999999</v>
      </c>
      <c r="R16" s="201"/>
    </row>
    <row r="17" spans="1:18" s="243" customFormat="1" ht="240" x14ac:dyDescent="0.25">
      <c r="A17" s="191">
        <v>12</v>
      </c>
      <c r="B17" s="202">
        <v>117505</v>
      </c>
      <c r="C17" s="203" t="s">
        <v>177</v>
      </c>
      <c r="D17" s="203" t="s">
        <v>178</v>
      </c>
      <c r="E17" s="204" t="s">
        <v>155</v>
      </c>
      <c r="F17" s="205">
        <v>500891.08500000002</v>
      </c>
      <c r="G17" s="206">
        <v>326433.75999999995</v>
      </c>
      <c r="H17" s="207">
        <v>43493.708333333299</v>
      </c>
      <c r="I17" s="208">
        <v>1</v>
      </c>
      <c r="J17" s="208">
        <v>1</v>
      </c>
      <c r="K17" s="208">
        <v>1</v>
      </c>
      <c r="L17" s="209">
        <v>0.09</v>
      </c>
      <c r="M17" s="209">
        <v>0.31</v>
      </c>
      <c r="N17" s="209">
        <v>0.21</v>
      </c>
      <c r="O17" s="210">
        <v>44888.5</v>
      </c>
      <c r="P17" s="210">
        <v>89694.6</v>
      </c>
      <c r="Q17" s="200">
        <v>191850.65999999995</v>
      </c>
      <c r="R17" s="201"/>
    </row>
    <row r="18" spans="1:18" s="243" customFormat="1" ht="120" x14ac:dyDescent="0.25">
      <c r="A18" s="191">
        <v>13</v>
      </c>
      <c r="B18" s="202">
        <v>126496</v>
      </c>
      <c r="C18" s="203" t="s">
        <v>179</v>
      </c>
      <c r="D18" s="203" t="s">
        <v>180</v>
      </c>
      <c r="E18" s="204" t="s">
        <v>155</v>
      </c>
      <c r="F18" s="205">
        <v>126919.24800000001</v>
      </c>
      <c r="G18" s="206">
        <v>160000</v>
      </c>
      <c r="H18" s="207">
        <v>43481.708333333299</v>
      </c>
      <c r="I18" s="208">
        <v>1</v>
      </c>
      <c r="J18" s="208">
        <v>1</v>
      </c>
      <c r="K18" s="208">
        <v>1</v>
      </c>
      <c r="L18" s="209">
        <v>0</v>
      </c>
      <c r="M18" s="209">
        <v>0.72</v>
      </c>
      <c r="N18" s="209">
        <v>0.86</v>
      </c>
      <c r="O18" s="210">
        <v>0</v>
      </c>
      <c r="P18" s="210">
        <v>23211.829999999994</v>
      </c>
      <c r="Q18" s="200">
        <v>136788.17000000001</v>
      </c>
      <c r="R18" s="201"/>
    </row>
    <row r="19" spans="1:18" s="243" customFormat="1" ht="90" x14ac:dyDescent="0.25">
      <c r="A19" s="191">
        <v>14</v>
      </c>
      <c r="B19" s="202">
        <v>124729</v>
      </c>
      <c r="C19" s="203" t="s">
        <v>181</v>
      </c>
      <c r="D19" s="203" t="s">
        <v>182</v>
      </c>
      <c r="E19" s="204" t="s">
        <v>155</v>
      </c>
      <c r="F19" s="205">
        <v>0</v>
      </c>
      <c r="G19" s="206">
        <v>206.29</v>
      </c>
      <c r="H19" s="207" t="s">
        <v>97</v>
      </c>
      <c r="I19" s="208">
        <v>1</v>
      </c>
      <c r="J19" s="208">
        <v>1</v>
      </c>
      <c r="K19" s="208">
        <v>1</v>
      </c>
      <c r="L19" s="209">
        <v>0</v>
      </c>
      <c r="M19" s="209">
        <v>0</v>
      </c>
      <c r="N19" s="209">
        <v>0</v>
      </c>
      <c r="O19" s="210">
        <v>0</v>
      </c>
      <c r="P19" s="210">
        <v>206.29</v>
      </c>
      <c r="Q19" s="200">
        <v>0</v>
      </c>
      <c r="R19" s="201"/>
    </row>
    <row r="20" spans="1:18" s="243" customFormat="1" ht="120" x14ac:dyDescent="0.25">
      <c r="A20" s="191">
        <v>15</v>
      </c>
      <c r="B20" s="202">
        <v>127483</v>
      </c>
      <c r="C20" s="203" t="s">
        <v>183</v>
      </c>
      <c r="D20" s="203" t="s">
        <v>184</v>
      </c>
      <c r="E20" s="204" t="s">
        <v>155</v>
      </c>
      <c r="F20" s="205">
        <v>65290.767</v>
      </c>
      <c r="G20" s="206">
        <v>68000</v>
      </c>
      <c r="H20" s="207">
        <v>43481.708333333299</v>
      </c>
      <c r="I20" s="208">
        <v>1</v>
      </c>
      <c r="J20" s="208">
        <v>1</v>
      </c>
      <c r="K20" s="208">
        <v>1</v>
      </c>
      <c r="L20" s="209">
        <v>0.05</v>
      </c>
      <c r="M20" s="209">
        <v>0.49</v>
      </c>
      <c r="N20" s="209">
        <v>0.65</v>
      </c>
      <c r="O20" s="210">
        <v>2.5579538487363602E-13</v>
      </c>
      <c r="P20" s="210">
        <v>16569.75</v>
      </c>
      <c r="Q20" s="200">
        <v>51430.25</v>
      </c>
      <c r="R20" s="201"/>
    </row>
    <row r="21" spans="1:18" s="243" customFormat="1" ht="135" x14ac:dyDescent="0.25">
      <c r="A21" s="191">
        <v>16</v>
      </c>
      <c r="B21" s="202">
        <v>127358</v>
      </c>
      <c r="C21" s="203" t="s">
        <v>185</v>
      </c>
      <c r="D21" s="212" t="s">
        <v>186</v>
      </c>
      <c r="E21" s="204" t="s">
        <v>155</v>
      </c>
      <c r="F21" s="205">
        <v>224828.69850000009</v>
      </c>
      <c r="G21" s="206">
        <v>98933.54</v>
      </c>
      <c r="H21" s="207">
        <v>43466</v>
      </c>
      <c r="I21" s="208">
        <v>1</v>
      </c>
      <c r="J21" s="208">
        <v>1</v>
      </c>
      <c r="K21" s="208">
        <v>1</v>
      </c>
      <c r="L21" s="209">
        <v>0.79</v>
      </c>
      <c r="M21" s="209">
        <v>0.95</v>
      </c>
      <c r="N21" s="209">
        <v>0.95</v>
      </c>
      <c r="O21" s="210">
        <v>3400.9399999999996</v>
      </c>
      <c r="P21" s="210">
        <v>27425.129999999997</v>
      </c>
      <c r="Q21" s="200">
        <v>68107.47</v>
      </c>
      <c r="R21" s="201"/>
    </row>
    <row r="22" spans="1:18" s="243" customFormat="1" ht="75" x14ac:dyDescent="0.25">
      <c r="A22" s="191">
        <v>17</v>
      </c>
      <c r="B22" s="202">
        <v>117449</v>
      </c>
      <c r="C22" s="203" t="s">
        <v>187</v>
      </c>
      <c r="D22" s="203" t="s">
        <v>188</v>
      </c>
      <c r="E22" s="204" t="s">
        <v>155</v>
      </c>
      <c r="F22" s="205">
        <v>93705.800999999992</v>
      </c>
      <c r="G22" s="206">
        <v>42590.790000000008</v>
      </c>
      <c r="H22" s="207">
        <v>43466</v>
      </c>
      <c r="I22" s="208">
        <v>1</v>
      </c>
      <c r="J22" s="208">
        <v>1</v>
      </c>
      <c r="K22" s="208">
        <v>1</v>
      </c>
      <c r="L22" s="209">
        <v>0.74</v>
      </c>
      <c r="M22" s="209">
        <v>0.88</v>
      </c>
      <c r="N22" s="209">
        <v>0.95000000000000007</v>
      </c>
      <c r="O22" s="210">
        <v>8300</v>
      </c>
      <c r="P22" s="210">
        <v>12896.159999999998</v>
      </c>
      <c r="Q22" s="200">
        <v>21394.630000000012</v>
      </c>
      <c r="R22" s="201"/>
    </row>
    <row r="23" spans="1:18" s="243" customFormat="1" ht="90" x14ac:dyDescent="0.25">
      <c r="A23" s="191">
        <v>18</v>
      </c>
      <c r="B23" s="202">
        <v>117534</v>
      </c>
      <c r="C23" s="203" t="s">
        <v>189</v>
      </c>
      <c r="D23" s="203" t="s">
        <v>190</v>
      </c>
      <c r="E23" s="204" t="s">
        <v>155</v>
      </c>
      <c r="F23" s="205">
        <v>50000</v>
      </c>
      <c r="G23" s="206">
        <v>55000</v>
      </c>
      <c r="H23" s="207">
        <v>43157.708333333299</v>
      </c>
      <c r="I23" s="208">
        <v>1</v>
      </c>
      <c r="J23" s="208">
        <v>1</v>
      </c>
      <c r="K23" s="208">
        <v>1</v>
      </c>
      <c r="L23" s="209">
        <v>0.42</v>
      </c>
      <c r="M23" s="209">
        <v>0.88</v>
      </c>
      <c r="N23" s="209">
        <v>1</v>
      </c>
      <c r="O23" s="210">
        <v>0</v>
      </c>
      <c r="P23" s="210">
        <v>30597.989999999998</v>
      </c>
      <c r="Q23" s="200">
        <v>24402.010000000002</v>
      </c>
      <c r="R23" s="201"/>
    </row>
    <row r="24" spans="1:18" s="243" customFormat="1" ht="211.5" x14ac:dyDescent="0.25">
      <c r="A24" s="191">
        <v>19</v>
      </c>
      <c r="B24" s="202">
        <v>122888</v>
      </c>
      <c r="C24" s="203" t="s">
        <v>191</v>
      </c>
      <c r="D24" s="203" t="s">
        <v>192</v>
      </c>
      <c r="E24" s="204" t="s">
        <v>155</v>
      </c>
      <c r="F24" s="205">
        <v>60000</v>
      </c>
      <c r="G24" s="206">
        <v>435500.87</v>
      </c>
      <c r="H24" s="207">
        <v>44197</v>
      </c>
      <c r="I24" s="208">
        <v>0.1</v>
      </c>
      <c r="J24" s="208">
        <v>0.3</v>
      </c>
      <c r="K24" s="208">
        <v>0.3</v>
      </c>
      <c r="L24" s="209">
        <v>0</v>
      </c>
      <c r="M24" s="209">
        <v>0</v>
      </c>
      <c r="N24" s="209">
        <v>0</v>
      </c>
      <c r="O24" s="210">
        <v>125981.1</v>
      </c>
      <c r="P24" s="210">
        <v>7955.8799999999992</v>
      </c>
      <c r="Q24" s="200">
        <v>301563.89</v>
      </c>
      <c r="R24" s="201"/>
    </row>
    <row r="25" spans="1:18" s="243" customFormat="1" ht="105" x14ac:dyDescent="0.25">
      <c r="A25" s="191">
        <v>20</v>
      </c>
      <c r="B25" s="202">
        <v>114228</v>
      </c>
      <c r="C25" s="203" t="s">
        <v>193</v>
      </c>
      <c r="D25" s="203" t="s">
        <v>194</v>
      </c>
      <c r="E25" s="204" t="s">
        <v>155</v>
      </c>
      <c r="F25" s="205">
        <v>25000</v>
      </c>
      <c r="G25" s="206">
        <v>580983.15</v>
      </c>
      <c r="H25" s="207">
        <v>44034.708333333299</v>
      </c>
      <c r="I25" s="208">
        <v>0.3</v>
      </c>
      <c r="J25" s="208">
        <v>0.6</v>
      </c>
      <c r="K25" s="208">
        <v>0.6</v>
      </c>
      <c r="L25" s="209">
        <v>0</v>
      </c>
      <c r="M25" s="209">
        <v>0</v>
      </c>
      <c r="N25" s="209">
        <v>0</v>
      </c>
      <c r="O25" s="210">
        <v>0</v>
      </c>
      <c r="P25" s="210">
        <v>4208.71</v>
      </c>
      <c r="Q25" s="200">
        <v>576774.44000000006</v>
      </c>
      <c r="R25" s="201"/>
    </row>
    <row r="26" spans="1:18" s="243" customFormat="1" ht="165" x14ac:dyDescent="0.25">
      <c r="A26" s="191">
        <v>21</v>
      </c>
      <c r="B26" s="202">
        <v>114243</v>
      </c>
      <c r="C26" s="203" t="s">
        <v>195</v>
      </c>
      <c r="D26" s="211" t="s">
        <v>196</v>
      </c>
      <c r="E26" s="204" t="s">
        <v>155</v>
      </c>
      <c r="F26" s="205">
        <v>153638.97149999999</v>
      </c>
      <c r="G26" s="206">
        <v>163100.26999999999</v>
      </c>
      <c r="H26" s="207">
        <v>43951.708333333299</v>
      </c>
      <c r="I26" s="208">
        <v>0.6</v>
      </c>
      <c r="J26" s="208">
        <v>0.6</v>
      </c>
      <c r="K26" s="208">
        <v>0.6</v>
      </c>
      <c r="L26" s="209">
        <v>0</v>
      </c>
      <c r="M26" s="209">
        <v>0</v>
      </c>
      <c r="N26" s="209">
        <v>0</v>
      </c>
      <c r="O26" s="210">
        <v>1.2079226507921701E-13</v>
      </c>
      <c r="P26" s="210">
        <v>40622.769999999997</v>
      </c>
      <c r="Q26" s="200">
        <v>122477.5</v>
      </c>
      <c r="R26" s="201"/>
    </row>
    <row r="27" spans="1:18" s="243" customFormat="1" ht="105" x14ac:dyDescent="0.25">
      <c r="A27" s="191">
        <v>22</v>
      </c>
      <c r="B27" s="202">
        <v>117260</v>
      </c>
      <c r="C27" s="203" t="s">
        <v>197</v>
      </c>
      <c r="D27" s="203" t="s">
        <v>198</v>
      </c>
      <c r="E27" s="204" t="s">
        <v>155</v>
      </c>
      <c r="F27" s="205">
        <v>73704.406499999997</v>
      </c>
      <c r="G27" s="206">
        <v>60000</v>
      </c>
      <c r="H27" s="207">
        <v>43242.708333333299</v>
      </c>
      <c r="I27" s="208">
        <v>1</v>
      </c>
      <c r="J27" s="208">
        <v>1</v>
      </c>
      <c r="K27" s="208">
        <v>1</v>
      </c>
      <c r="L27" s="209">
        <v>0.33</v>
      </c>
      <c r="M27" s="209">
        <v>0.99</v>
      </c>
      <c r="N27" s="209">
        <v>1</v>
      </c>
      <c r="O27" s="210">
        <v>20176.36</v>
      </c>
      <c r="P27" s="210">
        <v>17264.509999999998</v>
      </c>
      <c r="Q27" s="200">
        <v>22559.13</v>
      </c>
      <c r="R27" s="201"/>
    </row>
    <row r="28" spans="1:18" s="243" customFormat="1" ht="135" x14ac:dyDescent="0.25">
      <c r="A28" s="191">
        <v>23</v>
      </c>
      <c r="B28" s="202">
        <v>127438</v>
      </c>
      <c r="C28" s="203" t="s">
        <v>199</v>
      </c>
      <c r="D28" s="203" t="s">
        <v>200</v>
      </c>
      <c r="E28" s="204" t="s">
        <v>155</v>
      </c>
      <c r="F28" s="205">
        <v>25000</v>
      </c>
      <c r="G28" s="206">
        <v>25853.7</v>
      </c>
      <c r="H28" s="207">
        <v>43587.708333333299</v>
      </c>
      <c r="I28" s="208">
        <v>0.6</v>
      </c>
      <c r="J28" s="208">
        <v>0.6</v>
      </c>
      <c r="K28" s="208">
        <v>0.95</v>
      </c>
      <c r="L28" s="209">
        <v>0</v>
      </c>
      <c r="M28" s="209">
        <v>0</v>
      </c>
      <c r="N28" s="209">
        <v>0</v>
      </c>
      <c r="O28" s="210">
        <v>8311</v>
      </c>
      <c r="P28" s="210">
        <v>7216.1100000000006</v>
      </c>
      <c r="Q28" s="200">
        <v>10326.59</v>
      </c>
      <c r="R28" s="201"/>
    </row>
    <row r="29" spans="1:18" s="243" customFormat="1" ht="150" x14ac:dyDescent="0.25">
      <c r="A29" s="191">
        <v>24</v>
      </c>
      <c r="B29" s="202">
        <v>114238</v>
      </c>
      <c r="C29" s="203" t="s">
        <v>201</v>
      </c>
      <c r="D29" s="203" t="s">
        <v>202</v>
      </c>
      <c r="E29" s="204" t="s">
        <v>155</v>
      </c>
      <c r="F29" s="205">
        <v>68405.426999999996</v>
      </c>
      <c r="G29" s="206">
        <v>71331.079999999987</v>
      </c>
      <c r="H29" s="207">
        <v>44011.708333333299</v>
      </c>
      <c r="I29" s="208">
        <v>0.1</v>
      </c>
      <c r="J29" s="208">
        <v>0.1</v>
      </c>
      <c r="K29" s="208">
        <v>0.6</v>
      </c>
      <c r="L29" s="209">
        <v>0</v>
      </c>
      <c r="M29" s="209">
        <v>0</v>
      </c>
      <c r="N29" s="209">
        <v>0</v>
      </c>
      <c r="O29" s="210">
        <v>0</v>
      </c>
      <c r="P29" s="210">
        <v>5804.0399999999991</v>
      </c>
      <c r="Q29" s="200">
        <v>65527.039999999986</v>
      </c>
      <c r="R29" s="201"/>
    </row>
    <row r="30" spans="1:18" s="243" customFormat="1" ht="120" x14ac:dyDescent="0.25">
      <c r="A30" s="191">
        <v>25</v>
      </c>
      <c r="B30" s="202">
        <v>117359</v>
      </c>
      <c r="C30" s="203" t="s">
        <v>203</v>
      </c>
      <c r="D30" s="213" t="s">
        <v>204</v>
      </c>
      <c r="E30" s="204" t="s">
        <v>155</v>
      </c>
      <c r="F30" s="205">
        <v>50000</v>
      </c>
      <c r="G30" s="206">
        <v>172290.9</v>
      </c>
      <c r="H30" s="207">
        <v>43466</v>
      </c>
      <c r="I30" s="208">
        <v>1</v>
      </c>
      <c r="J30" s="208">
        <v>1</v>
      </c>
      <c r="K30" s="208">
        <v>1</v>
      </c>
      <c r="L30" s="209">
        <v>0</v>
      </c>
      <c r="M30" s="209">
        <v>0</v>
      </c>
      <c r="N30" s="209">
        <v>0</v>
      </c>
      <c r="O30" s="210">
        <v>10198.790000000001</v>
      </c>
      <c r="P30" s="210">
        <v>1470.63</v>
      </c>
      <c r="Q30" s="200">
        <v>160621.47999999998</v>
      </c>
      <c r="R30" s="201"/>
    </row>
    <row r="31" spans="1:18" s="243" customFormat="1" ht="75" x14ac:dyDescent="0.25">
      <c r="A31" s="191">
        <v>26</v>
      </c>
      <c r="B31" s="202">
        <v>118102</v>
      </c>
      <c r="C31" s="203" t="s">
        <v>205</v>
      </c>
      <c r="D31" s="203" t="s">
        <v>206</v>
      </c>
      <c r="E31" s="204" t="s">
        <v>155</v>
      </c>
      <c r="F31" s="205">
        <v>57765.06749999999</v>
      </c>
      <c r="G31" s="206">
        <v>59208.549999999996</v>
      </c>
      <c r="H31" s="207">
        <v>43111.708333333299</v>
      </c>
      <c r="I31" s="208">
        <v>1</v>
      </c>
      <c r="J31" s="208">
        <v>1</v>
      </c>
      <c r="K31" s="208">
        <v>1</v>
      </c>
      <c r="L31" s="209">
        <v>0.73</v>
      </c>
      <c r="M31" s="209">
        <v>1</v>
      </c>
      <c r="N31" s="209">
        <v>1</v>
      </c>
      <c r="O31" s="210">
        <v>0</v>
      </c>
      <c r="P31" s="210">
        <v>6005.0500000000011</v>
      </c>
      <c r="Q31" s="200">
        <v>53203.499999999993</v>
      </c>
      <c r="R31" s="201"/>
    </row>
    <row r="32" spans="1:18" s="243" customFormat="1" ht="135" x14ac:dyDescent="0.25">
      <c r="A32" s="191">
        <v>27</v>
      </c>
      <c r="B32" s="202">
        <v>127360</v>
      </c>
      <c r="C32" s="203" t="s">
        <v>207</v>
      </c>
      <c r="D32" s="212" t="s">
        <v>208</v>
      </c>
      <c r="E32" s="204" t="s">
        <v>155</v>
      </c>
      <c r="F32" s="205">
        <v>325000</v>
      </c>
      <c r="G32" s="206">
        <v>172263.43000000002</v>
      </c>
      <c r="H32" s="207">
        <v>43466</v>
      </c>
      <c r="I32" s="208">
        <v>1</v>
      </c>
      <c r="J32" s="208">
        <v>1</v>
      </c>
      <c r="K32" s="208">
        <v>1</v>
      </c>
      <c r="L32" s="209">
        <v>0.7</v>
      </c>
      <c r="M32" s="209">
        <v>0.9</v>
      </c>
      <c r="N32" s="209">
        <v>0.95</v>
      </c>
      <c r="O32" s="210">
        <v>83288.699999999983</v>
      </c>
      <c r="P32" s="210">
        <v>58018.320000000014</v>
      </c>
      <c r="Q32" s="200">
        <v>30956.410000000025</v>
      </c>
      <c r="R32" s="201"/>
    </row>
    <row r="33" spans="1:18" s="243" customFormat="1" ht="150" x14ac:dyDescent="0.25">
      <c r="A33" s="191">
        <v>28</v>
      </c>
      <c r="B33" s="202">
        <v>126719</v>
      </c>
      <c r="C33" s="203" t="s">
        <v>209</v>
      </c>
      <c r="D33" s="203" t="s">
        <v>210</v>
      </c>
      <c r="E33" s="204" t="s">
        <v>155</v>
      </c>
      <c r="F33" s="205">
        <v>396567.44699999999</v>
      </c>
      <c r="G33" s="206">
        <v>223086.15</v>
      </c>
      <c r="H33" s="207">
        <v>43383.708333333299</v>
      </c>
      <c r="I33" s="208">
        <v>1</v>
      </c>
      <c r="J33" s="208">
        <v>1</v>
      </c>
      <c r="K33" s="208" t="s">
        <v>156</v>
      </c>
      <c r="L33" s="209">
        <v>0.13</v>
      </c>
      <c r="M33" s="209">
        <v>0.23</v>
      </c>
      <c r="N33" s="209">
        <v>0.620253164556962</v>
      </c>
      <c r="O33" s="210">
        <v>5041.4899999999898</v>
      </c>
      <c r="P33" s="210">
        <v>88885.75</v>
      </c>
      <c r="Q33" s="200">
        <v>129158.91</v>
      </c>
      <c r="R33" s="201"/>
    </row>
    <row r="34" spans="1:18" s="243" customFormat="1" ht="195" x14ac:dyDescent="0.25">
      <c r="A34" s="191">
        <v>29</v>
      </c>
      <c r="B34" s="202">
        <v>126912</v>
      </c>
      <c r="C34" s="203" t="s">
        <v>211</v>
      </c>
      <c r="D34" s="203" t="s">
        <v>212</v>
      </c>
      <c r="E34" s="204" t="s">
        <v>155</v>
      </c>
      <c r="F34" s="205">
        <v>25000</v>
      </c>
      <c r="G34" s="206">
        <v>27685.100000000002</v>
      </c>
      <c r="H34" s="207">
        <v>43831</v>
      </c>
      <c r="I34" s="208">
        <v>0.95</v>
      </c>
      <c r="J34" s="208">
        <v>1</v>
      </c>
      <c r="K34" s="208">
        <v>1</v>
      </c>
      <c r="L34" s="209">
        <v>0</v>
      </c>
      <c r="M34" s="209">
        <v>0</v>
      </c>
      <c r="N34" s="209">
        <v>0</v>
      </c>
      <c r="O34" s="210">
        <v>1.3322676295501901E-14</v>
      </c>
      <c r="P34" s="210">
        <v>13209.04</v>
      </c>
      <c r="Q34" s="200">
        <v>14476.060000000001</v>
      </c>
      <c r="R34" s="201"/>
    </row>
    <row r="35" spans="1:18" s="243" customFormat="1" ht="90" x14ac:dyDescent="0.25">
      <c r="A35" s="191">
        <v>30</v>
      </c>
      <c r="B35" s="202">
        <v>117106</v>
      </c>
      <c r="C35" s="203" t="s">
        <v>213</v>
      </c>
      <c r="D35" s="203" t="s">
        <v>214</v>
      </c>
      <c r="E35" s="204" t="s">
        <v>155</v>
      </c>
      <c r="F35" s="205">
        <v>224748.54300000001</v>
      </c>
      <c r="G35" s="206">
        <v>228715.27</v>
      </c>
      <c r="H35" s="207">
        <v>43432.708333333299</v>
      </c>
      <c r="I35" s="208">
        <v>1</v>
      </c>
      <c r="J35" s="208">
        <v>1</v>
      </c>
      <c r="K35" s="208" t="s">
        <v>156</v>
      </c>
      <c r="L35" s="209">
        <v>0.17</v>
      </c>
      <c r="M35" s="209">
        <v>0.36</v>
      </c>
      <c r="N35" s="209">
        <v>0.6506550218340611</v>
      </c>
      <c r="O35" s="210">
        <v>4179.49</v>
      </c>
      <c r="P35" s="210">
        <v>62619.549999999996</v>
      </c>
      <c r="Q35" s="200">
        <v>161916.23000000001</v>
      </c>
      <c r="R35" s="201"/>
    </row>
    <row r="36" spans="1:18" s="243" customFormat="1" ht="90" x14ac:dyDescent="0.25">
      <c r="A36" s="191">
        <v>31</v>
      </c>
      <c r="B36" s="202">
        <v>115356</v>
      </c>
      <c r="C36" s="204" t="s">
        <v>215</v>
      </c>
      <c r="D36" s="203" t="s">
        <v>216</v>
      </c>
      <c r="E36" s="204" t="s">
        <v>155</v>
      </c>
      <c r="F36" s="205">
        <v>52419.699000000001</v>
      </c>
      <c r="G36" s="206">
        <v>34209.130000000005</v>
      </c>
      <c r="H36" s="207">
        <v>43161.708333333299</v>
      </c>
      <c r="I36" s="208">
        <v>1</v>
      </c>
      <c r="J36" s="208">
        <v>1</v>
      </c>
      <c r="K36" s="208">
        <v>1</v>
      </c>
      <c r="L36" s="209">
        <v>0.3</v>
      </c>
      <c r="M36" s="209">
        <v>0.97</v>
      </c>
      <c r="N36" s="209">
        <v>1</v>
      </c>
      <c r="O36" s="210">
        <v>12772.8</v>
      </c>
      <c r="P36" s="210">
        <v>21316.35</v>
      </c>
      <c r="Q36" s="200">
        <v>119.98000000000684</v>
      </c>
      <c r="R36" s="201"/>
    </row>
    <row r="37" spans="1:18" s="243" customFormat="1" ht="75" x14ac:dyDescent="0.25">
      <c r="A37" s="191">
        <v>32</v>
      </c>
      <c r="B37" s="202">
        <v>115389</v>
      </c>
      <c r="C37" s="203" t="s">
        <v>217</v>
      </c>
      <c r="D37" s="203" t="s">
        <v>216</v>
      </c>
      <c r="E37" s="204" t="s">
        <v>155</v>
      </c>
      <c r="F37" s="205">
        <v>130000</v>
      </c>
      <c r="G37" s="206">
        <v>72822.649999999994</v>
      </c>
      <c r="H37" s="207">
        <v>43185.708333333299</v>
      </c>
      <c r="I37" s="208">
        <v>1</v>
      </c>
      <c r="J37" s="208">
        <v>1</v>
      </c>
      <c r="K37" s="208">
        <v>1</v>
      </c>
      <c r="L37" s="209">
        <v>0.63</v>
      </c>
      <c r="M37" s="209">
        <v>0.87</v>
      </c>
      <c r="N37" s="209">
        <v>0.99</v>
      </c>
      <c r="O37" s="210">
        <v>33.140000000001962</v>
      </c>
      <c r="P37" s="210">
        <v>58860.169999999991</v>
      </c>
      <c r="Q37" s="200">
        <v>13929.340000000004</v>
      </c>
      <c r="R37" s="201"/>
    </row>
    <row r="38" spans="1:18" s="243" customFormat="1" ht="135" x14ac:dyDescent="0.25">
      <c r="A38" s="191">
        <v>33</v>
      </c>
      <c r="B38" s="202">
        <v>116036</v>
      </c>
      <c r="C38" s="204" t="s">
        <v>218</v>
      </c>
      <c r="D38" s="203" t="s">
        <v>219</v>
      </c>
      <c r="E38" s="204" t="s">
        <v>155</v>
      </c>
      <c r="F38" s="205">
        <v>0</v>
      </c>
      <c r="G38" s="206">
        <v>108931.19</v>
      </c>
      <c r="H38" s="207">
        <v>43525</v>
      </c>
      <c r="I38" s="208">
        <v>1</v>
      </c>
      <c r="J38" s="208">
        <v>1</v>
      </c>
      <c r="K38" s="208">
        <v>1</v>
      </c>
      <c r="L38" s="209">
        <v>0</v>
      </c>
      <c r="M38" s="209">
        <v>0</v>
      </c>
      <c r="N38" s="209">
        <v>0</v>
      </c>
      <c r="O38" s="210">
        <v>0</v>
      </c>
      <c r="P38" s="210">
        <v>268.08</v>
      </c>
      <c r="Q38" s="200">
        <v>108663.11</v>
      </c>
      <c r="R38" s="201"/>
    </row>
    <row r="39" spans="1:18" s="243" customFormat="1" ht="90" x14ac:dyDescent="0.25">
      <c r="A39" s="191">
        <v>34</v>
      </c>
      <c r="B39" s="202">
        <v>117036</v>
      </c>
      <c r="C39" s="203" t="s">
        <v>220</v>
      </c>
      <c r="D39" s="203" t="s">
        <v>216</v>
      </c>
      <c r="E39" s="204" t="s">
        <v>155</v>
      </c>
      <c r="F39" s="205">
        <v>25000</v>
      </c>
      <c r="G39" s="206">
        <v>30000</v>
      </c>
      <c r="H39" s="207">
        <v>43168.708333333299</v>
      </c>
      <c r="I39" s="208">
        <v>1</v>
      </c>
      <c r="J39" s="208">
        <v>1</v>
      </c>
      <c r="K39" s="208">
        <v>1</v>
      </c>
      <c r="L39" s="209">
        <v>0.46</v>
      </c>
      <c r="M39" s="209">
        <v>0.96</v>
      </c>
      <c r="N39" s="209">
        <v>1</v>
      </c>
      <c r="O39" s="210">
        <v>0</v>
      </c>
      <c r="P39" s="210">
        <v>2553.86</v>
      </c>
      <c r="Q39" s="200">
        <v>27446.14</v>
      </c>
      <c r="R39" s="201"/>
    </row>
    <row r="40" spans="1:18" s="243" customFormat="1" ht="210" x14ac:dyDescent="0.25">
      <c r="A40" s="191">
        <v>35</v>
      </c>
      <c r="B40" s="202">
        <v>117503</v>
      </c>
      <c r="C40" s="203" t="s">
        <v>221</v>
      </c>
      <c r="D40" s="203" t="s">
        <v>222</v>
      </c>
      <c r="E40" s="204" t="s">
        <v>155</v>
      </c>
      <c r="F40" s="205">
        <v>327367.15950000001</v>
      </c>
      <c r="G40" s="206">
        <v>496248.4</v>
      </c>
      <c r="H40" s="207">
        <v>43507.708333333299</v>
      </c>
      <c r="I40" s="208">
        <v>1</v>
      </c>
      <c r="J40" s="208">
        <v>1</v>
      </c>
      <c r="K40" s="208">
        <v>1</v>
      </c>
      <c r="L40" s="209">
        <v>0.21</v>
      </c>
      <c r="M40" s="209">
        <v>0.38</v>
      </c>
      <c r="N40" s="209">
        <v>0.57000000000000006</v>
      </c>
      <c r="O40" s="210">
        <v>9898.41</v>
      </c>
      <c r="P40" s="210">
        <v>20817.039999999997</v>
      </c>
      <c r="Q40" s="200">
        <v>465532.95000000007</v>
      </c>
      <c r="R40" s="201"/>
    </row>
    <row r="41" spans="1:18" s="243" customFormat="1" ht="210" x14ac:dyDescent="0.25">
      <c r="A41" s="191">
        <v>36</v>
      </c>
      <c r="B41" s="202">
        <v>117495</v>
      </c>
      <c r="C41" s="203" t="s">
        <v>223</v>
      </c>
      <c r="D41" s="203" t="s">
        <v>224</v>
      </c>
      <c r="E41" s="204" t="s">
        <v>155</v>
      </c>
      <c r="F41" s="205">
        <v>25000</v>
      </c>
      <c r="G41" s="206">
        <v>100000</v>
      </c>
      <c r="H41" s="207">
        <v>44481.708333333299</v>
      </c>
      <c r="I41" s="208">
        <v>0.1</v>
      </c>
      <c r="J41" s="208">
        <v>0.1</v>
      </c>
      <c r="K41" s="208">
        <v>0</v>
      </c>
      <c r="L41" s="209">
        <v>0</v>
      </c>
      <c r="M41" s="209">
        <v>0</v>
      </c>
      <c r="N41" s="209">
        <v>0</v>
      </c>
      <c r="O41" s="210">
        <v>0</v>
      </c>
      <c r="P41" s="210">
        <v>0</v>
      </c>
      <c r="Q41" s="200">
        <v>100000</v>
      </c>
      <c r="R41" s="201"/>
    </row>
    <row r="42" spans="1:18" s="243" customFormat="1" ht="120" x14ac:dyDescent="0.25">
      <c r="A42" s="191">
        <v>37</v>
      </c>
      <c r="B42" s="202">
        <v>127510</v>
      </c>
      <c r="C42" s="203" t="s">
        <v>225</v>
      </c>
      <c r="D42" s="203" t="s">
        <v>226</v>
      </c>
      <c r="E42" s="204" t="s">
        <v>155</v>
      </c>
      <c r="F42" s="205">
        <v>25000</v>
      </c>
      <c r="G42" s="206">
        <v>385089.76999999996</v>
      </c>
      <c r="H42" s="207">
        <v>43831</v>
      </c>
      <c r="I42" s="208">
        <v>0.6</v>
      </c>
      <c r="J42" s="208">
        <v>0.6</v>
      </c>
      <c r="K42" s="208">
        <v>0.6</v>
      </c>
      <c r="L42" s="209">
        <v>0</v>
      </c>
      <c r="M42" s="209">
        <v>0</v>
      </c>
      <c r="N42" s="209">
        <v>0</v>
      </c>
      <c r="O42" s="210">
        <v>0</v>
      </c>
      <c r="P42" s="210">
        <v>667.82</v>
      </c>
      <c r="Q42" s="200">
        <v>384421.94999999995</v>
      </c>
      <c r="R42" s="201"/>
    </row>
    <row r="43" spans="1:18" s="243" customFormat="1" ht="120" x14ac:dyDescent="0.25">
      <c r="A43" s="191">
        <v>38</v>
      </c>
      <c r="B43" s="202">
        <v>118450</v>
      </c>
      <c r="C43" s="203" t="s">
        <v>227</v>
      </c>
      <c r="D43" s="203" t="s">
        <v>228</v>
      </c>
      <c r="E43" s="204" t="s">
        <v>155</v>
      </c>
      <c r="F43" s="205">
        <v>150000</v>
      </c>
      <c r="G43" s="206">
        <v>183000</v>
      </c>
      <c r="H43" s="207">
        <v>43369.708333333299</v>
      </c>
      <c r="I43" s="208">
        <v>1</v>
      </c>
      <c r="J43" s="208">
        <v>1</v>
      </c>
      <c r="K43" s="208">
        <v>1</v>
      </c>
      <c r="L43" s="209">
        <v>0.35</v>
      </c>
      <c r="M43" s="209">
        <v>0.47000000000000003</v>
      </c>
      <c r="N43" s="209">
        <v>0.57000000000000006</v>
      </c>
      <c r="O43" s="210">
        <v>7.1054273576010003E-15</v>
      </c>
      <c r="P43" s="210">
        <v>14896.11</v>
      </c>
      <c r="Q43" s="200">
        <v>168103.89</v>
      </c>
      <c r="R43" s="201"/>
    </row>
    <row r="44" spans="1:18" s="243" customFormat="1" ht="75" x14ac:dyDescent="0.25">
      <c r="A44" s="191">
        <v>39</v>
      </c>
      <c r="B44" s="202">
        <v>118414</v>
      </c>
      <c r="C44" s="203" t="s">
        <v>229</v>
      </c>
      <c r="D44" s="203" t="s">
        <v>230</v>
      </c>
      <c r="E44" s="204" t="s">
        <v>155</v>
      </c>
      <c r="F44" s="205">
        <v>49072.646999999997</v>
      </c>
      <c r="G44" s="206">
        <v>83785.02</v>
      </c>
      <c r="H44" s="207">
        <v>43229.708333333299</v>
      </c>
      <c r="I44" s="208">
        <v>1</v>
      </c>
      <c r="J44" s="208">
        <v>1</v>
      </c>
      <c r="K44" s="208" t="s">
        <v>156</v>
      </c>
      <c r="L44" s="209">
        <v>0.32</v>
      </c>
      <c r="M44" s="209">
        <v>0.59</v>
      </c>
      <c r="N44" s="209" t="s">
        <v>156</v>
      </c>
      <c r="O44" s="210">
        <v>12868.75</v>
      </c>
      <c r="P44" s="210">
        <v>13644.220000000001</v>
      </c>
      <c r="Q44" s="200">
        <v>57272.05</v>
      </c>
      <c r="R44" s="201"/>
    </row>
    <row r="45" spans="1:18" s="243" customFormat="1" ht="105" x14ac:dyDescent="0.25">
      <c r="A45" s="191">
        <v>40</v>
      </c>
      <c r="B45" s="202">
        <v>137395</v>
      </c>
      <c r="C45" s="203" t="s">
        <v>231</v>
      </c>
      <c r="D45" s="203" t="s">
        <v>232</v>
      </c>
      <c r="E45" s="204" t="s">
        <v>155</v>
      </c>
      <c r="F45" s="205">
        <v>25000</v>
      </c>
      <c r="G45" s="206">
        <v>10000</v>
      </c>
      <c r="H45" s="207">
        <v>43054.708333333336</v>
      </c>
      <c r="I45" s="208">
        <v>1</v>
      </c>
      <c r="J45" s="208">
        <v>1</v>
      </c>
      <c r="K45" s="208">
        <v>1</v>
      </c>
      <c r="L45" s="209">
        <v>0.89</v>
      </c>
      <c r="M45" s="209">
        <v>1</v>
      </c>
      <c r="N45" s="209">
        <v>1</v>
      </c>
      <c r="O45" s="210">
        <v>0</v>
      </c>
      <c r="P45" s="210">
        <v>0</v>
      </c>
      <c r="Q45" s="200">
        <v>10000</v>
      </c>
      <c r="R45" s="201"/>
    </row>
    <row r="46" spans="1:18" s="243" customFormat="1" ht="75" x14ac:dyDescent="0.25">
      <c r="A46" s="191">
        <v>41</v>
      </c>
      <c r="B46" s="202">
        <v>128233</v>
      </c>
      <c r="C46" s="203" t="s">
        <v>233</v>
      </c>
      <c r="D46" s="203" t="s">
        <v>234</v>
      </c>
      <c r="E46" s="204" t="s">
        <v>155</v>
      </c>
      <c r="F46" s="205">
        <v>70000</v>
      </c>
      <c r="G46" s="206">
        <v>73654.25</v>
      </c>
      <c r="H46" s="207">
        <v>43179.708333333299</v>
      </c>
      <c r="I46" s="208">
        <v>1</v>
      </c>
      <c r="J46" s="208">
        <v>1</v>
      </c>
      <c r="K46" s="208">
        <v>1</v>
      </c>
      <c r="L46" s="209">
        <v>0.54</v>
      </c>
      <c r="M46" s="209">
        <v>0.88</v>
      </c>
      <c r="N46" s="209">
        <v>0.99</v>
      </c>
      <c r="O46" s="210">
        <v>1.7763568394002501E-15</v>
      </c>
      <c r="P46" s="210">
        <v>22600.300000000007</v>
      </c>
      <c r="Q46" s="200">
        <v>51053.95</v>
      </c>
      <c r="R46" s="201"/>
    </row>
    <row r="47" spans="1:18" s="243" customFormat="1" ht="75" x14ac:dyDescent="0.25">
      <c r="A47" s="191">
        <v>42</v>
      </c>
      <c r="B47" s="202">
        <v>124545</v>
      </c>
      <c r="C47" s="203" t="s">
        <v>235</v>
      </c>
      <c r="D47" s="203" t="s">
        <v>236</v>
      </c>
      <c r="E47" s="204" t="s">
        <v>155</v>
      </c>
      <c r="F47" s="205">
        <v>236087.12099999998</v>
      </c>
      <c r="G47" s="206">
        <v>180000</v>
      </c>
      <c r="H47" s="207">
        <v>43082.416666666701</v>
      </c>
      <c r="I47" s="208">
        <v>1</v>
      </c>
      <c r="J47" s="208">
        <v>1</v>
      </c>
      <c r="K47" s="208">
        <v>1</v>
      </c>
      <c r="L47" s="209">
        <v>0.99</v>
      </c>
      <c r="M47" s="209">
        <v>0.99</v>
      </c>
      <c r="N47" s="209">
        <v>1</v>
      </c>
      <c r="O47" s="210">
        <v>0</v>
      </c>
      <c r="P47" s="210">
        <v>0</v>
      </c>
      <c r="Q47" s="200">
        <v>180000</v>
      </c>
      <c r="R47" s="201"/>
    </row>
    <row r="48" spans="1:18" s="243" customFormat="1" ht="210" x14ac:dyDescent="0.25">
      <c r="A48" s="191">
        <v>43</v>
      </c>
      <c r="B48" s="202">
        <v>132907</v>
      </c>
      <c r="C48" s="203" t="s">
        <v>237</v>
      </c>
      <c r="D48" s="203" t="s">
        <v>238</v>
      </c>
      <c r="E48" s="204" t="s">
        <v>155</v>
      </c>
      <c r="F48" s="205">
        <v>452827.51050000003</v>
      </c>
      <c r="G48" s="206">
        <v>389726.19</v>
      </c>
      <c r="H48" s="207">
        <v>43364.708333333299</v>
      </c>
      <c r="I48" s="208">
        <v>1</v>
      </c>
      <c r="J48" s="208">
        <v>1</v>
      </c>
      <c r="K48" s="208">
        <v>1</v>
      </c>
      <c r="L48" s="209">
        <v>0.28000000000000003</v>
      </c>
      <c r="M48" s="209">
        <v>0.56000000000000005</v>
      </c>
      <c r="N48" s="209">
        <v>0.57999999999999996</v>
      </c>
      <c r="O48" s="210">
        <v>25524.75</v>
      </c>
      <c r="P48" s="210">
        <v>11220.63</v>
      </c>
      <c r="Q48" s="200">
        <v>352980.81</v>
      </c>
      <c r="R48" s="201"/>
    </row>
    <row r="49" spans="1:18" s="243" customFormat="1" ht="120" x14ac:dyDescent="0.25">
      <c r="A49" s="191">
        <v>44</v>
      </c>
      <c r="B49" s="202">
        <v>125986</v>
      </c>
      <c r="C49" s="203" t="s">
        <v>239</v>
      </c>
      <c r="D49" s="203" t="s">
        <v>240</v>
      </c>
      <c r="E49" s="204" t="s">
        <v>155</v>
      </c>
      <c r="F49" s="205">
        <v>50000</v>
      </c>
      <c r="G49" s="206">
        <v>0</v>
      </c>
      <c r="H49" s="207">
        <v>43112.708333333299</v>
      </c>
      <c r="I49" s="208">
        <v>1</v>
      </c>
      <c r="J49" s="208">
        <v>1</v>
      </c>
      <c r="K49" s="208">
        <v>1</v>
      </c>
      <c r="L49" s="209">
        <v>0.92</v>
      </c>
      <c r="M49" s="209">
        <v>1</v>
      </c>
      <c r="N49" s="209">
        <v>1</v>
      </c>
      <c r="O49" s="210">
        <v>0</v>
      </c>
      <c r="P49" s="210">
        <v>0</v>
      </c>
      <c r="Q49" s="200">
        <v>0</v>
      </c>
      <c r="R49" s="201"/>
    </row>
    <row r="50" spans="1:18" s="243" customFormat="1" ht="105" x14ac:dyDescent="0.25">
      <c r="A50" s="191">
        <v>45</v>
      </c>
      <c r="B50" s="202">
        <v>137824</v>
      </c>
      <c r="C50" s="203" t="s">
        <v>241</v>
      </c>
      <c r="D50" s="203" t="s">
        <v>242</v>
      </c>
      <c r="E50" s="204" t="s">
        <v>155</v>
      </c>
      <c r="F50" s="205">
        <v>20400</v>
      </c>
      <c r="G50" s="206">
        <v>25144.579999999998</v>
      </c>
      <c r="H50" s="207">
        <v>43466</v>
      </c>
      <c r="I50" s="208">
        <v>1</v>
      </c>
      <c r="J50" s="208">
        <v>1</v>
      </c>
      <c r="K50" s="208">
        <v>1</v>
      </c>
      <c r="L50" s="209">
        <v>0.8</v>
      </c>
      <c r="M50" s="209">
        <v>0.99</v>
      </c>
      <c r="N50" s="209">
        <v>0.9</v>
      </c>
      <c r="O50" s="210">
        <v>19377.29</v>
      </c>
      <c r="P50" s="210">
        <v>3265.3600000000006</v>
      </c>
      <c r="Q50" s="200">
        <v>2501.9299999999967</v>
      </c>
      <c r="R50" s="201"/>
    </row>
    <row r="51" spans="1:18" s="243" customFormat="1" ht="90" x14ac:dyDescent="0.25">
      <c r="A51" s="191">
        <v>46</v>
      </c>
      <c r="B51" s="202">
        <v>134232</v>
      </c>
      <c r="C51" s="203" t="s">
        <v>243</v>
      </c>
      <c r="D51" s="203" t="s">
        <v>244</v>
      </c>
      <c r="E51" s="204" t="s">
        <v>155</v>
      </c>
      <c r="F51" s="205">
        <v>63367.237499999996</v>
      </c>
      <c r="G51" s="206">
        <v>36000</v>
      </c>
      <c r="H51" s="207">
        <v>43334.5</v>
      </c>
      <c r="I51" s="208">
        <v>1</v>
      </c>
      <c r="J51" s="208">
        <v>1</v>
      </c>
      <c r="K51" s="208">
        <v>1</v>
      </c>
      <c r="L51" s="209">
        <v>0.41</v>
      </c>
      <c r="M51" s="209">
        <v>0.62</v>
      </c>
      <c r="N51" s="209">
        <v>0.78</v>
      </c>
      <c r="O51" s="210">
        <v>8899.1200000000008</v>
      </c>
      <c r="P51" s="210">
        <v>0</v>
      </c>
      <c r="Q51" s="200">
        <v>27100.879999999997</v>
      </c>
      <c r="R51" s="201"/>
    </row>
    <row r="52" spans="1:18" s="243" customFormat="1" ht="90" x14ac:dyDescent="0.25">
      <c r="A52" s="191">
        <v>47</v>
      </c>
      <c r="B52" s="202">
        <v>134239</v>
      </c>
      <c r="C52" s="203" t="s">
        <v>245</v>
      </c>
      <c r="D52" s="203" t="s">
        <v>246</v>
      </c>
      <c r="E52" s="204" t="s">
        <v>155</v>
      </c>
      <c r="F52" s="205">
        <v>97679.52</v>
      </c>
      <c r="G52" s="206">
        <v>130000</v>
      </c>
      <c r="H52" s="207">
        <v>43344</v>
      </c>
      <c r="I52" s="208">
        <v>1</v>
      </c>
      <c r="J52" s="208">
        <v>1</v>
      </c>
      <c r="K52" s="208">
        <v>1</v>
      </c>
      <c r="L52" s="209">
        <v>0.39</v>
      </c>
      <c r="M52" s="209">
        <v>0.77</v>
      </c>
      <c r="N52" s="209">
        <v>0.86</v>
      </c>
      <c r="O52" s="210">
        <v>5165.55</v>
      </c>
      <c r="P52" s="210">
        <v>74.570000000000007</v>
      </c>
      <c r="Q52" s="200">
        <v>124759.87999999999</v>
      </c>
      <c r="R52" s="201"/>
    </row>
    <row r="53" spans="1:18" s="243" customFormat="1" ht="105" x14ac:dyDescent="0.25">
      <c r="A53" s="191">
        <v>48</v>
      </c>
      <c r="B53" s="202">
        <v>137394</v>
      </c>
      <c r="C53" s="203" t="s">
        <v>247</v>
      </c>
      <c r="D53" s="203" t="s">
        <v>248</v>
      </c>
      <c r="E53" s="204" t="s">
        <v>155</v>
      </c>
      <c r="F53" s="205">
        <v>125000</v>
      </c>
      <c r="G53" s="206">
        <v>125000</v>
      </c>
      <c r="H53" s="207">
        <v>43460.708333333336</v>
      </c>
      <c r="I53" s="208">
        <v>1</v>
      </c>
      <c r="J53" s="208">
        <v>1</v>
      </c>
      <c r="K53" s="208">
        <v>1</v>
      </c>
      <c r="L53" s="209">
        <v>0.55000000000000004</v>
      </c>
      <c r="M53" s="209">
        <v>0.55000000000000004</v>
      </c>
      <c r="N53" s="209">
        <v>0.55000000000000004</v>
      </c>
      <c r="O53" s="210">
        <v>85771.56</v>
      </c>
      <c r="P53" s="210">
        <v>37116.700000000004</v>
      </c>
      <c r="Q53" s="200">
        <v>2111.739999999998</v>
      </c>
      <c r="R53" s="201"/>
    </row>
    <row r="54" spans="1:18" s="243" customFormat="1" ht="90" x14ac:dyDescent="0.25">
      <c r="A54" s="191">
        <v>49</v>
      </c>
      <c r="B54" s="202">
        <v>136423</v>
      </c>
      <c r="C54" s="203" t="s">
        <v>249</v>
      </c>
      <c r="D54" s="203" t="s">
        <v>250</v>
      </c>
      <c r="E54" s="204" t="s">
        <v>155</v>
      </c>
      <c r="F54" s="205">
        <v>317000</v>
      </c>
      <c r="G54" s="206">
        <v>400000</v>
      </c>
      <c r="H54" s="207">
        <v>43552.708333333299</v>
      </c>
      <c r="I54" s="208">
        <v>0.3</v>
      </c>
      <c r="J54" s="208">
        <v>0.3</v>
      </c>
      <c r="K54" s="208">
        <v>0.6</v>
      </c>
      <c r="L54" s="209">
        <v>0</v>
      </c>
      <c r="M54" s="209">
        <v>0</v>
      </c>
      <c r="N54" s="209">
        <v>0</v>
      </c>
      <c r="O54" s="210">
        <v>0</v>
      </c>
      <c r="P54" s="210">
        <v>0</v>
      </c>
      <c r="Q54" s="200">
        <v>400000</v>
      </c>
      <c r="R54" s="201"/>
    </row>
    <row r="55" spans="1:18" s="243" customFormat="1" ht="90" x14ac:dyDescent="0.25">
      <c r="A55" s="191">
        <v>50</v>
      </c>
      <c r="B55" s="202">
        <v>112741</v>
      </c>
      <c r="C55" s="203" t="s">
        <v>251</v>
      </c>
      <c r="D55" s="211" t="s">
        <v>252</v>
      </c>
      <c r="E55" s="204" t="s">
        <v>155</v>
      </c>
      <c r="F55" s="205">
        <v>68673.955499999996</v>
      </c>
      <c r="G55" s="206">
        <v>47370.58</v>
      </c>
      <c r="H55" s="207">
        <v>43832.5</v>
      </c>
      <c r="I55" s="208">
        <v>0.3</v>
      </c>
      <c r="J55" s="208">
        <v>0.3</v>
      </c>
      <c r="K55" s="208">
        <v>0.6</v>
      </c>
      <c r="L55" s="209">
        <v>0</v>
      </c>
      <c r="M55" s="209">
        <v>0</v>
      </c>
      <c r="N55" s="209">
        <v>0</v>
      </c>
      <c r="O55" s="210">
        <v>7.8159700933610995E-14</v>
      </c>
      <c r="P55" s="210">
        <v>11322.409999999998</v>
      </c>
      <c r="Q55" s="200">
        <v>36048.170000000006</v>
      </c>
      <c r="R55" s="201"/>
    </row>
    <row r="56" spans="1:18" s="243" customFormat="1" ht="105" x14ac:dyDescent="0.25">
      <c r="A56" s="191">
        <v>51</v>
      </c>
      <c r="B56" s="202">
        <v>118540</v>
      </c>
      <c r="C56" s="203" t="s">
        <v>253</v>
      </c>
      <c r="D56" s="203" t="s">
        <v>254</v>
      </c>
      <c r="E56" s="204" t="s">
        <v>155</v>
      </c>
      <c r="F56" s="205">
        <v>250000</v>
      </c>
      <c r="G56" s="206">
        <v>250000</v>
      </c>
      <c r="H56" s="207">
        <v>44179.708333333299</v>
      </c>
      <c r="I56" s="208">
        <v>0.1</v>
      </c>
      <c r="J56" s="208">
        <v>0.1</v>
      </c>
      <c r="K56" s="208">
        <v>0.3</v>
      </c>
      <c r="L56" s="209">
        <v>0</v>
      </c>
      <c r="M56" s="209">
        <v>0</v>
      </c>
      <c r="N56" s="209">
        <v>0</v>
      </c>
      <c r="O56" s="210">
        <v>2.8421709430404001E-14</v>
      </c>
      <c r="P56" s="210">
        <v>33314.749999999993</v>
      </c>
      <c r="Q56" s="200">
        <v>216685.25</v>
      </c>
      <c r="R56" s="201"/>
    </row>
    <row r="57" spans="1:18" s="243" customFormat="1" ht="105" x14ac:dyDescent="0.25">
      <c r="A57" s="191">
        <v>52</v>
      </c>
      <c r="B57" s="202">
        <v>126107</v>
      </c>
      <c r="C57" s="203" t="s">
        <v>255</v>
      </c>
      <c r="D57" s="203" t="s">
        <v>256</v>
      </c>
      <c r="E57" s="204" t="s">
        <v>155</v>
      </c>
      <c r="F57" s="205">
        <v>10000</v>
      </c>
      <c r="G57" s="206">
        <v>114063.24</v>
      </c>
      <c r="H57" s="207" t="s">
        <v>257</v>
      </c>
      <c r="I57" s="208">
        <v>0.6</v>
      </c>
      <c r="J57" s="208">
        <v>0.6</v>
      </c>
      <c r="K57" s="208">
        <v>0.3</v>
      </c>
      <c r="L57" s="209">
        <v>0</v>
      </c>
      <c r="M57" s="209">
        <v>0</v>
      </c>
      <c r="N57" s="209">
        <v>0</v>
      </c>
      <c r="O57" s="210">
        <v>0</v>
      </c>
      <c r="P57" s="210">
        <v>5477.2000000000007</v>
      </c>
      <c r="Q57" s="200">
        <v>108586.04000000001</v>
      </c>
      <c r="R57" s="201"/>
    </row>
    <row r="58" spans="1:18" s="243" customFormat="1" ht="105" x14ac:dyDescent="0.25">
      <c r="A58" s="191">
        <v>53</v>
      </c>
      <c r="B58" s="202">
        <v>115897</v>
      </c>
      <c r="C58" s="203" t="s">
        <v>258</v>
      </c>
      <c r="D58" s="203" t="s">
        <v>259</v>
      </c>
      <c r="E58" s="204" t="s">
        <v>155</v>
      </c>
      <c r="F58" s="205">
        <v>15000</v>
      </c>
      <c r="G58" s="206">
        <v>15000</v>
      </c>
      <c r="H58" s="207">
        <v>43021.704444444404</v>
      </c>
      <c r="I58" s="208">
        <v>1</v>
      </c>
      <c r="J58" s="208">
        <v>1</v>
      </c>
      <c r="K58" s="208">
        <v>1</v>
      </c>
      <c r="L58" s="209">
        <v>1</v>
      </c>
      <c r="M58" s="209">
        <v>1</v>
      </c>
      <c r="N58" s="209">
        <v>1</v>
      </c>
      <c r="O58" s="210">
        <v>0</v>
      </c>
      <c r="P58" s="210">
        <v>0</v>
      </c>
      <c r="Q58" s="200">
        <v>15000</v>
      </c>
      <c r="R58" s="201"/>
    </row>
    <row r="59" spans="1:18" s="243" customFormat="1" ht="165" x14ac:dyDescent="0.25">
      <c r="A59" s="191">
        <v>54</v>
      </c>
      <c r="B59" s="202">
        <v>115900</v>
      </c>
      <c r="C59" s="203" t="s">
        <v>260</v>
      </c>
      <c r="D59" s="203" t="s">
        <v>168</v>
      </c>
      <c r="E59" s="204" t="s">
        <v>155</v>
      </c>
      <c r="F59" s="205">
        <v>150000</v>
      </c>
      <c r="G59" s="206">
        <v>153934.1</v>
      </c>
      <c r="H59" s="207">
        <v>43405</v>
      </c>
      <c r="I59" s="208">
        <v>1</v>
      </c>
      <c r="J59" s="208">
        <v>1</v>
      </c>
      <c r="K59" s="208">
        <v>1</v>
      </c>
      <c r="L59" s="209">
        <v>0.15</v>
      </c>
      <c r="M59" s="209">
        <v>0.33</v>
      </c>
      <c r="N59" s="209">
        <v>0.35</v>
      </c>
      <c r="O59" s="210">
        <v>50535.33</v>
      </c>
      <c r="P59" s="210">
        <v>27649.99</v>
      </c>
      <c r="Q59" s="200">
        <v>75748.78</v>
      </c>
      <c r="R59" s="201"/>
    </row>
    <row r="60" spans="1:18" s="243" customFormat="1" ht="165" x14ac:dyDescent="0.25">
      <c r="A60" s="191">
        <v>55</v>
      </c>
      <c r="B60" s="202">
        <v>117585</v>
      </c>
      <c r="C60" s="203" t="s">
        <v>261</v>
      </c>
      <c r="D60" s="203" t="s">
        <v>262</v>
      </c>
      <c r="E60" s="204" t="s">
        <v>155</v>
      </c>
      <c r="F60" s="205">
        <v>77399</v>
      </c>
      <c r="G60" s="206">
        <v>100773.72</v>
      </c>
      <c r="H60" s="207">
        <v>43404.708333333299</v>
      </c>
      <c r="I60" s="208">
        <v>1</v>
      </c>
      <c r="J60" s="208">
        <v>1</v>
      </c>
      <c r="K60" s="208">
        <v>1</v>
      </c>
      <c r="L60" s="209">
        <v>0.4</v>
      </c>
      <c r="M60" s="209">
        <v>0.53</v>
      </c>
      <c r="N60" s="209">
        <v>0.97</v>
      </c>
      <c r="O60" s="210">
        <v>1245.1600000000001</v>
      </c>
      <c r="P60" s="210">
        <v>7848.2499999999991</v>
      </c>
      <c r="Q60" s="200">
        <v>91680.31</v>
      </c>
      <c r="R60" s="201"/>
    </row>
    <row r="61" spans="1:18" s="243" customFormat="1" ht="135" x14ac:dyDescent="0.25">
      <c r="A61" s="191">
        <v>56</v>
      </c>
      <c r="B61" s="202">
        <v>128106</v>
      </c>
      <c r="C61" s="203" t="s">
        <v>263</v>
      </c>
      <c r="D61" s="203" t="s">
        <v>264</v>
      </c>
      <c r="E61" s="204" t="s">
        <v>155</v>
      </c>
      <c r="F61" s="205">
        <v>25000</v>
      </c>
      <c r="G61" s="206">
        <v>25000</v>
      </c>
      <c r="H61" s="207" t="s">
        <v>83</v>
      </c>
      <c r="I61" s="208">
        <v>0.1</v>
      </c>
      <c r="J61" s="208">
        <v>0.1</v>
      </c>
      <c r="K61" s="208">
        <v>0.3</v>
      </c>
      <c r="L61" s="209">
        <v>0</v>
      </c>
      <c r="M61" s="209">
        <v>0</v>
      </c>
      <c r="N61" s="209">
        <v>0</v>
      </c>
      <c r="O61" s="210">
        <v>0</v>
      </c>
      <c r="P61" s="210">
        <v>0</v>
      </c>
      <c r="Q61" s="200">
        <v>25000</v>
      </c>
      <c r="R61" s="201"/>
    </row>
    <row r="62" spans="1:18" s="243" customFormat="1" ht="90" x14ac:dyDescent="0.25">
      <c r="A62" s="191">
        <v>57</v>
      </c>
      <c r="B62" s="202">
        <v>128197</v>
      </c>
      <c r="C62" s="203" t="s">
        <v>265</v>
      </c>
      <c r="D62" s="203" t="s">
        <v>266</v>
      </c>
      <c r="E62" s="204" t="s">
        <v>155</v>
      </c>
      <c r="F62" s="205">
        <v>11625</v>
      </c>
      <c r="G62" s="206">
        <v>11625</v>
      </c>
      <c r="H62" s="207">
        <v>43109.708333333299</v>
      </c>
      <c r="I62" s="208">
        <v>1</v>
      </c>
      <c r="J62" s="208">
        <v>1</v>
      </c>
      <c r="K62" s="208">
        <v>1</v>
      </c>
      <c r="L62" s="209">
        <v>0.5</v>
      </c>
      <c r="M62" s="209">
        <v>1</v>
      </c>
      <c r="N62" s="209">
        <v>1</v>
      </c>
      <c r="O62" s="210">
        <v>0</v>
      </c>
      <c r="P62" s="210">
        <v>0</v>
      </c>
      <c r="Q62" s="200">
        <v>11625</v>
      </c>
      <c r="R62" s="201"/>
    </row>
    <row r="63" spans="1:18" s="243" customFormat="1" ht="105" x14ac:dyDescent="0.25">
      <c r="A63" s="191">
        <v>58</v>
      </c>
      <c r="B63" s="202">
        <v>132416</v>
      </c>
      <c r="C63" s="203" t="s">
        <v>267</v>
      </c>
      <c r="D63" s="203" t="s">
        <v>268</v>
      </c>
      <c r="E63" s="204" t="s">
        <v>155</v>
      </c>
      <c r="F63" s="205">
        <v>30000</v>
      </c>
      <c r="G63" s="206">
        <v>0</v>
      </c>
      <c r="H63" s="207">
        <v>43334.708333333299</v>
      </c>
      <c r="I63" s="208">
        <v>1</v>
      </c>
      <c r="J63" s="208">
        <v>1</v>
      </c>
      <c r="K63" s="208">
        <v>1</v>
      </c>
      <c r="L63" s="209">
        <v>0.34</v>
      </c>
      <c r="M63" s="209">
        <v>0.61</v>
      </c>
      <c r="N63" s="209">
        <v>0.9</v>
      </c>
      <c r="O63" s="210">
        <v>0</v>
      </c>
      <c r="P63" s="210">
        <v>0</v>
      </c>
      <c r="Q63" s="200">
        <v>0</v>
      </c>
      <c r="R63" s="201"/>
    </row>
    <row r="64" spans="1:18" s="243" customFormat="1" ht="90" x14ac:dyDescent="0.25">
      <c r="A64" s="191">
        <v>59</v>
      </c>
      <c r="B64" s="202">
        <v>134236</v>
      </c>
      <c r="C64" s="203" t="s">
        <v>269</v>
      </c>
      <c r="D64" s="203" t="s">
        <v>270</v>
      </c>
      <c r="E64" s="204" t="s">
        <v>155</v>
      </c>
      <c r="F64" s="205">
        <v>25000</v>
      </c>
      <c r="G64" s="206">
        <v>25180.65</v>
      </c>
      <c r="H64" s="207">
        <v>42885.708333333299</v>
      </c>
      <c r="I64" s="208">
        <v>1</v>
      </c>
      <c r="J64" s="208">
        <v>1</v>
      </c>
      <c r="K64" s="208">
        <v>1</v>
      </c>
      <c r="L64" s="209">
        <v>1</v>
      </c>
      <c r="M64" s="209">
        <v>1</v>
      </c>
      <c r="N64" s="209">
        <v>1</v>
      </c>
      <c r="O64" s="210">
        <v>0</v>
      </c>
      <c r="P64" s="210">
        <v>2158.3200000000002</v>
      </c>
      <c r="Q64" s="200">
        <v>23022.33</v>
      </c>
      <c r="R64" s="201"/>
    </row>
    <row r="65" spans="1:18" s="243" customFormat="1" ht="105" x14ac:dyDescent="0.25">
      <c r="A65" s="191">
        <v>60</v>
      </c>
      <c r="B65" s="202">
        <v>137357</v>
      </c>
      <c r="C65" s="203" t="s">
        <v>271</v>
      </c>
      <c r="D65" s="203" t="s">
        <v>272</v>
      </c>
      <c r="E65" s="204" t="s">
        <v>155</v>
      </c>
      <c r="F65" s="205">
        <v>250000</v>
      </c>
      <c r="G65" s="206">
        <v>0</v>
      </c>
      <c r="H65" s="207">
        <v>43560.708333333299</v>
      </c>
      <c r="I65" s="208">
        <v>1</v>
      </c>
      <c r="J65" s="208">
        <v>1</v>
      </c>
      <c r="K65" s="208" t="s">
        <v>156</v>
      </c>
      <c r="L65" s="209">
        <v>0.13</v>
      </c>
      <c r="M65" s="209">
        <v>0.43</v>
      </c>
      <c r="N65" s="209">
        <v>0.48545454545454547</v>
      </c>
      <c r="O65" s="210">
        <v>0</v>
      </c>
      <c r="P65" s="210">
        <v>0</v>
      </c>
      <c r="Q65" s="200">
        <v>0</v>
      </c>
      <c r="R65" s="201"/>
    </row>
    <row r="66" spans="1:18" s="243" customFormat="1" ht="120" x14ac:dyDescent="0.25">
      <c r="A66" s="191">
        <v>61</v>
      </c>
      <c r="B66" s="202">
        <v>110005</v>
      </c>
      <c r="C66" s="203" t="s">
        <v>273</v>
      </c>
      <c r="D66" s="203" t="s">
        <v>274</v>
      </c>
      <c r="E66" s="204" t="s">
        <v>155</v>
      </c>
      <c r="F66" s="205">
        <v>0</v>
      </c>
      <c r="G66" s="206">
        <v>824400.96999999986</v>
      </c>
      <c r="H66" s="207">
        <v>43282</v>
      </c>
      <c r="I66" s="208">
        <v>0</v>
      </c>
      <c r="J66" s="208" t="s">
        <v>97</v>
      </c>
      <c r="K66" s="208">
        <v>1</v>
      </c>
      <c r="L66" s="209">
        <v>0</v>
      </c>
      <c r="M66" s="209">
        <v>0</v>
      </c>
      <c r="N66" s="209">
        <v>0.85</v>
      </c>
      <c r="O66" s="210">
        <v>523419.4</v>
      </c>
      <c r="P66" s="210">
        <v>133231.1</v>
      </c>
      <c r="Q66" s="200">
        <v>167750.46999999983</v>
      </c>
      <c r="R66" s="201"/>
    </row>
    <row r="67" spans="1:18" s="243" customFormat="1" ht="105" x14ac:dyDescent="0.25">
      <c r="A67" s="191">
        <v>62</v>
      </c>
      <c r="B67" s="202">
        <v>1110166</v>
      </c>
      <c r="C67" s="203" t="s">
        <v>275</v>
      </c>
      <c r="D67" s="203" t="s">
        <v>276</v>
      </c>
      <c r="E67" s="204" t="s">
        <v>155</v>
      </c>
      <c r="F67" s="205">
        <v>0</v>
      </c>
      <c r="G67" s="206">
        <v>250000</v>
      </c>
      <c r="H67" s="207">
        <v>43831</v>
      </c>
      <c r="I67" s="208">
        <v>0</v>
      </c>
      <c r="J67" s="208">
        <v>0</v>
      </c>
      <c r="K67" s="208">
        <v>0.05</v>
      </c>
      <c r="L67" s="209">
        <v>0</v>
      </c>
      <c r="M67" s="209">
        <v>0</v>
      </c>
      <c r="N67" s="209">
        <v>0</v>
      </c>
      <c r="O67" s="210">
        <v>0</v>
      </c>
      <c r="P67" s="210">
        <v>0</v>
      </c>
      <c r="Q67" s="200">
        <v>250000</v>
      </c>
      <c r="R67" s="201"/>
    </row>
    <row r="68" spans="1:18" s="243" customFormat="1" ht="105" x14ac:dyDescent="0.25">
      <c r="A68" s="191">
        <v>63</v>
      </c>
      <c r="B68" s="202">
        <v>118517</v>
      </c>
      <c r="C68" s="203" t="s">
        <v>277</v>
      </c>
      <c r="D68" s="203" t="s">
        <v>278</v>
      </c>
      <c r="E68" s="204" t="s">
        <v>155</v>
      </c>
      <c r="F68" s="205">
        <v>0</v>
      </c>
      <c r="G68" s="206">
        <v>1251290.46</v>
      </c>
      <c r="H68" s="207">
        <v>43889.708333333299</v>
      </c>
      <c r="I68" s="208">
        <v>0.1</v>
      </c>
      <c r="J68" s="208">
        <v>0</v>
      </c>
      <c r="K68" s="208">
        <v>0.3</v>
      </c>
      <c r="L68" s="209">
        <v>0</v>
      </c>
      <c r="M68" s="209">
        <v>0</v>
      </c>
      <c r="N68" s="209">
        <v>0</v>
      </c>
      <c r="O68" s="210">
        <v>0</v>
      </c>
      <c r="P68" s="210">
        <v>6366.5700000000006</v>
      </c>
      <c r="Q68" s="200">
        <v>1244923.8899999999</v>
      </c>
      <c r="R68" s="201"/>
    </row>
    <row r="69" spans="1:18" s="243" customFormat="1" ht="75" x14ac:dyDescent="0.25">
      <c r="A69" s="191">
        <v>64</v>
      </c>
      <c r="B69" s="202">
        <v>1110100</v>
      </c>
      <c r="C69" s="203" t="s">
        <v>279</v>
      </c>
      <c r="D69" s="214" t="s">
        <v>280</v>
      </c>
      <c r="E69" s="204" t="s">
        <v>155</v>
      </c>
      <c r="F69" s="205">
        <v>0</v>
      </c>
      <c r="G69" s="206">
        <v>182000</v>
      </c>
      <c r="H69" s="207">
        <v>44197</v>
      </c>
      <c r="I69" s="208">
        <v>0</v>
      </c>
      <c r="J69" s="208">
        <v>0</v>
      </c>
      <c r="K69" s="208">
        <v>0.05</v>
      </c>
      <c r="L69" s="209">
        <v>0</v>
      </c>
      <c r="M69" s="209">
        <v>0</v>
      </c>
      <c r="N69" s="209">
        <v>0</v>
      </c>
      <c r="O69" s="210">
        <v>0</v>
      </c>
      <c r="P69" s="210">
        <v>0</v>
      </c>
      <c r="Q69" s="200">
        <v>182000</v>
      </c>
      <c r="R69" s="201"/>
    </row>
    <row r="70" spans="1:18" s="243" customFormat="1" ht="105" x14ac:dyDescent="0.25">
      <c r="A70" s="191">
        <v>65</v>
      </c>
      <c r="B70" s="202">
        <v>190078</v>
      </c>
      <c r="C70" s="203" t="s">
        <v>281</v>
      </c>
      <c r="D70" s="211" t="s">
        <v>282</v>
      </c>
      <c r="E70" s="204" t="s">
        <v>155</v>
      </c>
      <c r="F70" s="205">
        <v>0</v>
      </c>
      <c r="G70" s="206">
        <v>100000</v>
      </c>
      <c r="H70" s="207">
        <v>43343</v>
      </c>
      <c r="I70" s="208"/>
      <c r="J70" s="208"/>
      <c r="K70" s="208">
        <v>0</v>
      </c>
      <c r="L70" s="209"/>
      <c r="M70" s="209"/>
      <c r="N70" s="209">
        <v>0</v>
      </c>
      <c r="O70" s="210">
        <v>46496</v>
      </c>
      <c r="P70" s="210">
        <v>36814</v>
      </c>
      <c r="Q70" s="210">
        <v>16690</v>
      </c>
      <c r="R70" s="201" t="s">
        <v>283</v>
      </c>
    </row>
    <row r="71" spans="1:18" s="243" customFormat="1" ht="90" x14ac:dyDescent="0.25">
      <c r="A71" s="191">
        <v>66</v>
      </c>
      <c r="B71" s="202">
        <v>1110156</v>
      </c>
      <c r="C71" s="203" t="s">
        <v>284</v>
      </c>
      <c r="D71" s="211" t="s">
        <v>285</v>
      </c>
      <c r="E71" s="204" t="s">
        <v>155</v>
      </c>
      <c r="F71" s="205">
        <v>0</v>
      </c>
      <c r="G71" s="206">
        <v>250000</v>
      </c>
      <c r="H71" s="207" t="s">
        <v>83</v>
      </c>
      <c r="I71" s="208"/>
      <c r="J71" s="208"/>
      <c r="K71" s="208">
        <v>0</v>
      </c>
      <c r="L71" s="209"/>
      <c r="M71" s="209"/>
      <c r="N71" s="209">
        <v>0</v>
      </c>
      <c r="O71" s="210">
        <v>0</v>
      </c>
      <c r="P71" s="210">
        <v>0</v>
      </c>
      <c r="Q71" s="210">
        <v>250000</v>
      </c>
      <c r="R71" s="215" t="s">
        <v>283</v>
      </c>
    </row>
    <row r="72" spans="1:18" s="243" customFormat="1" ht="75" x14ac:dyDescent="0.25">
      <c r="A72" s="191">
        <v>67</v>
      </c>
      <c r="B72" s="202">
        <v>1110283</v>
      </c>
      <c r="C72" s="203" t="s">
        <v>286</v>
      </c>
      <c r="D72" s="211" t="s">
        <v>287</v>
      </c>
      <c r="E72" s="204" t="s">
        <v>155</v>
      </c>
      <c r="F72" s="205">
        <v>0</v>
      </c>
      <c r="G72" s="206">
        <v>130000</v>
      </c>
      <c r="H72" s="207">
        <v>43553</v>
      </c>
      <c r="I72" s="208"/>
      <c r="J72" s="208"/>
      <c r="K72" s="208">
        <v>0</v>
      </c>
      <c r="L72" s="209"/>
      <c r="M72" s="209"/>
      <c r="N72" s="209">
        <v>0</v>
      </c>
      <c r="O72" s="210">
        <v>5000</v>
      </c>
      <c r="P72" s="210">
        <v>0</v>
      </c>
      <c r="Q72" s="210">
        <v>125000</v>
      </c>
      <c r="R72" s="215" t="s">
        <v>283</v>
      </c>
    </row>
    <row r="73" spans="1:18" s="243" customFormat="1" ht="75" x14ac:dyDescent="0.25">
      <c r="A73" s="191">
        <v>68</v>
      </c>
      <c r="B73" s="202">
        <v>1910077</v>
      </c>
      <c r="C73" s="203" t="s">
        <v>288</v>
      </c>
      <c r="D73" s="211" t="s">
        <v>289</v>
      </c>
      <c r="E73" s="204" t="s">
        <v>155</v>
      </c>
      <c r="F73" s="205">
        <v>0</v>
      </c>
      <c r="G73" s="206">
        <v>145000</v>
      </c>
      <c r="H73" s="207">
        <v>43830</v>
      </c>
      <c r="I73" s="208"/>
      <c r="J73" s="208"/>
      <c r="K73" s="208">
        <v>0</v>
      </c>
      <c r="L73" s="209"/>
      <c r="M73" s="209"/>
      <c r="N73" s="209">
        <v>0</v>
      </c>
      <c r="O73" s="210">
        <v>0</v>
      </c>
      <c r="P73" s="210">
        <v>0</v>
      </c>
      <c r="Q73" s="210">
        <v>145000</v>
      </c>
      <c r="R73" s="215" t="s">
        <v>283</v>
      </c>
    </row>
    <row r="74" spans="1:18" s="243" customFormat="1" ht="90" x14ac:dyDescent="0.25">
      <c r="A74" s="191">
        <v>69</v>
      </c>
      <c r="B74" s="202">
        <v>116769</v>
      </c>
      <c r="C74" s="203" t="s">
        <v>290</v>
      </c>
      <c r="D74" s="203" t="s">
        <v>291</v>
      </c>
      <c r="E74" s="204" t="s">
        <v>155</v>
      </c>
      <c r="F74" s="205">
        <v>6274215</v>
      </c>
      <c r="G74" s="206">
        <v>6274215</v>
      </c>
      <c r="H74" s="207">
        <v>44069.708333333299</v>
      </c>
      <c r="I74" s="208">
        <v>0.6</v>
      </c>
      <c r="J74" s="208">
        <v>0.6</v>
      </c>
      <c r="K74" s="208">
        <v>0.6</v>
      </c>
      <c r="L74" s="209">
        <v>0</v>
      </c>
      <c r="M74" s="209">
        <v>0</v>
      </c>
      <c r="N74" s="209">
        <v>0</v>
      </c>
      <c r="O74" s="210">
        <v>67683.53</v>
      </c>
      <c r="P74" s="210">
        <v>7821.88</v>
      </c>
      <c r="Q74" s="200">
        <v>6198709.5899999999</v>
      </c>
      <c r="R74" s="201"/>
    </row>
    <row r="75" spans="1:18" s="243" customFormat="1" ht="151.5" x14ac:dyDescent="0.25">
      <c r="A75" s="191">
        <v>70</v>
      </c>
      <c r="B75" s="202">
        <v>128269</v>
      </c>
      <c r="C75" s="203" t="s">
        <v>292</v>
      </c>
      <c r="D75" s="203" t="s">
        <v>293</v>
      </c>
      <c r="E75" s="204" t="s">
        <v>155</v>
      </c>
      <c r="F75" s="205">
        <v>17031700</v>
      </c>
      <c r="G75" s="206">
        <v>15559088.52</v>
      </c>
      <c r="H75" s="207">
        <v>44114.708333333336</v>
      </c>
      <c r="I75" s="208">
        <v>0.6</v>
      </c>
      <c r="J75" s="208">
        <v>0.6</v>
      </c>
      <c r="K75" s="208">
        <v>0.6</v>
      </c>
      <c r="L75" s="209">
        <v>0</v>
      </c>
      <c r="M75" s="209">
        <v>0</v>
      </c>
      <c r="N75" s="209">
        <v>0</v>
      </c>
      <c r="O75" s="210">
        <v>126427.13</v>
      </c>
      <c r="P75" s="210">
        <v>40636.04</v>
      </c>
      <c r="Q75" s="200">
        <v>15392025.35</v>
      </c>
      <c r="R75" s="201"/>
    </row>
    <row r="76" spans="1:18" s="243" customFormat="1" ht="166.5" x14ac:dyDescent="0.25">
      <c r="A76" s="191">
        <v>71</v>
      </c>
      <c r="B76" s="202">
        <v>128301</v>
      </c>
      <c r="C76" s="203" t="s">
        <v>294</v>
      </c>
      <c r="D76" s="203" t="s">
        <v>295</v>
      </c>
      <c r="E76" s="204" t="s">
        <v>155</v>
      </c>
      <c r="F76" s="205">
        <v>2481400</v>
      </c>
      <c r="G76" s="206">
        <v>856595.91999999993</v>
      </c>
      <c r="H76" s="207">
        <v>43901.708333333299</v>
      </c>
      <c r="I76" s="208">
        <v>0.3</v>
      </c>
      <c r="J76" s="208">
        <v>0.3</v>
      </c>
      <c r="K76" s="208">
        <v>0.6</v>
      </c>
      <c r="L76" s="209">
        <v>0</v>
      </c>
      <c r="M76" s="209">
        <v>0</v>
      </c>
      <c r="N76" s="209">
        <v>0</v>
      </c>
      <c r="O76" s="210">
        <v>127970</v>
      </c>
      <c r="P76" s="210">
        <v>12194.7</v>
      </c>
      <c r="Q76" s="200">
        <v>716431.22</v>
      </c>
      <c r="R76" s="201"/>
    </row>
    <row r="77" spans="1:18" s="243" customFormat="1" ht="183.75" x14ac:dyDescent="0.25">
      <c r="A77" s="191">
        <v>72</v>
      </c>
      <c r="B77" s="202">
        <v>128322</v>
      </c>
      <c r="C77" s="203" t="s">
        <v>296</v>
      </c>
      <c r="D77" s="203" t="s">
        <v>297</v>
      </c>
      <c r="E77" s="204" t="s">
        <v>155</v>
      </c>
      <c r="F77" s="205">
        <v>1632000</v>
      </c>
      <c r="G77" s="206">
        <v>175389.41</v>
      </c>
      <c r="H77" s="207">
        <v>43917.708333333299</v>
      </c>
      <c r="I77" s="208">
        <v>0.3</v>
      </c>
      <c r="J77" s="208">
        <v>0.3</v>
      </c>
      <c r="K77" s="208">
        <v>0.6</v>
      </c>
      <c r="L77" s="209">
        <v>0</v>
      </c>
      <c r="M77" s="209">
        <v>0</v>
      </c>
      <c r="N77" s="209">
        <v>0</v>
      </c>
      <c r="O77" s="210">
        <v>32605</v>
      </c>
      <c r="P77" s="210">
        <v>2819.7599999999998</v>
      </c>
      <c r="Q77" s="200">
        <v>139964.65</v>
      </c>
      <c r="R77" s="201"/>
    </row>
    <row r="78" spans="1:18" s="243" customFormat="1" ht="138" x14ac:dyDescent="0.25">
      <c r="A78" s="191">
        <v>73</v>
      </c>
      <c r="B78" s="202">
        <v>128323</v>
      </c>
      <c r="C78" s="203" t="s">
        <v>298</v>
      </c>
      <c r="D78" s="203" t="s">
        <v>299</v>
      </c>
      <c r="E78" s="204" t="s">
        <v>155</v>
      </c>
      <c r="F78" s="205">
        <v>157950</v>
      </c>
      <c r="G78" s="206">
        <v>10000</v>
      </c>
      <c r="H78" s="207">
        <v>43544.708333333299</v>
      </c>
      <c r="I78" s="208">
        <v>0.6</v>
      </c>
      <c r="J78" s="208">
        <v>0.6</v>
      </c>
      <c r="K78" s="208">
        <v>0.6</v>
      </c>
      <c r="L78" s="209">
        <v>0</v>
      </c>
      <c r="M78" s="209">
        <v>0</v>
      </c>
      <c r="N78" s="209">
        <v>0</v>
      </c>
      <c r="O78" s="210">
        <v>0</v>
      </c>
      <c r="P78" s="210">
        <v>1484.3799999999997</v>
      </c>
      <c r="Q78" s="200">
        <v>8515.6200000000008</v>
      </c>
      <c r="R78" s="201"/>
    </row>
    <row r="79" spans="1:18" s="243" customFormat="1" ht="107.25" x14ac:dyDescent="0.25">
      <c r="A79" s="191">
        <v>74</v>
      </c>
      <c r="B79" s="202">
        <v>118477</v>
      </c>
      <c r="C79" s="203" t="s">
        <v>300</v>
      </c>
      <c r="D79" s="203" t="s">
        <v>301</v>
      </c>
      <c r="E79" s="204" t="s">
        <v>155</v>
      </c>
      <c r="F79" s="205">
        <v>1660500</v>
      </c>
      <c r="G79" s="206">
        <v>60942.14</v>
      </c>
      <c r="H79" s="207">
        <v>44256.708333333299</v>
      </c>
      <c r="I79" s="208">
        <v>0.3</v>
      </c>
      <c r="J79" s="208">
        <v>0.3</v>
      </c>
      <c r="K79" s="208">
        <v>0.3</v>
      </c>
      <c r="L79" s="209">
        <v>0</v>
      </c>
      <c r="M79" s="209">
        <v>0</v>
      </c>
      <c r="N79" s="209">
        <v>0</v>
      </c>
      <c r="O79" s="210">
        <v>0</v>
      </c>
      <c r="P79" s="210">
        <v>4578.37</v>
      </c>
      <c r="Q79" s="200">
        <v>56363.77</v>
      </c>
      <c r="R79" s="201"/>
    </row>
    <row r="80" spans="1:18" s="243" customFormat="1" ht="212.25" x14ac:dyDescent="0.25">
      <c r="A80" s="191">
        <v>75</v>
      </c>
      <c r="B80" s="202">
        <v>118476</v>
      </c>
      <c r="C80" s="203" t="s">
        <v>302</v>
      </c>
      <c r="D80" s="203" t="s">
        <v>303</v>
      </c>
      <c r="E80" s="204" t="s">
        <v>155</v>
      </c>
      <c r="F80" s="205">
        <v>4286250</v>
      </c>
      <c r="G80" s="206">
        <v>62122.9</v>
      </c>
      <c r="H80" s="207">
        <v>44334.708333333299</v>
      </c>
      <c r="I80" s="208">
        <v>0.3</v>
      </c>
      <c r="J80" s="208">
        <v>0.3</v>
      </c>
      <c r="K80" s="208">
        <v>0.3</v>
      </c>
      <c r="L80" s="209">
        <v>0.28999999999999998</v>
      </c>
      <c r="M80" s="209">
        <v>0.28999999999999998</v>
      </c>
      <c r="N80" s="209">
        <v>0.28999999999999998</v>
      </c>
      <c r="O80" s="210">
        <v>25636.59</v>
      </c>
      <c r="P80" s="210">
        <v>9817.630000000001</v>
      </c>
      <c r="Q80" s="200">
        <v>26668.679999999997</v>
      </c>
      <c r="R80" s="201"/>
    </row>
    <row r="81" spans="1:18" s="243" customFormat="1" ht="137.25" x14ac:dyDescent="0.25">
      <c r="A81" s="191">
        <v>76</v>
      </c>
      <c r="B81" s="202" t="s">
        <v>304</v>
      </c>
      <c r="C81" s="203" t="s">
        <v>305</v>
      </c>
      <c r="D81" s="203" t="s">
        <v>306</v>
      </c>
      <c r="E81" s="204" t="s">
        <v>155</v>
      </c>
      <c r="F81" s="205">
        <v>977000</v>
      </c>
      <c r="G81" s="206">
        <v>0</v>
      </c>
      <c r="H81" s="207" t="s">
        <v>97</v>
      </c>
      <c r="I81" s="208">
        <v>1</v>
      </c>
      <c r="J81" s="208">
        <v>1</v>
      </c>
      <c r="K81" s="208">
        <v>1</v>
      </c>
      <c r="L81" s="209">
        <v>0</v>
      </c>
      <c r="M81" s="209">
        <v>0</v>
      </c>
      <c r="N81" s="209">
        <v>0</v>
      </c>
      <c r="O81" s="210">
        <v>0</v>
      </c>
      <c r="P81" s="210">
        <v>0</v>
      </c>
      <c r="Q81" s="200">
        <v>0</v>
      </c>
      <c r="R81" s="201"/>
    </row>
    <row r="82" spans="1:18" s="243" customFormat="1" ht="136.5" x14ac:dyDescent="0.25">
      <c r="A82" s="191">
        <v>77</v>
      </c>
      <c r="B82" s="202">
        <v>128302</v>
      </c>
      <c r="C82" s="203" t="s">
        <v>307</v>
      </c>
      <c r="D82" s="203" t="s">
        <v>308</v>
      </c>
      <c r="E82" s="204" t="s">
        <v>155</v>
      </c>
      <c r="F82" s="205">
        <v>8729250</v>
      </c>
      <c r="G82" s="206">
        <v>3456000</v>
      </c>
      <c r="H82" s="207">
        <v>43967.4</v>
      </c>
      <c r="I82" s="208">
        <v>0.6</v>
      </c>
      <c r="J82" s="208">
        <v>0.6</v>
      </c>
      <c r="K82" s="208">
        <v>0.6</v>
      </c>
      <c r="L82" s="209">
        <v>0</v>
      </c>
      <c r="M82" s="209">
        <v>0</v>
      </c>
      <c r="N82" s="209">
        <v>0</v>
      </c>
      <c r="O82" s="210">
        <v>11260.9</v>
      </c>
      <c r="P82" s="210">
        <v>26263.030000000002</v>
      </c>
      <c r="Q82" s="200">
        <v>3418476.0700000003</v>
      </c>
      <c r="R82" s="201"/>
    </row>
    <row r="83" spans="1:18" s="243" customFormat="1" ht="76.5" x14ac:dyDescent="0.25">
      <c r="A83" s="191">
        <v>78</v>
      </c>
      <c r="B83" s="202" t="s">
        <v>304</v>
      </c>
      <c r="C83" s="203" t="s">
        <v>309</v>
      </c>
      <c r="D83" s="203" t="s">
        <v>310</v>
      </c>
      <c r="E83" s="204" t="s">
        <v>155</v>
      </c>
      <c r="F83" s="205">
        <v>300000</v>
      </c>
      <c r="G83" s="206">
        <v>3683</v>
      </c>
      <c r="H83" s="207" t="s">
        <v>83</v>
      </c>
      <c r="I83" s="208">
        <v>0</v>
      </c>
      <c r="J83" s="208">
        <v>0</v>
      </c>
      <c r="K83" s="208">
        <v>0</v>
      </c>
      <c r="L83" s="209">
        <v>0</v>
      </c>
      <c r="M83" s="209">
        <v>0</v>
      </c>
      <c r="N83" s="209">
        <v>0</v>
      </c>
      <c r="O83" s="210">
        <v>0</v>
      </c>
      <c r="P83" s="210">
        <v>0</v>
      </c>
      <c r="Q83" s="200">
        <v>3683</v>
      </c>
      <c r="R83" s="201"/>
    </row>
    <row r="84" spans="1:18" s="243" customFormat="1" ht="45" x14ac:dyDescent="0.25">
      <c r="A84" s="191">
        <v>79</v>
      </c>
      <c r="B84" s="202" t="s">
        <v>304</v>
      </c>
      <c r="C84" s="203" t="s">
        <v>309</v>
      </c>
      <c r="D84" s="203" t="s">
        <v>311</v>
      </c>
      <c r="E84" s="204" t="s">
        <v>155</v>
      </c>
      <c r="F84" s="205">
        <v>0</v>
      </c>
      <c r="G84" s="206">
        <v>30000</v>
      </c>
      <c r="H84" s="207" t="s">
        <v>83</v>
      </c>
      <c r="I84" s="208"/>
      <c r="J84" s="208"/>
      <c r="K84" s="208">
        <v>0</v>
      </c>
      <c r="L84" s="209">
        <v>0</v>
      </c>
      <c r="M84" s="209">
        <v>0</v>
      </c>
      <c r="N84" s="209">
        <v>0</v>
      </c>
      <c r="O84" s="210">
        <v>0</v>
      </c>
      <c r="P84" s="210">
        <v>0</v>
      </c>
      <c r="Q84" s="200">
        <v>30000</v>
      </c>
      <c r="R84" s="215" t="s">
        <v>283</v>
      </c>
    </row>
    <row r="85" spans="1:18" s="243" customFormat="1" ht="45" x14ac:dyDescent="0.25">
      <c r="A85" s="191">
        <v>80</v>
      </c>
      <c r="B85" s="202" t="s">
        <v>304</v>
      </c>
      <c r="C85" s="203" t="s">
        <v>309</v>
      </c>
      <c r="D85" s="203" t="s">
        <v>312</v>
      </c>
      <c r="E85" s="204" t="s">
        <v>155</v>
      </c>
      <c r="F85" s="205">
        <v>0</v>
      </c>
      <c r="G85" s="206">
        <v>125000</v>
      </c>
      <c r="H85" s="207" t="s">
        <v>83</v>
      </c>
      <c r="I85" s="208"/>
      <c r="J85" s="208"/>
      <c r="K85" s="208">
        <v>0</v>
      </c>
      <c r="L85" s="209">
        <v>0</v>
      </c>
      <c r="M85" s="209">
        <v>0</v>
      </c>
      <c r="N85" s="209">
        <v>0</v>
      </c>
      <c r="O85" s="210">
        <v>0</v>
      </c>
      <c r="P85" s="210">
        <v>0</v>
      </c>
      <c r="Q85" s="200">
        <v>125000</v>
      </c>
      <c r="R85" s="215" t="s">
        <v>283</v>
      </c>
    </row>
    <row r="86" spans="1:18" s="243" customFormat="1" ht="136.5" x14ac:dyDescent="0.25">
      <c r="A86" s="191">
        <v>81</v>
      </c>
      <c r="B86" s="202">
        <v>128406</v>
      </c>
      <c r="C86" s="203" t="s">
        <v>313</v>
      </c>
      <c r="D86" s="203" t="s">
        <v>314</v>
      </c>
      <c r="E86" s="204" t="s">
        <v>155</v>
      </c>
      <c r="F86" s="205">
        <v>4164700</v>
      </c>
      <c r="G86" s="206">
        <v>4090000</v>
      </c>
      <c r="H86" s="207">
        <v>44047.708333333336</v>
      </c>
      <c r="I86" s="208">
        <v>0.3</v>
      </c>
      <c r="J86" s="208">
        <v>0.3</v>
      </c>
      <c r="K86" s="208">
        <v>0.6</v>
      </c>
      <c r="L86" s="209">
        <v>0</v>
      </c>
      <c r="M86" s="209">
        <v>0</v>
      </c>
      <c r="N86" s="209">
        <v>0</v>
      </c>
      <c r="O86" s="210">
        <v>0</v>
      </c>
      <c r="P86" s="210">
        <v>11002.779999999999</v>
      </c>
      <c r="Q86" s="200">
        <v>4078997.22</v>
      </c>
      <c r="R86" s="201"/>
    </row>
    <row r="87" spans="1:18" s="243" customFormat="1" ht="120.75" x14ac:dyDescent="0.25">
      <c r="A87" s="191">
        <v>82</v>
      </c>
      <c r="B87" s="216" t="s">
        <v>304</v>
      </c>
      <c r="C87" s="203" t="s">
        <v>315</v>
      </c>
      <c r="D87" s="203" t="s">
        <v>316</v>
      </c>
      <c r="E87" s="204" t="s">
        <v>155</v>
      </c>
      <c r="F87" s="205">
        <v>813600</v>
      </c>
      <c r="G87" s="206">
        <v>0</v>
      </c>
      <c r="H87" s="207" t="s">
        <v>83</v>
      </c>
      <c r="I87" s="208">
        <v>0</v>
      </c>
      <c r="J87" s="208">
        <v>0</v>
      </c>
      <c r="K87" s="208">
        <v>0</v>
      </c>
      <c r="L87" s="209">
        <v>0</v>
      </c>
      <c r="M87" s="209">
        <v>0</v>
      </c>
      <c r="N87" s="209">
        <v>0</v>
      </c>
      <c r="O87" s="210">
        <v>0</v>
      </c>
      <c r="P87" s="210">
        <v>0</v>
      </c>
      <c r="Q87" s="200">
        <v>0</v>
      </c>
      <c r="R87" s="201"/>
    </row>
    <row r="88" spans="1:18" s="243" customFormat="1" ht="60" x14ac:dyDescent="0.25">
      <c r="A88" s="191">
        <v>83</v>
      </c>
      <c r="B88" s="202">
        <v>1210250</v>
      </c>
      <c r="C88" s="203" t="s">
        <v>317</v>
      </c>
      <c r="D88" s="203" t="s">
        <v>318</v>
      </c>
      <c r="E88" s="204" t="s">
        <v>155</v>
      </c>
      <c r="F88" s="205">
        <v>0</v>
      </c>
      <c r="G88" s="206">
        <v>1163767</v>
      </c>
      <c r="H88" s="207" t="s">
        <v>83</v>
      </c>
      <c r="I88" s="208">
        <v>0</v>
      </c>
      <c r="J88" s="208">
        <v>0</v>
      </c>
      <c r="K88" s="208">
        <v>0</v>
      </c>
      <c r="L88" s="209">
        <v>0</v>
      </c>
      <c r="M88" s="209">
        <v>0</v>
      </c>
      <c r="N88" s="209">
        <v>0</v>
      </c>
      <c r="O88" s="210">
        <v>0</v>
      </c>
      <c r="P88" s="210">
        <v>0</v>
      </c>
      <c r="Q88" s="200">
        <v>1163767</v>
      </c>
      <c r="R88" s="201"/>
    </row>
    <row r="89" spans="1:18" s="243" customFormat="1" ht="195.75" x14ac:dyDescent="0.25">
      <c r="A89" s="191">
        <v>84</v>
      </c>
      <c r="B89" s="202">
        <v>118686</v>
      </c>
      <c r="C89" s="203" t="s">
        <v>319</v>
      </c>
      <c r="D89" s="203" t="s">
        <v>320</v>
      </c>
      <c r="E89" s="204" t="s">
        <v>155</v>
      </c>
      <c r="F89" s="205">
        <v>0</v>
      </c>
      <c r="G89" s="206">
        <v>1250880.9300000002</v>
      </c>
      <c r="H89" s="207">
        <v>43831</v>
      </c>
      <c r="I89" s="208">
        <v>0.05</v>
      </c>
      <c r="J89" s="208">
        <v>0.05</v>
      </c>
      <c r="K89" s="208">
        <v>0.05</v>
      </c>
      <c r="L89" s="209" t="e">
        <v>#DIV/0!</v>
      </c>
      <c r="M89" s="209">
        <v>0</v>
      </c>
      <c r="N89" s="209">
        <v>0</v>
      </c>
      <c r="O89" s="210">
        <v>141026.07999999999</v>
      </c>
      <c r="P89" s="210">
        <v>79577.210000000006</v>
      </c>
      <c r="Q89" s="200">
        <v>1030277.6400000001</v>
      </c>
      <c r="R89" s="201"/>
    </row>
    <row r="90" spans="1:18" s="243" customFormat="1" ht="90" x14ac:dyDescent="0.25">
      <c r="A90" s="191">
        <v>85</v>
      </c>
      <c r="B90" s="202">
        <v>1210062</v>
      </c>
      <c r="C90" s="203" t="s">
        <v>321</v>
      </c>
      <c r="D90" s="203" t="s">
        <v>322</v>
      </c>
      <c r="E90" s="204" t="s">
        <v>155</v>
      </c>
      <c r="F90" s="205">
        <v>0</v>
      </c>
      <c r="G90" s="206">
        <v>300677.18</v>
      </c>
      <c r="H90" s="207">
        <v>43831</v>
      </c>
      <c r="I90" s="208">
        <v>0.05</v>
      </c>
      <c r="J90" s="208">
        <v>0.05</v>
      </c>
      <c r="K90" s="208">
        <v>0.05</v>
      </c>
      <c r="L90" s="209" t="e">
        <v>#DIV/0!</v>
      </c>
      <c r="M90" s="209">
        <v>0</v>
      </c>
      <c r="N90" s="209">
        <v>0</v>
      </c>
      <c r="O90" s="210">
        <v>0</v>
      </c>
      <c r="P90" s="210">
        <v>10562.1</v>
      </c>
      <c r="Q90" s="200">
        <v>290115.08</v>
      </c>
      <c r="R90" s="201"/>
    </row>
    <row r="91" spans="1:18" s="243" customFormat="1" ht="240.75" x14ac:dyDescent="0.25">
      <c r="A91" s="191">
        <v>86</v>
      </c>
      <c r="B91" s="202">
        <v>1210094</v>
      </c>
      <c r="C91" s="203" t="s">
        <v>323</v>
      </c>
      <c r="D91" s="203" t="s">
        <v>324</v>
      </c>
      <c r="E91" s="204" t="s">
        <v>155</v>
      </c>
      <c r="F91" s="205">
        <v>0</v>
      </c>
      <c r="G91" s="206">
        <v>1803500</v>
      </c>
      <c r="H91" s="207">
        <v>44075</v>
      </c>
      <c r="I91" s="208">
        <v>0.05</v>
      </c>
      <c r="J91" s="208">
        <v>0.05</v>
      </c>
      <c r="K91" s="208">
        <v>0.1</v>
      </c>
      <c r="L91" s="209" t="e">
        <v>#DIV/0!</v>
      </c>
      <c r="M91" s="209">
        <v>0</v>
      </c>
      <c r="N91" s="209">
        <v>0</v>
      </c>
      <c r="O91" s="210">
        <v>175880</v>
      </c>
      <c r="P91" s="210">
        <v>2546.1899999999996</v>
      </c>
      <c r="Q91" s="200">
        <v>1625073.81</v>
      </c>
      <c r="R91" s="201"/>
    </row>
    <row r="92" spans="1:18" s="243" customFormat="1" ht="165.75" x14ac:dyDescent="0.25">
      <c r="A92" s="191">
        <v>87</v>
      </c>
      <c r="B92" s="202">
        <v>128684</v>
      </c>
      <c r="C92" s="203" t="s">
        <v>325</v>
      </c>
      <c r="D92" s="203" t="s">
        <v>326</v>
      </c>
      <c r="E92" s="204" t="s">
        <v>155</v>
      </c>
      <c r="F92" s="205">
        <v>0</v>
      </c>
      <c r="G92" s="206">
        <v>182285.26</v>
      </c>
      <c r="H92" s="207">
        <v>43160</v>
      </c>
      <c r="I92" s="208">
        <v>0.05</v>
      </c>
      <c r="J92" s="208" t="s">
        <v>97</v>
      </c>
      <c r="K92" s="208" t="s">
        <v>97</v>
      </c>
      <c r="L92" s="209">
        <v>0.63</v>
      </c>
      <c r="M92" s="209">
        <v>1</v>
      </c>
      <c r="N92" s="209">
        <v>1</v>
      </c>
      <c r="O92" s="210">
        <v>3.5527136788005001E-15</v>
      </c>
      <c r="P92" s="210">
        <v>123830.23000000001</v>
      </c>
      <c r="Q92" s="200">
        <v>58455.03</v>
      </c>
      <c r="R92" s="201"/>
    </row>
    <row r="93" spans="1:18" s="243" customFormat="1" ht="135.75" x14ac:dyDescent="0.25">
      <c r="A93" s="191">
        <v>88</v>
      </c>
      <c r="B93" s="202">
        <v>128679</v>
      </c>
      <c r="C93" s="203" t="s">
        <v>325</v>
      </c>
      <c r="D93" s="203" t="s">
        <v>327</v>
      </c>
      <c r="E93" s="204" t="s">
        <v>155</v>
      </c>
      <c r="F93" s="205">
        <v>0</v>
      </c>
      <c r="G93" s="206">
        <v>58714.25</v>
      </c>
      <c r="H93" s="207">
        <v>43160</v>
      </c>
      <c r="I93" s="208">
        <v>0.05</v>
      </c>
      <c r="J93" s="208" t="s">
        <v>97</v>
      </c>
      <c r="K93" s="208" t="s">
        <v>97</v>
      </c>
      <c r="L93" s="209">
        <v>0.94</v>
      </c>
      <c r="M93" s="209">
        <v>1</v>
      </c>
      <c r="N93" s="209">
        <v>1</v>
      </c>
      <c r="O93" s="210">
        <v>0</v>
      </c>
      <c r="P93" s="210">
        <v>58714.25</v>
      </c>
      <c r="Q93" s="200">
        <v>0</v>
      </c>
      <c r="R93" s="201"/>
    </row>
    <row r="94" spans="1:18" s="243" customFormat="1" ht="180.75" x14ac:dyDescent="0.25">
      <c r="A94" s="191">
        <v>89</v>
      </c>
      <c r="B94" s="202">
        <v>128702</v>
      </c>
      <c r="C94" s="203" t="s">
        <v>328</v>
      </c>
      <c r="D94" s="203" t="s">
        <v>329</v>
      </c>
      <c r="E94" s="204" t="s">
        <v>155</v>
      </c>
      <c r="F94" s="205">
        <v>0</v>
      </c>
      <c r="G94" s="206">
        <v>980000</v>
      </c>
      <c r="H94" s="207">
        <v>43195.708333333299</v>
      </c>
      <c r="I94" s="208">
        <v>0.05</v>
      </c>
      <c r="J94" s="208">
        <v>0.05</v>
      </c>
      <c r="K94" s="208">
        <v>0.1</v>
      </c>
      <c r="L94" s="209" t="e">
        <v>#DIV/0!</v>
      </c>
      <c r="M94" s="209">
        <v>0</v>
      </c>
      <c r="N94" s="209">
        <v>0</v>
      </c>
      <c r="O94" s="210">
        <v>18014.45</v>
      </c>
      <c r="P94" s="210">
        <v>19519.79</v>
      </c>
      <c r="Q94" s="200">
        <v>942465.76</v>
      </c>
      <c r="R94" s="201"/>
    </row>
    <row r="95" spans="1:18" s="243" customFormat="1" ht="135.75" x14ac:dyDescent="0.25">
      <c r="A95" s="191">
        <v>90</v>
      </c>
      <c r="B95" s="202">
        <v>128677</v>
      </c>
      <c r="C95" s="203" t="s">
        <v>330</v>
      </c>
      <c r="D95" s="203" t="s">
        <v>331</v>
      </c>
      <c r="E95" s="204" t="s">
        <v>155</v>
      </c>
      <c r="F95" s="205">
        <v>0</v>
      </c>
      <c r="G95" s="206">
        <v>145675.02000000002</v>
      </c>
      <c r="H95" s="207">
        <v>43160</v>
      </c>
      <c r="I95" s="208">
        <v>0.05</v>
      </c>
      <c r="J95" s="208" t="s">
        <v>97</v>
      </c>
      <c r="K95" s="208" t="s">
        <v>97</v>
      </c>
      <c r="L95" s="209">
        <v>0.95</v>
      </c>
      <c r="M95" s="209">
        <v>1</v>
      </c>
      <c r="N95" s="209">
        <v>1</v>
      </c>
      <c r="O95" s="210">
        <v>0</v>
      </c>
      <c r="P95" s="210">
        <v>127375.29</v>
      </c>
      <c r="Q95" s="200">
        <v>18299.730000000025</v>
      </c>
      <c r="R95" s="201"/>
    </row>
    <row r="96" spans="1:18" s="243" customFormat="1" ht="330.75" x14ac:dyDescent="0.25">
      <c r="A96" s="191">
        <v>91</v>
      </c>
      <c r="B96" s="202">
        <v>128676</v>
      </c>
      <c r="C96" s="203" t="s">
        <v>332</v>
      </c>
      <c r="D96" s="203" t="s">
        <v>333</v>
      </c>
      <c r="E96" s="204" t="s">
        <v>155</v>
      </c>
      <c r="F96" s="205">
        <v>0</v>
      </c>
      <c r="G96" s="206">
        <v>1400000</v>
      </c>
      <c r="H96" s="207">
        <v>43525</v>
      </c>
      <c r="I96" s="208">
        <v>0.05</v>
      </c>
      <c r="J96" s="208">
        <v>1</v>
      </c>
      <c r="K96" s="208">
        <v>1</v>
      </c>
      <c r="L96" s="209" t="e">
        <v>#DIV/0!</v>
      </c>
      <c r="M96" s="209">
        <v>0.38</v>
      </c>
      <c r="N96" s="209">
        <v>0.41000000000000003</v>
      </c>
      <c r="O96" s="210">
        <v>231103.59</v>
      </c>
      <c r="P96" s="210">
        <v>316474.54999999993</v>
      </c>
      <c r="Q96" s="200">
        <v>852421.86</v>
      </c>
      <c r="R96" s="201"/>
    </row>
    <row r="97" spans="1:18" s="243" customFormat="1" ht="180.75" x14ac:dyDescent="0.25">
      <c r="A97" s="191">
        <v>92</v>
      </c>
      <c r="B97" s="202">
        <v>128693</v>
      </c>
      <c r="C97" s="203" t="s">
        <v>334</v>
      </c>
      <c r="D97" s="214" t="s">
        <v>335</v>
      </c>
      <c r="E97" s="204" t="s">
        <v>155</v>
      </c>
      <c r="F97" s="205">
        <v>0</v>
      </c>
      <c r="G97" s="206">
        <v>194594.22999999998</v>
      </c>
      <c r="H97" s="207">
        <v>43194.708333333299</v>
      </c>
      <c r="I97" s="208">
        <v>0.05</v>
      </c>
      <c r="J97" s="208" t="s">
        <v>97</v>
      </c>
      <c r="K97" s="208" t="s">
        <v>97</v>
      </c>
      <c r="L97" s="209">
        <v>0.67</v>
      </c>
      <c r="M97" s="209">
        <v>0.96</v>
      </c>
      <c r="N97" s="209">
        <v>0.95</v>
      </c>
      <c r="O97" s="210">
        <v>0</v>
      </c>
      <c r="P97" s="210">
        <v>194594.22999999998</v>
      </c>
      <c r="Q97" s="200">
        <v>0</v>
      </c>
      <c r="R97" s="201"/>
    </row>
    <row r="98" spans="1:18" s="243" customFormat="1" ht="120.75" x14ac:dyDescent="0.25">
      <c r="A98" s="191">
        <v>93</v>
      </c>
      <c r="B98" s="202">
        <v>118692</v>
      </c>
      <c r="C98" s="203" t="s">
        <v>336</v>
      </c>
      <c r="D98" s="203" t="s">
        <v>337</v>
      </c>
      <c r="E98" s="204" t="s">
        <v>155</v>
      </c>
      <c r="F98" s="205">
        <v>0</v>
      </c>
      <c r="G98" s="206">
        <v>150000</v>
      </c>
      <c r="H98" s="207">
        <v>43193.708333333299</v>
      </c>
      <c r="I98" s="208">
        <v>0.05</v>
      </c>
      <c r="J98" s="208" t="s">
        <v>97</v>
      </c>
      <c r="K98" s="208" t="s">
        <v>97</v>
      </c>
      <c r="L98" s="209">
        <v>0.89</v>
      </c>
      <c r="M98" s="209">
        <v>1</v>
      </c>
      <c r="N98" s="209">
        <v>1</v>
      </c>
      <c r="O98" s="210">
        <v>1.56319401867222E-12</v>
      </c>
      <c r="P98" s="210">
        <v>123423.08</v>
      </c>
      <c r="Q98" s="200">
        <v>26576.92</v>
      </c>
      <c r="R98" s="201"/>
    </row>
    <row r="99" spans="1:18" s="243" customFormat="1" ht="75" x14ac:dyDescent="0.25">
      <c r="A99" s="191">
        <v>94</v>
      </c>
      <c r="B99" s="202">
        <v>190062</v>
      </c>
      <c r="C99" s="203" t="s">
        <v>338</v>
      </c>
      <c r="D99" s="203" t="s">
        <v>339</v>
      </c>
      <c r="E99" s="204" t="s">
        <v>155</v>
      </c>
      <c r="F99" s="205">
        <v>0</v>
      </c>
      <c r="G99" s="206">
        <v>5416.8</v>
      </c>
      <c r="H99" s="207">
        <v>43160</v>
      </c>
      <c r="I99" s="208">
        <v>0.05</v>
      </c>
      <c r="J99" s="208" t="s">
        <v>97</v>
      </c>
      <c r="K99" s="208" t="s">
        <v>97</v>
      </c>
      <c r="L99" s="209">
        <v>1</v>
      </c>
      <c r="M99" s="209">
        <v>1</v>
      </c>
      <c r="N99" s="209">
        <v>1</v>
      </c>
      <c r="O99" s="210">
        <v>0</v>
      </c>
      <c r="P99" s="210">
        <v>5396.1</v>
      </c>
      <c r="Q99" s="200">
        <v>20.699999999999818</v>
      </c>
      <c r="R99" s="201"/>
    </row>
    <row r="100" spans="1:18" s="243" customFormat="1" ht="210.75" x14ac:dyDescent="0.25">
      <c r="A100" s="191">
        <v>95</v>
      </c>
      <c r="B100" s="202">
        <v>128683</v>
      </c>
      <c r="C100" s="203" t="s">
        <v>338</v>
      </c>
      <c r="D100" s="203" t="s">
        <v>340</v>
      </c>
      <c r="E100" s="204" t="s">
        <v>155</v>
      </c>
      <c r="F100" s="205">
        <v>0</v>
      </c>
      <c r="G100" s="206">
        <v>100822.5</v>
      </c>
      <c r="H100" s="207">
        <v>43160</v>
      </c>
      <c r="I100" s="208">
        <v>0.05</v>
      </c>
      <c r="J100" s="208" t="s">
        <v>97</v>
      </c>
      <c r="K100" s="208" t="s">
        <v>97</v>
      </c>
      <c r="L100" s="209">
        <v>0.98</v>
      </c>
      <c r="M100" s="209">
        <v>1</v>
      </c>
      <c r="N100" s="209">
        <v>1</v>
      </c>
      <c r="O100" s="210">
        <v>0</v>
      </c>
      <c r="P100" s="210">
        <v>96876.069999999992</v>
      </c>
      <c r="Q100" s="200">
        <v>3946.4300000000076</v>
      </c>
      <c r="R100" s="201"/>
    </row>
    <row r="101" spans="1:18" s="243" customFormat="1" ht="150.75" x14ac:dyDescent="0.25">
      <c r="A101" s="191">
        <v>96</v>
      </c>
      <c r="B101" s="202">
        <v>128695</v>
      </c>
      <c r="C101" s="203" t="s">
        <v>341</v>
      </c>
      <c r="D101" s="203" t="s">
        <v>342</v>
      </c>
      <c r="E101" s="204" t="s">
        <v>155</v>
      </c>
      <c r="F101" s="205">
        <v>0</v>
      </c>
      <c r="G101" s="206">
        <v>680000</v>
      </c>
      <c r="H101" s="207">
        <v>43194.708333333299</v>
      </c>
      <c r="I101" s="208">
        <v>0.05</v>
      </c>
      <c r="J101" s="208">
        <v>0.05</v>
      </c>
      <c r="K101" s="208">
        <v>0.1</v>
      </c>
      <c r="L101" s="209" t="e">
        <v>#DIV/0!</v>
      </c>
      <c r="M101" s="209">
        <v>0</v>
      </c>
      <c r="N101" s="209">
        <v>0</v>
      </c>
      <c r="O101" s="210">
        <v>236.65</v>
      </c>
      <c r="P101" s="210">
        <v>11936.280000000004</v>
      </c>
      <c r="Q101" s="200">
        <v>667827.06999999995</v>
      </c>
      <c r="R101" s="201"/>
    </row>
    <row r="102" spans="1:18" s="243" customFormat="1" ht="135" x14ac:dyDescent="0.25">
      <c r="A102" s="191">
        <v>97</v>
      </c>
      <c r="B102" s="202">
        <v>114144</v>
      </c>
      <c r="C102" s="203" t="s">
        <v>343</v>
      </c>
      <c r="D102" s="203" t="s">
        <v>344</v>
      </c>
      <c r="E102" s="204" t="s">
        <v>155</v>
      </c>
      <c r="F102" s="205">
        <v>41338.35</v>
      </c>
      <c r="G102" s="206">
        <v>8618.91</v>
      </c>
      <c r="H102" s="207">
        <v>43075.708333333299</v>
      </c>
      <c r="I102" s="208">
        <v>1</v>
      </c>
      <c r="J102" s="208">
        <v>1</v>
      </c>
      <c r="K102" s="208">
        <v>1</v>
      </c>
      <c r="L102" s="209">
        <v>0.86</v>
      </c>
      <c r="M102" s="209">
        <v>0.99</v>
      </c>
      <c r="N102" s="209">
        <v>1</v>
      </c>
      <c r="O102" s="210">
        <v>0</v>
      </c>
      <c r="P102" s="210">
        <v>8618.91</v>
      </c>
      <c r="Q102" s="200">
        <v>0</v>
      </c>
      <c r="R102" s="201"/>
    </row>
    <row r="103" spans="1:18" s="243" customFormat="1" ht="105" x14ac:dyDescent="0.25">
      <c r="A103" s="191">
        <v>98</v>
      </c>
      <c r="B103" s="202">
        <v>118669</v>
      </c>
      <c r="C103" s="203" t="s">
        <v>345</v>
      </c>
      <c r="D103" s="203" t="s">
        <v>346</v>
      </c>
      <c r="E103" s="204" t="s">
        <v>155</v>
      </c>
      <c r="F103" s="205">
        <v>29507.25</v>
      </c>
      <c r="G103" s="206">
        <v>40000</v>
      </c>
      <c r="H103" s="207">
        <v>43668.708333333299</v>
      </c>
      <c r="I103" s="208">
        <v>0.3</v>
      </c>
      <c r="J103" s="208">
        <v>0.3</v>
      </c>
      <c r="K103" s="208">
        <v>0.6</v>
      </c>
      <c r="L103" s="209">
        <v>0</v>
      </c>
      <c r="M103" s="209">
        <v>0</v>
      </c>
      <c r="N103" s="209">
        <v>0</v>
      </c>
      <c r="O103" s="210">
        <v>4917.87</v>
      </c>
      <c r="P103" s="210">
        <v>3439.14</v>
      </c>
      <c r="Q103" s="200">
        <v>31642.989999999998</v>
      </c>
      <c r="R103" s="201"/>
    </row>
    <row r="104" spans="1:18" s="243" customFormat="1" ht="120" x14ac:dyDescent="0.25">
      <c r="A104" s="191">
        <v>99</v>
      </c>
      <c r="B104" s="202">
        <v>117417</v>
      </c>
      <c r="C104" s="203" t="s">
        <v>347</v>
      </c>
      <c r="D104" s="203" t="s">
        <v>348</v>
      </c>
      <c r="E104" s="217" t="s">
        <v>155</v>
      </c>
      <c r="F104" s="205">
        <v>0</v>
      </c>
      <c r="G104" s="206">
        <v>282</v>
      </c>
      <c r="H104" s="207">
        <v>42942.708333333299</v>
      </c>
      <c r="I104" s="208">
        <v>1</v>
      </c>
      <c r="J104" s="208">
        <v>1</v>
      </c>
      <c r="K104" s="208">
        <v>1</v>
      </c>
      <c r="L104" s="209">
        <v>1</v>
      </c>
      <c r="M104" s="209">
        <v>1</v>
      </c>
      <c r="N104" s="209">
        <v>1</v>
      </c>
      <c r="O104" s="210">
        <v>0</v>
      </c>
      <c r="P104" s="210">
        <v>282</v>
      </c>
      <c r="Q104" s="200">
        <v>0</v>
      </c>
      <c r="R104" s="201"/>
    </row>
    <row r="105" spans="1:18" s="243" customFormat="1" ht="90" x14ac:dyDescent="0.25">
      <c r="A105" s="191">
        <v>100</v>
      </c>
      <c r="B105" s="216" t="s">
        <v>349</v>
      </c>
      <c r="C105" s="203" t="s">
        <v>350</v>
      </c>
      <c r="D105" s="203" t="s">
        <v>351</v>
      </c>
      <c r="E105" s="217" t="s">
        <v>352</v>
      </c>
      <c r="F105" s="205">
        <v>300000</v>
      </c>
      <c r="G105" s="206">
        <v>0</v>
      </c>
      <c r="H105" s="207" t="s">
        <v>83</v>
      </c>
      <c r="I105" s="208">
        <v>0</v>
      </c>
      <c r="J105" s="208">
        <v>0</v>
      </c>
      <c r="K105" s="208">
        <v>0</v>
      </c>
      <c r="L105" s="209">
        <v>0</v>
      </c>
      <c r="M105" s="209">
        <v>0</v>
      </c>
      <c r="N105" s="209">
        <v>0</v>
      </c>
      <c r="O105" s="210">
        <v>0</v>
      </c>
      <c r="P105" s="210">
        <v>0</v>
      </c>
      <c r="Q105" s="200">
        <v>0</v>
      </c>
      <c r="R105" s="201"/>
    </row>
    <row r="106" spans="1:18" s="243" customFormat="1" ht="121.5" x14ac:dyDescent="0.25">
      <c r="A106" s="191">
        <v>101</v>
      </c>
      <c r="B106" s="216" t="s">
        <v>304</v>
      </c>
      <c r="C106" s="203" t="s">
        <v>353</v>
      </c>
      <c r="D106" s="203" t="s">
        <v>354</v>
      </c>
      <c r="E106" s="217" t="s">
        <v>352</v>
      </c>
      <c r="F106" s="205">
        <v>677100</v>
      </c>
      <c r="G106" s="206">
        <v>0</v>
      </c>
      <c r="H106" s="207" t="s">
        <v>83</v>
      </c>
      <c r="I106" s="208">
        <v>0</v>
      </c>
      <c r="J106" s="208">
        <v>0</v>
      </c>
      <c r="K106" s="208">
        <v>0</v>
      </c>
      <c r="L106" s="209">
        <v>0</v>
      </c>
      <c r="M106" s="209">
        <v>0</v>
      </c>
      <c r="N106" s="209">
        <v>0</v>
      </c>
      <c r="O106" s="210">
        <v>0</v>
      </c>
      <c r="P106" s="210">
        <v>0</v>
      </c>
      <c r="Q106" s="200">
        <v>0</v>
      </c>
      <c r="R106" s="201"/>
    </row>
    <row r="107" spans="1:18" s="243" customFormat="1" ht="90" x14ac:dyDescent="0.25">
      <c r="A107" s="191">
        <v>102</v>
      </c>
      <c r="B107" s="202">
        <v>127570</v>
      </c>
      <c r="C107" s="203" t="s">
        <v>355</v>
      </c>
      <c r="D107" s="203" t="s">
        <v>356</v>
      </c>
      <c r="E107" s="217" t="s">
        <v>357</v>
      </c>
      <c r="F107" s="206">
        <v>150000</v>
      </c>
      <c r="G107" s="206">
        <v>150000</v>
      </c>
      <c r="H107" s="207">
        <v>43448.708333333299</v>
      </c>
      <c r="I107" s="208">
        <v>1</v>
      </c>
      <c r="J107" s="208">
        <v>1</v>
      </c>
      <c r="K107" s="208">
        <v>1</v>
      </c>
      <c r="L107" s="209">
        <v>0.05</v>
      </c>
      <c r="M107" s="209">
        <v>0.19</v>
      </c>
      <c r="N107" s="209">
        <v>0.5</v>
      </c>
      <c r="O107" s="210">
        <v>5268.22</v>
      </c>
      <c r="P107" s="210">
        <v>26342.190000000002</v>
      </c>
      <c r="Q107" s="200">
        <v>118389.59</v>
      </c>
      <c r="R107" s="201"/>
    </row>
    <row r="108" spans="1:18" s="243" customFormat="1" ht="180" x14ac:dyDescent="0.25">
      <c r="A108" s="191">
        <v>103</v>
      </c>
      <c r="B108" s="202">
        <v>122081</v>
      </c>
      <c r="C108" s="203" t="s">
        <v>358</v>
      </c>
      <c r="D108" s="203" t="s">
        <v>359</v>
      </c>
      <c r="E108" s="217" t="s">
        <v>352</v>
      </c>
      <c r="F108" s="205">
        <v>395000</v>
      </c>
      <c r="G108" s="206">
        <v>77579.140000000014</v>
      </c>
      <c r="H108" s="207">
        <v>43685.708333333299</v>
      </c>
      <c r="I108" s="208">
        <v>1</v>
      </c>
      <c r="J108" s="208">
        <v>1</v>
      </c>
      <c r="K108" s="208">
        <v>1</v>
      </c>
      <c r="L108" s="209">
        <v>0.05</v>
      </c>
      <c r="M108" s="209">
        <v>0.05</v>
      </c>
      <c r="N108" s="209">
        <v>0.37</v>
      </c>
      <c r="O108" s="210">
        <v>5127.95</v>
      </c>
      <c r="P108" s="210">
        <v>14683.509999999998</v>
      </c>
      <c r="Q108" s="200">
        <v>57767.680000000022</v>
      </c>
      <c r="R108" s="201"/>
    </row>
    <row r="109" spans="1:18" s="243" customFormat="1" ht="120" x14ac:dyDescent="0.25">
      <c r="A109" s="191">
        <v>104</v>
      </c>
      <c r="B109" s="202">
        <v>128535</v>
      </c>
      <c r="C109" s="203" t="s">
        <v>360</v>
      </c>
      <c r="D109" s="203" t="s">
        <v>361</v>
      </c>
      <c r="E109" s="217" t="s">
        <v>357</v>
      </c>
      <c r="F109" s="206">
        <v>20000</v>
      </c>
      <c r="G109" s="206">
        <v>20000</v>
      </c>
      <c r="H109" s="207">
        <v>43195.708333333299</v>
      </c>
      <c r="I109" s="208">
        <v>1</v>
      </c>
      <c r="J109" s="208">
        <v>1</v>
      </c>
      <c r="K109" s="208">
        <v>1</v>
      </c>
      <c r="L109" s="209">
        <v>0.46</v>
      </c>
      <c r="M109" s="209">
        <v>1</v>
      </c>
      <c r="N109" s="209">
        <v>1</v>
      </c>
      <c r="O109" s="210">
        <v>0</v>
      </c>
      <c r="P109" s="210">
        <v>1163.81</v>
      </c>
      <c r="Q109" s="200">
        <v>18836.189999999999</v>
      </c>
      <c r="R109" s="201"/>
    </row>
    <row r="110" spans="1:18" s="243" customFormat="1" ht="135" x14ac:dyDescent="0.25">
      <c r="A110" s="191">
        <v>105</v>
      </c>
      <c r="B110" s="202">
        <v>124743</v>
      </c>
      <c r="C110" s="203" t="s">
        <v>362</v>
      </c>
      <c r="D110" s="203" t="s">
        <v>363</v>
      </c>
      <c r="E110" s="217" t="s">
        <v>352</v>
      </c>
      <c r="F110" s="205">
        <v>72000</v>
      </c>
      <c r="G110" s="206">
        <v>67529.03</v>
      </c>
      <c r="H110" s="207">
        <v>43245.708333333299</v>
      </c>
      <c r="I110" s="208">
        <v>1</v>
      </c>
      <c r="J110" s="208">
        <v>1</v>
      </c>
      <c r="K110" s="208">
        <v>1</v>
      </c>
      <c r="L110" s="209">
        <v>0.17</v>
      </c>
      <c r="M110" s="209">
        <v>0.47000000000000003</v>
      </c>
      <c r="N110" s="209">
        <v>0.69000000000000006</v>
      </c>
      <c r="O110" s="210">
        <v>5057.8</v>
      </c>
      <c r="P110" s="210">
        <v>39880.099999999991</v>
      </c>
      <c r="Q110" s="200">
        <v>22591.130000000005</v>
      </c>
      <c r="R110" s="201"/>
    </row>
    <row r="111" spans="1:18" s="243" customFormat="1" ht="75" x14ac:dyDescent="0.25">
      <c r="A111" s="191">
        <v>106</v>
      </c>
      <c r="B111" s="202">
        <v>125873</v>
      </c>
      <c r="C111" s="203" t="s">
        <v>364</v>
      </c>
      <c r="D111" s="203" t="s">
        <v>365</v>
      </c>
      <c r="E111" s="217" t="s">
        <v>352</v>
      </c>
      <c r="F111" s="205">
        <v>61000</v>
      </c>
      <c r="G111" s="206">
        <v>268823.70999999996</v>
      </c>
      <c r="H111" s="207">
        <v>43362.708333333299</v>
      </c>
      <c r="I111" s="208">
        <v>1</v>
      </c>
      <c r="J111" s="208">
        <v>1</v>
      </c>
      <c r="K111" s="208">
        <v>1</v>
      </c>
      <c r="L111" s="209">
        <v>0.12</v>
      </c>
      <c r="M111" s="209">
        <v>0.2</v>
      </c>
      <c r="N111" s="209">
        <v>0.4</v>
      </c>
      <c r="O111" s="210">
        <v>46755.21</v>
      </c>
      <c r="P111" s="210">
        <v>71731.23</v>
      </c>
      <c r="Q111" s="200">
        <v>150337.26999999996</v>
      </c>
      <c r="R111" s="201"/>
    </row>
    <row r="112" spans="1:18" s="243" customFormat="1" ht="135" x14ac:dyDescent="0.25">
      <c r="A112" s="191">
        <v>107</v>
      </c>
      <c r="B112" s="202">
        <v>122405</v>
      </c>
      <c r="C112" s="203" t="s">
        <v>366</v>
      </c>
      <c r="D112" s="203" t="s">
        <v>367</v>
      </c>
      <c r="E112" s="217" t="s">
        <v>352</v>
      </c>
      <c r="F112" s="205">
        <v>325000</v>
      </c>
      <c r="G112" s="206">
        <v>104257.34</v>
      </c>
      <c r="H112" s="207">
        <v>44701.708333333299</v>
      </c>
      <c r="I112" s="208">
        <v>0.1</v>
      </c>
      <c r="J112" s="208">
        <v>0.1</v>
      </c>
      <c r="K112" s="208">
        <v>0.3</v>
      </c>
      <c r="L112" s="209">
        <v>0</v>
      </c>
      <c r="M112" s="209">
        <v>0</v>
      </c>
      <c r="N112" s="209">
        <v>0</v>
      </c>
      <c r="O112" s="210">
        <v>-5.6843418860808002E-14</v>
      </c>
      <c r="P112" s="210">
        <v>22099.15</v>
      </c>
      <c r="Q112" s="200">
        <v>82158.19</v>
      </c>
      <c r="R112" s="201"/>
    </row>
    <row r="113" spans="1:18" s="243" customFormat="1" ht="90" x14ac:dyDescent="0.25">
      <c r="A113" s="191">
        <v>108</v>
      </c>
      <c r="B113" s="216">
        <v>128533</v>
      </c>
      <c r="C113" s="203" t="s">
        <v>368</v>
      </c>
      <c r="D113" s="203" t="s">
        <v>369</v>
      </c>
      <c r="E113" s="217" t="s">
        <v>352</v>
      </c>
      <c r="F113" s="206">
        <v>55000</v>
      </c>
      <c r="G113" s="206">
        <v>60421.770000000004</v>
      </c>
      <c r="H113" s="207">
        <v>43175.708333333299</v>
      </c>
      <c r="I113" s="208">
        <v>1</v>
      </c>
      <c r="J113" s="208">
        <v>1</v>
      </c>
      <c r="K113" s="208">
        <v>1</v>
      </c>
      <c r="L113" s="209">
        <v>0.27</v>
      </c>
      <c r="M113" s="209">
        <v>0.56000000000000005</v>
      </c>
      <c r="N113" s="209">
        <v>0.88</v>
      </c>
      <c r="O113" s="210">
        <v>0</v>
      </c>
      <c r="P113" s="210">
        <v>3906.08</v>
      </c>
      <c r="Q113" s="200">
        <v>56515.69</v>
      </c>
      <c r="R113" s="201"/>
    </row>
    <row r="114" spans="1:18" s="243" customFormat="1" ht="90" x14ac:dyDescent="0.25">
      <c r="A114" s="191">
        <v>109</v>
      </c>
      <c r="B114" s="216">
        <v>127861</v>
      </c>
      <c r="C114" s="203" t="s">
        <v>370</v>
      </c>
      <c r="D114" s="203" t="s">
        <v>371</v>
      </c>
      <c r="E114" s="217" t="s">
        <v>357</v>
      </c>
      <c r="F114" s="206">
        <v>30000</v>
      </c>
      <c r="G114" s="206">
        <v>31269.239999999998</v>
      </c>
      <c r="H114" s="207">
        <v>43277.708333333299</v>
      </c>
      <c r="I114" s="208">
        <v>1</v>
      </c>
      <c r="J114" s="208">
        <v>1</v>
      </c>
      <c r="K114" s="208">
        <v>1</v>
      </c>
      <c r="L114" s="209">
        <v>0.2</v>
      </c>
      <c r="M114" s="209">
        <v>0.41000000000000003</v>
      </c>
      <c r="N114" s="209">
        <v>0.57999999999999996</v>
      </c>
      <c r="O114" s="210">
        <v>960</v>
      </c>
      <c r="P114" s="210">
        <v>6492.1299999999992</v>
      </c>
      <c r="Q114" s="200">
        <v>23817.11</v>
      </c>
      <c r="R114" s="201"/>
    </row>
    <row r="115" spans="1:18" s="243" customFormat="1" ht="105" x14ac:dyDescent="0.25">
      <c r="A115" s="191">
        <v>110</v>
      </c>
      <c r="B115" s="202">
        <v>124932</v>
      </c>
      <c r="C115" s="203" t="s">
        <v>372</v>
      </c>
      <c r="D115" s="203" t="s">
        <v>373</v>
      </c>
      <c r="E115" s="217" t="s">
        <v>352</v>
      </c>
      <c r="F115" s="205">
        <v>75000</v>
      </c>
      <c r="G115" s="206">
        <v>58991.049999999996</v>
      </c>
      <c r="H115" s="207">
        <v>43315.5</v>
      </c>
      <c r="I115" s="208">
        <v>1</v>
      </c>
      <c r="J115" s="208">
        <v>1</v>
      </c>
      <c r="K115" s="208">
        <v>1</v>
      </c>
      <c r="L115" s="209">
        <v>0.17</v>
      </c>
      <c r="M115" s="209">
        <v>0.41000000000000003</v>
      </c>
      <c r="N115" s="209">
        <v>0.78</v>
      </c>
      <c r="O115" s="210">
        <v>2760</v>
      </c>
      <c r="P115" s="210">
        <v>13877.029999999997</v>
      </c>
      <c r="Q115" s="200">
        <v>42354.02</v>
      </c>
      <c r="R115" s="201"/>
    </row>
    <row r="116" spans="1:18" s="243" customFormat="1" ht="120" x14ac:dyDescent="0.25">
      <c r="A116" s="191">
        <v>111</v>
      </c>
      <c r="B116" s="202">
        <v>127758</v>
      </c>
      <c r="C116" s="203" t="s">
        <v>374</v>
      </c>
      <c r="D116" s="203" t="s">
        <v>375</v>
      </c>
      <c r="E116" s="217" t="s">
        <v>352</v>
      </c>
      <c r="F116" s="205">
        <v>150000</v>
      </c>
      <c r="G116" s="206">
        <v>120000</v>
      </c>
      <c r="H116" s="207">
        <v>43361.708333333299</v>
      </c>
      <c r="I116" s="208">
        <v>1</v>
      </c>
      <c r="J116" s="208">
        <v>1</v>
      </c>
      <c r="K116" s="208">
        <v>1</v>
      </c>
      <c r="L116" s="209">
        <v>0.35</v>
      </c>
      <c r="M116" s="209">
        <v>0.36</v>
      </c>
      <c r="N116" s="209">
        <v>0.72</v>
      </c>
      <c r="O116" s="210">
        <v>20847.88</v>
      </c>
      <c r="P116" s="210">
        <v>43738.18</v>
      </c>
      <c r="Q116" s="200">
        <v>55413.939999999995</v>
      </c>
      <c r="R116" s="201"/>
    </row>
    <row r="117" spans="1:18" s="243" customFormat="1" ht="90" x14ac:dyDescent="0.25">
      <c r="A117" s="191">
        <v>112</v>
      </c>
      <c r="B117" s="202">
        <v>125983</v>
      </c>
      <c r="C117" s="203" t="s">
        <v>376</v>
      </c>
      <c r="D117" s="203" t="s">
        <v>377</v>
      </c>
      <c r="E117" s="217" t="s">
        <v>352</v>
      </c>
      <c r="F117" s="206">
        <v>28000</v>
      </c>
      <c r="G117" s="206">
        <v>1554.66</v>
      </c>
      <c r="H117" s="207">
        <v>43025.708333333299</v>
      </c>
      <c r="I117" s="208">
        <v>1</v>
      </c>
      <c r="J117" s="208">
        <v>1</v>
      </c>
      <c r="K117" s="208">
        <v>1</v>
      </c>
      <c r="L117" s="209">
        <v>1</v>
      </c>
      <c r="M117" s="209">
        <v>1</v>
      </c>
      <c r="N117" s="209">
        <v>1</v>
      </c>
      <c r="O117" s="210">
        <v>0</v>
      </c>
      <c r="P117" s="210">
        <v>1554.66</v>
      </c>
      <c r="Q117" s="200">
        <v>0</v>
      </c>
      <c r="R117" s="201"/>
    </row>
    <row r="118" spans="1:18" s="243" customFormat="1" ht="105" x14ac:dyDescent="0.25">
      <c r="A118" s="191">
        <v>113</v>
      </c>
      <c r="B118" s="202">
        <v>128687</v>
      </c>
      <c r="C118" s="203" t="s">
        <v>378</v>
      </c>
      <c r="D118" s="203" t="s">
        <v>379</v>
      </c>
      <c r="E118" s="204" t="s">
        <v>352</v>
      </c>
      <c r="F118" s="205">
        <v>0</v>
      </c>
      <c r="G118" s="206">
        <v>192453.06999999998</v>
      </c>
      <c r="H118" s="207">
        <v>43466</v>
      </c>
      <c r="I118" s="208">
        <v>0</v>
      </c>
      <c r="J118" s="208">
        <v>0.05</v>
      </c>
      <c r="K118" s="208">
        <v>1</v>
      </c>
      <c r="L118" s="209" t="e">
        <v>#DIV/0!</v>
      </c>
      <c r="M118" s="209">
        <v>0</v>
      </c>
      <c r="N118" s="209">
        <v>0.85</v>
      </c>
      <c r="O118" s="210">
        <v>116892.7</v>
      </c>
      <c r="P118" s="210">
        <v>55641.21</v>
      </c>
      <c r="Q118" s="200">
        <v>19919.159999999982</v>
      </c>
      <c r="R118" s="201"/>
    </row>
    <row r="119" spans="1:18" s="243" customFormat="1" ht="105" x14ac:dyDescent="0.25">
      <c r="A119" s="191">
        <v>114</v>
      </c>
      <c r="B119" s="202">
        <v>190072</v>
      </c>
      <c r="C119" s="203" t="s">
        <v>378</v>
      </c>
      <c r="D119" s="214" t="s">
        <v>380</v>
      </c>
      <c r="E119" s="204" t="s">
        <v>352</v>
      </c>
      <c r="F119" s="205">
        <v>0</v>
      </c>
      <c r="G119" s="206">
        <v>3359.3799999999997</v>
      </c>
      <c r="H119" s="207">
        <v>43160</v>
      </c>
      <c r="I119" s="208">
        <v>0</v>
      </c>
      <c r="J119" s="208" t="s">
        <v>97</v>
      </c>
      <c r="K119" s="208" t="s">
        <v>97</v>
      </c>
      <c r="L119" s="209">
        <v>1</v>
      </c>
      <c r="M119" s="209">
        <v>1</v>
      </c>
      <c r="N119" s="209">
        <v>1</v>
      </c>
      <c r="O119" s="210">
        <v>0</v>
      </c>
      <c r="P119" s="210">
        <v>3356.97</v>
      </c>
      <c r="Q119" s="200">
        <v>2.4099999999998545</v>
      </c>
      <c r="R119" s="201"/>
    </row>
    <row r="120" spans="1:18" s="243" customFormat="1" ht="90" x14ac:dyDescent="0.25">
      <c r="A120" s="191">
        <v>115</v>
      </c>
      <c r="B120" s="202">
        <v>190073</v>
      </c>
      <c r="C120" s="203" t="s">
        <v>381</v>
      </c>
      <c r="D120" s="214" t="s">
        <v>380</v>
      </c>
      <c r="E120" s="204" t="s">
        <v>352</v>
      </c>
      <c r="F120" s="205">
        <v>0</v>
      </c>
      <c r="G120" s="206">
        <v>27500</v>
      </c>
      <c r="H120" s="207">
        <v>43525</v>
      </c>
      <c r="I120" s="208">
        <v>0</v>
      </c>
      <c r="J120" s="208" t="s">
        <v>97</v>
      </c>
      <c r="K120" s="208" t="s">
        <v>97</v>
      </c>
      <c r="L120" s="209">
        <v>1</v>
      </c>
      <c r="M120" s="209">
        <v>1</v>
      </c>
      <c r="N120" s="209">
        <v>1</v>
      </c>
      <c r="O120" s="210">
        <v>0</v>
      </c>
      <c r="P120" s="210">
        <v>27500</v>
      </c>
      <c r="Q120" s="200">
        <v>0</v>
      </c>
      <c r="R120" s="201"/>
    </row>
    <row r="121" spans="1:18" s="243" customFormat="1" ht="105.75" x14ac:dyDescent="0.25">
      <c r="A121" s="191">
        <v>116</v>
      </c>
      <c r="B121" s="202">
        <v>128696</v>
      </c>
      <c r="C121" s="203" t="s">
        <v>382</v>
      </c>
      <c r="D121" s="214" t="s">
        <v>383</v>
      </c>
      <c r="E121" s="204" t="s">
        <v>352</v>
      </c>
      <c r="F121" s="205">
        <v>0</v>
      </c>
      <c r="G121" s="206">
        <v>718837</v>
      </c>
      <c r="H121" s="207">
        <v>43525</v>
      </c>
      <c r="I121" s="208">
        <v>0</v>
      </c>
      <c r="J121" s="208">
        <v>0.6</v>
      </c>
      <c r="K121" s="208">
        <v>1</v>
      </c>
      <c r="L121" s="209" t="e">
        <v>#DIV/0!</v>
      </c>
      <c r="M121" s="209">
        <v>0.16</v>
      </c>
      <c r="N121" s="209">
        <v>0</v>
      </c>
      <c r="O121" s="210">
        <v>34546.97</v>
      </c>
      <c r="P121" s="210">
        <v>70770.98000000001</v>
      </c>
      <c r="Q121" s="200">
        <v>613519.05000000005</v>
      </c>
      <c r="R121" s="201"/>
    </row>
    <row r="122" spans="1:18" s="243" customFormat="1" ht="90" x14ac:dyDescent="0.25">
      <c r="A122" s="191">
        <v>117</v>
      </c>
      <c r="B122" s="202">
        <v>190074</v>
      </c>
      <c r="C122" s="203" t="s">
        <v>384</v>
      </c>
      <c r="D122" s="214" t="s">
        <v>380</v>
      </c>
      <c r="E122" s="217" t="s">
        <v>352</v>
      </c>
      <c r="F122" s="205">
        <v>0</v>
      </c>
      <c r="G122" s="206">
        <v>19300</v>
      </c>
      <c r="H122" s="207">
        <v>43466</v>
      </c>
      <c r="I122" s="208">
        <v>0</v>
      </c>
      <c r="J122" s="208" t="s">
        <v>97</v>
      </c>
      <c r="K122" s="208" t="s">
        <v>97</v>
      </c>
      <c r="L122" s="209" t="e">
        <v>#DIV/0!</v>
      </c>
      <c r="M122" s="209">
        <v>0.75</v>
      </c>
      <c r="N122" s="209">
        <v>0.95</v>
      </c>
      <c r="O122" s="210">
        <v>0</v>
      </c>
      <c r="P122" s="210">
        <v>14444</v>
      </c>
      <c r="Q122" s="200">
        <v>4856</v>
      </c>
      <c r="R122" s="201"/>
    </row>
    <row r="123" spans="1:18" s="243" customFormat="1" ht="90" x14ac:dyDescent="0.25">
      <c r="A123" s="191">
        <v>118</v>
      </c>
      <c r="B123" s="202">
        <v>128685</v>
      </c>
      <c r="C123" s="203" t="s">
        <v>385</v>
      </c>
      <c r="D123" s="214" t="s">
        <v>386</v>
      </c>
      <c r="E123" s="217" t="s">
        <v>352</v>
      </c>
      <c r="F123" s="205">
        <v>0</v>
      </c>
      <c r="G123" s="206">
        <v>401167</v>
      </c>
      <c r="H123" s="207">
        <v>43466</v>
      </c>
      <c r="I123" s="208">
        <v>0</v>
      </c>
      <c r="J123" s="208" t="s">
        <v>97</v>
      </c>
      <c r="K123" s="208" t="s">
        <v>97</v>
      </c>
      <c r="L123" s="209" t="e">
        <v>#DIV/0!</v>
      </c>
      <c r="M123" s="209">
        <v>1</v>
      </c>
      <c r="N123" s="209">
        <v>1</v>
      </c>
      <c r="O123" s="210">
        <v>0</v>
      </c>
      <c r="P123" s="210">
        <v>145885.49</v>
      </c>
      <c r="Q123" s="200">
        <v>255281.51</v>
      </c>
      <c r="R123" s="201"/>
    </row>
    <row r="124" spans="1:18" s="243" customFormat="1" ht="105" x14ac:dyDescent="0.25">
      <c r="A124" s="191">
        <v>119</v>
      </c>
      <c r="B124" s="202">
        <v>190075</v>
      </c>
      <c r="C124" s="203" t="s">
        <v>387</v>
      </c>
      <c r="D124" s="214" t="s">
        <v>388</v>
      </c>
      <c r="E124" s="204" t="s">
        <v>352</v>
      </c>
      <c r="F124" s="205">
        <v>0</v>
      </c>
      <c r="G124" s="206">
        <v>2795</v>
      </c>
      <c r="H124" s="207">
        <v>43466</v>
      </c>
      <c r="I124" s="208">
        <v>0</v>
      </c>
      <c r="J124" s="208" t="s">
        <v>97</v>
      </c>
      <c r="K124" s="208" t="s">
        <v>97</v>
      </c>
      <c r="L124" s="209">
        <v>1</v>
      </c>
      <c r="M124" s="209">
        <v>1</v>
      </c>
      <c r="N124" s="209">
        <v>1</v>
      </c>
      <c r="O124" s="210">
        <v>0</v>
      </c>
      <c r="P124" s="210">
        <v>2795</v>
      </c>
      <c r="Q124" s="200">
        <v>0</v>
      </c>
      <c r="R124" s="201"/>
    </row>
    <row r="125" spans="1:18" s="243" customFormat="1" ht="90" x14ac:dyDescent="0.25">
      <c r="A125" s="191">
        <v>120</v>
      </c>
      <c r="B125" s="202">
        <v>190070</v>
      </c>
      <c r="C125" s="203" t="s">
        <v>389</v>
      </c>
      <c r="D125" s="214" t="s">
        <v>390</v>
      </c>
      <c r="E125" s="217" t="s">
        <v>352</v>
      </c>
      <c r="F125" s="205">
        <v>0</v>
      </c>
      <c r="G125" s="206">
        <v>11490</v>
      </c>
      <c r="H125" s="207">
        <v>43160</v>
      </c>
      <c r="I125" s="208">
        <v>0</v>
      </c>
      <c r="J125" s="208" t="s">
        <v>97</v>
      </c>
      <c r="K125" s="208" t="s">
        <v>97</v>
      </c>
      <c r="L125" s="209">
        <v>1</v>
      </c>
      <c r="M125" s="209">
        <v>1</v>
      </c>
      <c r="N125" s="209">
        <v>1</v>
      </c>
      <c r="O125" s="210">
        <v>0</v>
      </c>
      <c r="P125" s="210">
        <v>11490</v>
      </c>
      <c r="Q125" s="200">
        <v>0</v>
      </c>
      <c r="R125" s="201"/>
    </row>
    <row r="126" spans="1:18" s="243" customFormat="1" ht="135.75" x14ac:dyDescent="0.25">
      <c r="A126" s="191">
        <v>121</v>
      </c>
      <c r="B126" s="202">
        <v>128694</v>
      </c>
      <c r="C126" s="203" t="s">
        <v>391</v>
      </c>
      <c r="D126" s="203" t="s">
        <v>392</v>
      </c>
      <c r="E126" s="204" t="s">
        <v>352</v>
      </c>
      <c r="F126" s="205">
        <v>0</v>
      </c>
      <c r="G126" s="206">
        <v>226521.40000000002</v>
      </c>
      <c r="H126" s="207">
        <v>43466</v>
      </c>
      <c r="I126" s="208">
        <v>0</v>
      </c>
      <c r="J126" s="208" t="s">
        <v>97</v>
      </c>
      <c r="K126" s="208">
        <v>1</v>
      </c>
      <c r="L126" s="209" t="e">
        <v>#DIV/0!</v>
      </c>
      <c r="M126" s="209">
        <v>0.6</v>
      </c>
      <c r="N126" s="209">
        <v>0.6</v>
      </c>
      <c r="O126" s="210">
        <v>7809.0000000000073</v>
      </c>
      <c r="P126" s="210">
        <v>112784.20000000001</v>
      </c>
      <c r="Q126" s="200">
        <v>105928.20000000001</v>
      </c>
      <c r="R126" s="201"/>
    </row>
    <row r="127" spans="1:18" s="243" customFormat="1" ht="90" x14ac:dyDescent="0.25">
      <c r="A127" s="191">
        <v>122</v>
      </c>
      <c r="B127" s="202">
        <v>128697</v>
      </c>
      <c r="C127" s="203" t="s">
        <v>393</v>
      </c>
      <c r="D127" s="203" t="s">
        <v>394</v>
      </c>
      <c r="E127" s="204" t="s">
        <v>352</v>
      </c>
      <c r="F127" s="205">
        <v>0</v>
      </c>
      <c r="G127" s="206">
        <v>56778.89</v>
      </c>
      <c r="H127" s="207">
        <v>43466</v>
      </c>
      <c r="I127" s="208">
        <v>0</v>
      </c>
      <c r="J127" s="208" t="s">
        <v>97</v>
      </c>
      <c r="K127" s="208" t="s">
        <v>97</v>
      </c>
      <c r="L127" s="209" t="e">
        <v>#DIV/0!</v>
      </c>
      <c r="M127" s="209">
        <v>0.9</v>
      </c>
      <c r="N127" s="209">
        <v>0.99</v>
      </c>
      <c r="O127" s="210">
        <v>30595.64</v>
      </c>
      <c r="P127" s="210">
        <v>18441.79</v>
      </c>
      <c r="Q127" s="200">
        <v>7741.4599999999991</v>
      </c>
      <c r="R127" s="201"/>
    </row>
    <row r="128" spans="1:18" s="243" customFormat="1" ht="150" x14ac:dyDescent="0.25">
      <c r="A128" s="191">
        <v>123</v>
      </c>
      <c r="B128" s="216">
        <v>126484</v>
      </c>
      <c r="C128" s="203" t="s">
        <v>395</v>
      </c>
      <c r="D128" s="203" t="s">
        <v>396</v>
      </c>
      <c r="E128" s="204" t="s">
        <v>352</v>
      </c>
      <c r="F128" s="205">
        <v>1539000</v>
      </c>
      <c r="G128" s="206">
        <v>1255736.6000000001</v>
      </c>
      <c r="H128" s="207">
        <v>44488</v>
      </c>
      <c r="I128" s="208">
        <v>0</v>
      </c>
      <c r="J128" s="208">
        <v>0.05</v>
      </c>
      <c r="K128" s="208">
        <v>0.1</v>
      </c>
      <c r="L128" s="209">
        <v>0</v>
      </c>
      <c r="M128" s="209">
        <v>0</v>
      </c>
      <c r="N128" s="209">
        <v>0</v>
      </c>
      <c r="O128" s="210">
        <v>0</v>
      </c>
      <c r="P128" s="210">
        <v>0</v>
      </c>
      <c r="Q128" s="200">
        <v>1255736.6000000001</v>
      </c>
      <c r="R128" s="201"/>
    </row>
    <row r="129" spans="1:18" s="243" customFormat="1" ht="60" x14ac:dyDescent="0.25">
      <c r="A129" s="191">
        <v>124</v>
      </c>
      <c r="B129" s="202" t="s">
        <v>397</v>
      </c>
      <c r="C129" s="203" t="s">
        <v>398</v>
      </c>
      <c r="D129" s="211" t="s">
        <v>399</v>
      </c>
      <c r="E129" s="204" t="s">
        <v>352</v>
      </c>
      <c r="F129" s="205">
        <v>0</v>
      </c>
      <c r="G129" s="206">
        <v>735.72</v>
      </c>
      <c r="H129" s="207">
        <v>43213</v>
      </c>
      <c r="I129" s="208"/>
      <c r="J129" s="208"/>
      <c r="K129" s="208">
        <v>0</v>
      </c>
      <c r="L129" s="209"/>
      <c r="M129" s="209"/>
      <c r="N129" s="209">
        <v>0</v>
      </c>
      <c r="O129" s="210">
        <v>0</v>
      </c>
      <c r="P129" s="210">
        <v>735.72</v>
      </c>
      <c r="Q129" s="210">
        <v>0</v>
      </c>
      <c r="R129" s="201" t="s">
        <v>283</v>
      </c>
    </row>
    <row r="130" spans="1:18" s="243" customFormat="1" ht="90" x14ac:dyDescent="0.25">
      <c r="A130" s="191">
        <v>125</v>
      </c>
      <c r="B130" s="216">
        <v>123377</v>
      </c>
      <c r="C130" s="203" t="s">
        <v>400</v>
      </c>
      <c r="D130" s="203" t="s">
        <v>401</v>
      </c>
      <c r="E130" s="204" t="s">
        <v>402</v>
      </c>
      <c r="F130" s="205">
        <v>125000</v>
      </c>
      <c r="G130" s="206">
        <v>350461.51</v>
      </c>
      <c r="H130" s="207">
        <v>43439</v>
      </c>
      <c r="I130" s="208">
        <v>1</v>
      </c>
      <c r="J130" s="208">
        <v>1</v>
      </c>
      <c r="K130" s="208">
        <v>1</v>
      </c>
      <c r="L130" s="209">
        <v>0.33</v>
      </c>
      <c r="M130" s="209">
        <v>0.91</v>
      </c>
      <c r="N130" s="209">
        <v>0.95</v>
      </c>
      <c r="O130" s="210">
        <v>52896.3</v>
      </c>
      <c r="P130" s="210">
        <v>289847.96000000002</v>
      </c>
      <c r="Q130" s="200">
        <v>7717.25</v>
      </c>
      <c r="R130" s="201"/>
    </row>
    <row r="131" spans="1:18" s="243" customFormat="1" ht="75" x14ac:dyDescent="0.25">
      <c r="A131" s="191">
        <v>126</v>
      </c>
      <c r="B131" s="202" t="s">
        <v>304</v>
      </c>
      <c r="C131" s="203" t="s">
        <v>403</v>
      </c>
      <c r="D131" s="203" t="s">
        <v>404</v>
      </c>
      <c r="E131" s="204" t="s">
        <v>402</v>
      </c>
      <c r="F131" s="205">
        <v>0</v>
      </c>
      <c r="G131" s="206">
        <v>350000</v>
      </c>
      <c r="H131" s="207">
        <v>43831</v>
      </c>
      <c r="I131" s="208">
        <v>0</v>
      </c>
      <c r="J131" s="208">
        <v>0.05</v>
      </c>
      <c r="K131" s="208">
        <v>0.1</v>
      </c>
      <c r="L131" s="209">
        <v>0</v>
      </c>
      <c r="M131" s="209">
        <v>0</v>
      </c>
      <c r="N131" s="209">
        <v>0</v>
      </c>
      <c r="O131" s="210">
        <v>0</v>
      </c>
      <c r="P131" s="210">
        <v>0</v>
      </c>
      <c r="Q131" s="200">
        <v>350000</v>
      </c>
      <c r="R131" s="201"/>
    </row>
    <row r="132" spans="1:18" s="243" customFormat="1" ht="90" x14ac:dyDescent="0.25">
      <c r="A132" s="191">
        <v>127</v>
      </c>
      <c r="B132" s="216">
        <v>128562</v>
      </c>
      <c r="C132" s="203" t="s">
        <v>405</v>
      </c>
      <c r="D132" s="203" t="s">
        <v>406</v>
      </c>
      <c r="E132" s="204" t="s">
        <v>402</v>
      </c>
      <c r="F132" s="205">
        <v>75000</v>
      </c>
      <c r="G132" s="206">
        <v>393809.05</v>
      </c>
      <c r="H132" s="207">
        <v>43861</v>
      </c>
      <c r="I132" s="208">
        <v>0</v>
      </c>
      <c r="J132" s="208">
        <v>0</v>
      </c>
      <c r="K132" s="208">
        <v>0.1</v>
      </c>
      <c r="L132" s="209">
        <v>0</v>
      </c>
      <c r="M132" s="209">
        <v>0</v>
      </c>
      <c r="N132" s="209">
        <v>0</v>
      </c>
      <c r="O132" s="210">
        <v>14583.5</v>
      </c>
      <c r="P132" s="210">
        <v>46532.93</v>
      </c>
      <c r="Q132" s="200">
        <v>332692.62</v>
      </c>
      <c r="R132" s="201"/>
    </row>
    <row r="133" spans="1:18" s="243" customFormat="1" ht="225" x14ac:dyDescent="0.25">
      <c r="A133" s="191">
        <v>128</v>
      </c>
      <c r="B133" s="216">
        <v>128632</v>
      </c>
      <c r="C133" s="203" t="s">
        <v>407</v>
      </c>
      <c r="D133" s="203" t="s">
        <v>408</v>
      </c>
      <c r="E133" s="204" t="s">
        <v>402</v>
      </c>
      <c r="F133" s="205">
        <v>4180000</v>
      </c>
      <c r="G133" s="206">
        <v>1961166.0499999998</v>
      </c>
      <c r="H133" s="207">
        <v>44053</v>
      </c>
      <c r="I133" s="208">
        <v>0.6</v>
      </c>
      <c r="J133" s="208">
        <v>0.6</v>
      </c>
      <c r="K133" s="208">
        <v>0.95</v>
      </c>
      <c r="L133" s="209">
        <v>0</v>
      </c>
      <c r="M133" s="209">
        <v>0</v>
      </c>
      <c r="N133" s="209">
        <v>0</v>
      </c>
      <c r="O133" s="210">
        <v>0</v>
      </c>
      <c r="P133" s="210">
        <v>6683.58</v>
      </c>
      <c r="Q133" s="200">
        <v>1954482.4699999997</v>
      </c>
      <c r="R133" s="201"/>
    </row>
    <row r="134" spans="1:18" s="243" customFormat="1" ht="180" x14ac:dyDescent="0.25">
      <c r="A134" s="191">
        <v>129</v>
      </c>
      <c r="B134" s="202">
        <v>1110061</v>
      </c>
      <c r="C134" s="203" t="s">
        <v>409</v>
      </c>
      <c r="D134" s="211" t="s">
        <v>410</v>
      </c>
      <c r="E134" s="204" t="s">
        <v>402</v>
      </c>
      <c r="F134" s="205">
        <v>0</v>
      </c>
      <c r="G134" s="206">
        <v>1478944</v>
      </c>
      <c r="H134" s="207">
        <v>44075</v>
      </c>
      <c r="I134" s="208">
        <v>0</v>
      </c>
      <c r="J134" s="208">
        <v>0.05</v>
      </c>
      <c r="K134" s="208">
        <v>0.1</v>
      </c>
      <c r="L134" s="209">
        <v>0</v>
      </c>
      <c r="M134" s="209">
        <v>0</v>
      </c>
      <c r="N134" s="209">
        <v>0</v>
      </c>
      <c r="O134" s="210">
        <v>0</v>
      </c>
      <c r="P134" s="210">
        <v>0</v>
      </c>
      <c r="Q134" s="200">
        <v>1478944</v>
      </c>
      <c r="R134" s="201"/>
    </row>
    <row r="135" spans="1:18" s="243" customFormat="1" ht="90" x14ac:dyDescent="0.25">
      <c r="A135" s="191">
        <v>130</v>
      </c>
      <c r="B135" s="216">
        <v>128314</v>
      </c>
      <c r="C135" s="203" t="s">
        <v>411</v>
      </c>
      <c r="D135" s="203" t="s">
        <v>412</v>
      </c>
      <c r="E135" s="204" t="s">
        <v>402</v>
      </c>
      <c r="F135" s="205">
        <v>25000</v>
      </c>
      <c r="G135" s="206">
        <v>0</v>
      </c>
      <c r="H135" s="207">
        <v>44196</v>
      </c>
      <c r="I135" s="208">
        <v>1</v>
      </c>
      <c r="J135" s="208">
        <v>1</v>
      </c>
      <c r="K135" s="208">
        <v>1</v>
      </c>
      <c r="L135" s="209">
        <v>0</v>
      </c>
      <c r="M135" s="209">
        <v>0</v>
      </c>
      <c r="N135" s="209">
        <v>0</v>
      </c>
      <c r="O135" s="210">
        <v>0</v>
      </c>
      <c r="P135" s="210">
        <v>0</v>
      </c>
      <c r="Q135" s="200">
        <v>0</v>
      </c>
      <c r="R135" s="201"/>
    </row>
    <row r="136" spans="1:18" s="243" customFormat="1" ht="90" x14ac:dyDescent="0.25">
      <c r="A136" s="191">
        <v>131</v>
      </c>
      <c r="B136" s="202" t="s">
        <v>304</v>
      </c>
      <c r="C136" s="203" t="s">
        <v>413</v>
      </c>
      <c r="D136" s="203" t="s">
        <v>414</v>
      </c>
      <c r="E136" s="204" t="s">
        <v>402</v>
      </c>
      <c r="F136" s="205">
        <v>0</v>
      </c>
      <c r="G136" s="206">
        <v>160000</v>
      </c>
      <c r="H136" s="207">
        <v>43831</v>
      </c>
      <c r="I136" s="208">
        <v>0</v>
      </c>
      <c r="J136" s="208">
        <v>0.05</v>
      </c>
      <c r="K136" s="208">
        <v>0.05</v>
      </c>
      <c r="L136" s="209">
        <v>0</v>
      </c>
      <c r="M136" s="209">
        <v>0</v>
      </c>
      <c r="N136" s="209">
        <v>0</v>
      </c>
      <c r="O136" s="210">
        <v>0</v>
      </c>
      <c r="P136" s="210">
        <v>0</v>
      </c>
      <c r="Q136" s="200">
        <v>160000</v>
      </c>
      <c r="R136" s="201"/>
    </row>
    <row r="137" spans="1:18" s="243" customFormat="1" ht="75" x14ac:dyDescent="0.25">
      <c r="A137" s="191">
        <v>132</v>
      </c>
      <c r="B137" s="202">
        <v>127144</v>
      </c>
      <c r="C137" s="203" t="s">
        <v>415</v>
      </c>
      <c r="D137" s="203" t="s">
        <v>416</v>
      </c>
      <c r="E137" s="204" t="s">
        <v>402</v>
      </c>
      <c r="F137" s="205">
        <v>0</v>
      </c>
      <c r="G137" s="206">
        <v>100000</v>
      </c>
      <c r="H137" s="207" t="s">
        <v>304</v>
      </c>
      <c r="I137" s="208">
        <v>0</v>
      </c>
      <c r="J137" s="208">
        <v>0.05</v>
      </c>
      <c r="K137" s="208">
        <v>0.05</v>
      </c>
      <c r="L137" s="209">
        <v>0</v>
      </c>
      <c r="M137" s="209">
        <v>0</v>
      </c>
      <c r="N137" s="209">
        <v>0</v>
      </c>
      <c r="O137" s="210">
        <v>0</v>
      </c>
      <c r="P137" s="210">
        <v>0</v>
      </c>
      <c r="Q137" s="200">
        <v>100000</v>
      </c>
      <c r="R137" s="201"/>
    </row>
    <row r="138" spans="1:18" s="243" customFormat="1" ht="106.5" x14ac:dyDescent="0.25">
      <c r="A138" s="191">
        <v>133</v>
      </c>
      <c r="B138" s="216">
        <v>127550</v>
      </c>
      <c r="C138" s="203" t="s">
        <v>417</v>
      </c>
      <c r="D138" s="203" t="s">
        <v>418</v>
      </c>
      <c r="E138" s="204" t="s">
        <v>402</v>
      </c>
      <c r="F138" s="205">
        <v>500000</v>
      </c>
      <c r="G138" s="206">
        <v>0</v>
      </c>
      <c r="H138" s="207">
        <v>43164</v>
      </c>
      <c r="I138" s="208">
        <v>1</v>
      </c>
      <c r="J138" s="208">
        <v>1</v>
      </c>
      <c r="K138" s="208">
        <v>1</v>
      </c>
      <c r="L138" s="209">
        <v>0</v>
      </c>
      <c r="M138" s="209">
        <v>0</v>
      </c>
      <c r="N138" s="209">
        <v>0</v>
      </c>
      <c r="O138" s="210">
        <v>0</v>
      </c>
      <c r="P138" s="210">
        <v>0</v>
      </c>
      <c r="Q138" s="200">
        <v>0</v>
      </c>
      <c r="R138" s="201"/>
    </row>
    <row r="139" spans="1:18" s="243" customFormat="1" ht="90" x14ac:dyDescent="0.25">
      <c r="A139" s="191">
        <v>134</v>
      </c>
      <c r="B139" s="216">
        <v>118667</v>
      </c>
      <c r="C139" s="203" t="s">
        <v>419</v>
      </c>
      <c r="D139" s="203" t="s">
        <v>420</v>
      </c>
      <c r="E139" s="204" t="s">
        <v>402</v>
      </c>
      <c r="F139" s="205">
        <v>10000</v>
      </c>
      <c r="G139" s="206">
        <v>4178.08</v>
      </c>
      <c r="H139" s="207">
        <v>43217</v>
      </c>
      <c r="I139" s="208">
        <v>1</v>
      </c>
      <c r="J139" s="208">
        <v>1</v>
      </c>
      <c r="K139" s="208">
        <v>1</v>
      </c>
      <c r="L139" s="209">
        <v>0.1</v>
      </c>
      <c r="M139" s="209">
        <v>0</v>
      </c>
      <c r="N139" s="209">
        <v>0.95</v>
      </c>
      <c r="O139" s="210">
        <v>0</v>
      </c>
      <c r="P139" s="210">
        <v>4178.08</v>
      </c>
      <c r="Q139" s="200">
        <v>0</v>
      </c>
      <c r="R139" s="201"/>
    </row>
    <row r="140" spans="1:18" s="243" customFormat="1" ht="105" x14ac:dyDescent="0.25">
      <c r="A140" s="191">
        <v>135</v>
      </c>
      <c r="B140" s="216">
        <v>117303</v>
      </c>
      <c r="C140" s="203" t="s">
        <v>421</v>
      </c>
      <c r="D140" s="203" t="s">
        <v>422</v>
      </c>
      <c r="E140" s="204" t="s">
        <v>402</v>
      </c>
      <c r="F140" s="205">
        <v>30000</v>
      </c>
      <c r="G140" s="206">
        <v>37052.22</v>
      </c>
      <c r="H140" s="207">
        <v>43439</v>
      </c>
      <c r="I140" s="208">
        <v>1</v>
      </c>
      <c r="J140" s="208">
        <v>1</v>
      </c>
      <c r="K140" s="208">
        <v>1</v>
      </c>
      <c r="L140" s="209">
        <v>0.6</v>
      </c>
      <c r="M140" s="209">
        <v>0.9</v>
      </c>
      <c r="N140" s="209">
        <v>0.95</v>
      </c>
      <c r="O140" s="210">
        <v>8670</v>
      </c>
      <c r="P140" s="210">
        <v>6106.079999999999</v>
      </c>
      <c r="Q140" s="200">
        <v>22276.140000000003</v>
      </c>
      <c r="R140" s="201"/>
    </row>
    <row r="141" spans="1:18" s="243" customFormat="1" ht="105" x14ac:dyDescent="0.25">
      <c r="A141" s="191">
        <v>136</v>
      </c>
      <c r="B141" s="216">
        <v>116446</v>
      </c>
      <c r="C141" s="203" t="s">
        <v>423</v>
      </c>
      <c r="D141" s="203" t="s">
        <v>424</v>
      </c>
      <c r="E141" s="204" t="s">
        <v>402</v>
      </c>
      <c r="F141" s="205">
        <v>25000</v>
      </c>
      <c r="G141" s="206">
        <v>2075.62</v>
      </c>
      <c r="H141" s="207">
        <v>43139</v>
      </c>
      <c r="I141" s="208">
        <v>1</v>
      </c>
      <c r="J141" s="208">
        <v>1</v>
      </c>
      <c r="K141" s="208">
        <v>1</v>
      </c>
      <c r="L141" s="209">
        <v>1</v>
      </c>
      <c r="M141" s="209">
        <v>1</v>
      </c>
      <c r="N141" s="209">
        <v>1</v>
      </c>
      <c r="O141" s="210">
        <v>0</v>
      </c>
      <c r="P141" s="210">
        <v>2075.62</v>
      </c>
      <c r="Q141" s="200">
        <v>0</v>
      </c>
      <c r="R141" s="201"/>
    </row>
    <row r="142" spans="1:18" s="243" customFormat="1" ht="90" x14ac:dyDescent="0.25">
      <c r="A142" s="191">
        <v>137</v>
      </c>
      <c r="B142" s="216">
        <v>128235</v>
      </c>
      <c r="C142" s="203" t="s">
        <v>425</v>
      </c>
      <c r="D142" s="203" t="s">
        <v>426</v>
      </c>
      <c r="E142" s="204" t="s">
        <v>402</v>
      </c>
      <c r="F142" s="205">
        <v>30000</v>
      </c>
      <c r="G142" s="206">
        <v>37313.57</v>
      </c>
      <c r="H142" s="207">
        <v>43416</v>
      </c>
      <c r="I142" s="208">
        <v>1</v>
      </c>
      <c r="J142" s="208">
        <v>1</v>
      </c>
      <c r="K142" s="208">
        <v>1</v>
      </c>
      <c r="L142" s="209">
        <v>0.68</v>
      </c>
      <c r="M142" s="209">
        <v>0.92</v>
      </c>
      <c r="N142" s="209">
        <v>0.94000000000000006</v>
      </c>
      <c r="O142" s="210">
        <v>9898.8799999999992</v>
      </c>
      <c r="P142" s="210">
        <v>19745.46</v>
      </c>
      <c r="Q142" s="200">
        <v>7669.2300000000032</v>
      </c>
      <c r="R142" s="201"/>
    </row>
    <row r="143" spans="1:18" s="243" customFormat="1" ht="75.75" thickBot="1" x14ac:dyDescent="0.3">
      <c r="A143" s="218">
        <v>138</v>
      </c>
      <c r="B143" s="219" t="s">
        <v>304</v>
      </c>
      <c r="C143" s="220" t="s">
        <v>395</v>
      </c>
      <c r="D143" s="221" t="s">
        <v>427</v>
      </c>
      <c r="E143" s="222" t="s">
        <v>402</v>
      </c>
      <c r="F143" s="223">
        <v>0</v>
      </c>
      <c r="G143" s="224">
        <v>125000</v>
      </c>
      <c r="H143" s="225">
        <v>43586</v>
      </c>
      <c r="I143" s="226">
        <v>0.1</v>
      </c>
      <c r="J143" s="226">
        <v>0.05</v>
      </c>
      <c r="K143" s="226">
        <v>0.3</v>
      </c>
      <c r="L143" s="227">
        <v>0</v>
      </c>
      <c r="M143" s="227">
        <v>0</v>
      </c>
      <c r="N143" s="227">
        <v>0</v>
      </c>
      <c r="O143" s="228">
        <v>0</v>
      </c>
      <c r="P143" s="228">
        <v>0</v>
      </c>
      <c r="Q143" s="229">
        <v>125000</v>
      </c>
      <c r="R143" s="230"/>
    </row>
    <row r="144" spans="1:18" ht="27.75" thickBot="1" x14ac:dyDescent="0.3">
      <c r="A144" s="160"/>
      <c r="B144" s="164"/>
      <c r="C144" s="164"/>
      <c r="D144" s="170"/>
      <c r="E144" s="231" t="s">
        <v>56</v>
      </c>
      <c r="F144" s="232">
        <v>66185665.138499998</v>
      </c>
      <c r="G144" s="232">
        <v>66185665.339999974</v>
      </c>
      <c r="H144" s="233"/>
      <c r="I144" s="234"/>
      <c r="J144" s="234"/>
      <c r="K144" s="234"/>
      <c r="L144" s="235"/>
      <c r="M144" s="235"/>
      <c r="N144" s="235"/>
      <c r="O144" s="232">
        <v>3546695.18</v>
      </c>
      <c r="P144" s="232">
        <v>3614330.9500000011</v>
      </c>
      <c r="Q144" s="232">
        <v>59024639.209999993</v>
      </c>
      <c r="R144" s="236"/>
    </row>
  </sheetData>
  <mergeCells count="3">
    <mergeCell ref="C1:D1"/>
    <mergeCell ref="C2:D2"/>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L31" sqref="L31"/>
    </sheetView>
  </sheetViews>
  <sheetFormatPr defaultRowHeight="15" x14ac:dyDescent="0.25"/>
  <cols>
    <col min="2" max="2" width="15.5703125" customWidth="1"/>
    <col min="4" max="4" width="16.7109375" customWidth="1"/>
  </cols>
  <sheetData>
    <row r="1" spans="1:14" ht="31.5" x14ac:dyDescent="0.25">
      <c r="B1" s="237" t="s">
        <v>26</v>
      </c>
      <c r="C1" s="713" t="s">
        <v>428</v>
      </c>
      <c r="D1" s="714"/>
      <c r="E1" s="238"/>
      <c r="I1" s="63"/>
    </row>
    <row r="2" spans="1:14" ht="15.75" x14ac:dyDescent="0.25">
      <c r="B2" s="237" t="s">
        <v>28</v>
      </c>
      <c r="C2" s="715">
        <v>43264</v>
      </c>
      <c r="D2" s="716"/>
      <c r="E2" s="239"/>
      <c r="G2" s="63"/>
      <c r="H2" s="65"/>
      <c r="I2" s="63"/>
      <c r="J2" s="63"/>
      <c r="M2" s="66"/>
    </row>
    <row r="3" spans="1:14" ht="31.5" x14ac:dyDescent="0.25">
      <c r="B3" s="237" t="s">
        <v>29</v>
      </c>
      <c r="C3" s="717" t="s">
        <v>151</v>
      </c>
      <c r="D3" s="718"/>
      <c r="E3" s="240"/>
    </row>
    <row r="4" spans="1:14" ht="15.75" x14ac:dyDescent="0.25">
      <c r="B4" s="241"/>
      <c r="C4" s="242"/>
      <c r="D4" s="243"/>
      <c r="E4" s="243"/>
    </row>
    <row r="5" spans="1:14" x14ac:dyDescent="0.25">
      <c r="A5" s="719" t="s">
        <v>30</v>
      </c>
      <c r="B5" s="722" t="s">
        <v>429</v>
      </c>
      <c r="C5" s="723"/>
      <c r="D5" s="723"/>
      <c r="E5" s="723"/>
      <c r="F5" s="723"/>
      <c r="G5" s="723"/>
      <c r="H5" s="723"/>
      <c r="I5" s="723"/>
      <c r="J5" s="723"/>
      <c r="K5" s="723"/>
      <c r="L5" s="723"/>
      <c r="M5" s="723"/>
      <c r="N5" s="724"/>
    </row>
    <row r="6" spans="1:14" x14ac:dyDescent="0.25">
      <c r="A6" s="720"/>
      <c r="B6" s="725"/>
      <c r="C6" s="726"/>
      <c r="D6" s="726"/>
      <c r="E6" s="726"/>
      <c r="F6" s="726"/>
      <c r="G6" s="726"/>
      <c r="H6" s="726"/>
      <c r="I6" s="726"/>
      <c r="J6" s="726"/>
      <c r="K6" s="726"/>
      <c r="L6" s="726"/>
      <c r="M6" s="726"/>
      <c r="N6" s="727"/>
    </row>
    <row r="7" spans="1:14" x14ac:dyDescent="0.25">
      <c r="A7" s="721"/>
      <c r="B7" s="728"/>
      <c r="C7" s="729"/>
      <c r="D7" s="729"/>
      <c r="E7" s="729"/>
      <c r="F7" s="729"/>
      <c r="G7" s="729"/>
      <c r="H7" s="729"/>
      <c r="I7" s="729"/>
      <c r="J7" s="729"/>
      <c r="K7" s="729"/>
      <c r="L7" s="729"/>
      <c r="M7" s="729"/>
      <c r="N7" s="730"/>
    </row>
    <row r="8" spans="1:14" ht="15.75" x14ac:dyDescent="0.25">
      <c r="A8" s="244">
        <v>65</v>
      </c>
      <c r="B8" s="245" t="s">
        <v>430</v>
      </c>
      <c r="C8" s="246"/>
      <c r="D8" s="246"/>
      <c r="E8" s="246"/>
      <c r="F8" s="246"/>
      <c r="G8" s="246"/>
      <c r="H8" s="246"/>
      <c r="I8" s="246"/>
      <c r="J8" s="246"/>
      <c r="K8" s="246"/>
      <c r="L8" s="246"/>
      <c r="M8" s="246"/>
      <c r="N8" s="247"/>
    </row>
    <row r="9" spans="1:14" ht="15.75" x14ac:dyDescent="0.25">
      <c r="A9" s="244">
        <v>66</v>
      </c>
      <c r="B9" s="245" t="s">
        <v>431</v>
      </c>
      <c r="C9" s="246"/>
      <c r="D9" s="246"/>
      <c r="E9" s="246"/>
      <c r="F9" s="246"/>
      <c r="G9" s="246"/>
      <c r="H9" s="246"/>
      <c r="I9" s="246"/>
      <c r="J9" s="246"/>
      <c r="K9" s="246"/>
      <c r="L9" s="246"/>
      <c r="M9" s="246"/>
      <c r="N9" s="247"/>
    </row>
    <row r="10" spans="1:14" ht="15.75" x14ac:dyDescent="0.25">
      <c r="A10" s="244">
        <v>67</v>
      </c>
      <c r="B10" s="245" t="s">
        <v>432</v>
      </c>
      <c r="C10" s="246"/>
      <c r="D10" s="246"/>
      <c r="E10" s="246"/>
      <c r="F10" s="246"/>
      <c r="G10" s="246"/>
      <c r="H10" s="246"/>
      <c r="I10" s="246"/>
      <c r="J10" s="246"/>
      <c r="K10" s="246"/>
      <c r="L10" s="246"/>
      <c r="M10" s="246"/>
      <c r="N10" s="247"/>
    </row>
    <row r="11" spans="1:14" ht="15.75" x14ac:dyDescent="0.25">
      <c r="A11" s="244">
        <v>68</v>
      </c>
      <c r="B11" s="245" t="s">
        <v>433</v>
      </c>
      <c r="C11" s="246"/>
      <c r="D11" s="246"/>
      <c r="E11" s="246"/>
      <c r="F11" s="246"/>
      <c r="G11" s="246"/>
      <c r="H11" s="246"/>
      <c r="I11" s="246"/>
      <c r="J11" s="246"/>
      <c r="K11" s="246"/>
      <c r="L11" s="246"/>
      <c r="M11" s="246"/>
      <c r="N11" s="247"/>
    </row>
    <row r="12" spans="1:14" ht="15.75" x14ac:dyDescent="0.25">
      <c r="A12" s="244">
        <v>79</v>
      </c>
      <c r="B12" s="245" t="s">
        <v>434</v>
      </c>
      <c r="C12" s="246"/>
      <c r="D12" s="246"/>
      <c r="E12" s="246"/>
      <c r="F12" s="246"/>
      <c r="G12" s="246"/>
      <c r="H12" s="246"/>
      <c r="I12" s="246"/>
      <c r="J12" s="246"/>
      <c r="K12" s="246"/>
      <c r="L12" s="246"/>
      <c r="M12" s="246"/>
      <c r="N12" s="247"/>
    </row>
    <row r="13" spans="1:14" ht="15.75" x14ac:dyDescent="0.25">
      <c r="A13" s="244">
        <v>80</v>
      </c>
      <c r="B13" s="245" t="s">
        <v>434</v>
      </c>
      <c r="C13" s="246"/>
      <c r="D13" s="243"/>
      <c r="E13" s="246"/>
      <c r="F13" s="246"/>
      <c r="G13" s="246"/>
      <c r="H13" s="246"/>
      <c r="I13" s="246"/>
      <c r="J13" s="246"/>
      <c r="K13" s="246"/>
      <c r="L13" s="246"/>
      <c r="M13" s="246"/>
      <c r="N13" s="247"/>
    </row>
    <row r="14" spans="1:14" x14ac:dyDescent="0.25">
      <c r="A14" s="248" t="s">
        <v>435</v>
      </c>
      <c r="B14" s="731" t="s">
        <v>436</v>
      </c>
      <c r="C14" s="732"/>
      <c r="D14" s="732"/>
      <c r="E14" s="732"/>
      <c r="F14" s="732"/>
      <c r="G14" s="732"/>
      <c r="H14" s="732"/>
      <c r="I14" s="732"/>
      <c r="J14" s="732"/>
      <c r="K14" s="732"/>
      <c r="L14" s="732"/>
      <c r="M14" s="732"/>
      <c r="N14" s="733"/>
    </row>
    <row r="15" spans="1:14" x14ac:dyDescent="0.25">
      <c r="A15" s="248"/>
      <c r="B15" s="249"/>
      <c r="C15" s="250"/>
      <c r="D15" s="250"/>
      <c r="E15" s="250"/>
      <c r="F15" s="250"/>
      <c r="G15" s="250"/>
      <c r="H15" s="250"/>
      <c r="I15" s="250"/>
      <c r="J15" s="250"/>
      <c r="K15" s="250"/>
      <c r="L15" s="250"/>
      <c r="M15" s="250"/>
      <c r="N15" s="251"/>
    </row>
    <row r="16" spans="1:14" ht="18" x14ac:dyDescent="0.25">
      <c r="A16" s="252"/>
      <c r="B16" s="734" t="s">
        <v>437</v>
      </c>
      <c r="C16" s="735"/>
      <c r="D16" s="735"/>
      <c r="E16" s="735"/>
      <c r="F16" s="735"/>
      <c r="G16" s="735"/>
      <c r="H16" s="735"/>
      <c r="I16" s="735"/>
      <c r="J16" s="735"/>
      <c r="K16" s="735"/>
      <c r="L16" s="735"/>
      <c r="M16" s="735"/>
      <c r="N16" s="736"/>
    </row>
    <row r="17" spans="1:14" ht="15.75" x14ac:dyDescent="0.25">
      <c r="A17" s="253" t="s">
        <v>438</v>
      </c>
      <c r="B17" s="254" t="s">
        <v>439</v>
      </c>
      <c r="C17" s="255"/>
      <c r="D17" s="255"/>
      <c r="E17" s="255"/>
      <c r="F17" s="255"/>
      <c r="G17" s="255"/>
      <c r="H17" s="255"/>
      <c r="I17" s="255"/>
      <c r="J17" s="255"/>
      <c r="K17" s="255"/>
      <c r="L17" s="255"/>
      <c r="M17" s="255"/>
      <c r="N17" s="256"/>
    </row>
    <row r="18" spans="1:14" ht="15.75" x14ac:dyDescent="0.25">
      <c r="A18" s="257" t="s">
        <v>440</v>
      </c>
      <c r="B18" s="710" t="s">
        <v>441</v>
      </c>
      <c r="C18" s="711"/>
      <c r="D18" s="711"/>
      <c r="E18" s="711"/>
      <c r="F18" s="711"/>
      <c r="G18" s="711"/>
      <c r="H18" s="711"/>
      <c r="I18" s="711"/>
      <c r="J18" s="711"/>
      <c r="K18" s="711"/>
      <c r="L18" s="711"/>
      <c r="M18" s="711"/>
      <c r="N18" s="712"/>
    </row>
    <row r="19" spans="1:14" ht="15.75" x14ac:dyDescent="0.25">
      <c r="A19" s="257" t="s">
        <v>442</v>
      </c>
      <c r="B19" s="710" t="s">
        <v>443</v>
      </c>
      <c r="C19" s="711"/>
      <c r="D19" s="711"/>
      <c r="E19" s="711"/>
      <c r="F19" s="711"/>
      <c r="G19" s="711"/>
      <c r="H19" s="711"/>
      <c r="I19" s="711"/>
      <c r="J19" s="711"/>
      <c r="K19" s="711"/>
      <c r="L19" s="711"/>
      <c r="M19" s="711"/>
      <c r="N19" s="712"/>
    </row>
    <row r="20" spans="1:14" ht="15.75" x14ac:dyDescent="0.25">
      <c r="A20" s="258" t="s">
        <v>444</v>
      </c>
      <c r="B20" s="737" t="s">
        <v>445</v>
      </c>
      <c r="C20" s="738"/>
      <c r="D20" s="738"/>
      <c r="E20" s="738"/>
      <c r="F20" s="738"/>
      <c r="G20" s="738"/>
      <c r="H20" s="738"/>
      <c r="I20" s="738"/>
      <c r="J20" s="738"/>
      <c r="K20" s="738"/>
      <c r="L20" s="738"/>
      <c r="M20" s="738"/>
      <c r="N20" s="739"/>
    </row>
    <row r="21" spans="1:14" ht="15.75" x14ac:dyDescent="0.25">
      <c r="A21" s="257" t="s">
        <v>446</v>
      </c>
      <c r="B21" s="710" t="s">
        <v>447</v>
      </c>
      <c r="C21" s="711"/>
      <c r="D21" s="711"/>
      <c r="E21" s="711"/>
      <c r="F21" s="711"/>
      <c r="G21" s="711"/>
      <c r="H21" s="711"/>
      <c r="I21" s="711"/>
      <c r="J21" s="711"/>
      <c r="K21" s="711"/>
      <c r="L21" s="711"/>
      <c r="M21" s="711"/>
      <c r="N21" s="712"/>
    </row>
    <row r="22" spans="1:14" ht="15.75" x14ac:dyDescent="0.25">
      <c r="A22" s="257" t="s">
        <v>448</v>
      </c>
      <c r="B22" s="710" t="s">
        <v>449</v>
      </c>
      <c r="C22" s="711"/>
      <c r="D22" s="711"/>
      <c r="E22" s="711"/>
      <c r="F22" s="711"/>
      <c r="G22" s="711"/>
      <c r="H22" s="711"/>
      <c r="I22" s="711"/>
      <c r="J22" s="711"/>
      <c r="K22" s="711"/>
      <c r="L22" s="711"/>
      <c r="M22" s="711"/>
      <c r="N22" s="712"/>
    </row>
    <row r="23" spans="1:14" x14ac:dyDescent="0.25">
      <c r="A23" s="259"/>
      <c r="B23" s="260"/>
      <c r="C23" s="156"/>
      <c r="D23" s="156"/>
      <c r="E23" s="156"/>
      <c r="F23" s="156"/>
      <c r="G23" s="156"/>
      <c r="H23" s="156"/>
      <c r="I23" s="156"/>
      <c r="J23" s="156"/>
      <c r="K23" s="156"/>
      <c r="L23" s="156"/>
      <c r="M23" s="156"/>
      <c r="N23" s="157"/>
    </row>
  </sheetData>
  <mergeCells count="12">
    <mergeCell ref="B22:N22"/>
    <mergeCell ref="C1:D1"/>
    <mergeCell ref="C2:D2"/>
    <mergeCell ref="C3:D3"/>
    <mergeCell ref="A5:A7"/>
    <mergeCell ref="B5:N7"/>
    <mergeCell ref="B14:N14"/>
    <mergeCell ref="B16:N16"/>
    <mergeCell ref="B18:N18"/>
    <mergeCell ref="B19:N19"/>
    <mergeCell ref="B20:N20"/>
    <mergeCell ref="B21:N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selection activeCell="D8" sqref="D8"/>
    </sheetView>
  </sheetViews>
  <sheetFormatPr defaultRowHeight="15" x14ac:dyDescent="0.25"/>
  <cols>
    <col min="2" max="2" width="18.42578125" customWidth="1"/>
    <col min="3" max="3" width="13.5703125" customWidth="1"/>
    <col min="4" max="4" width="24.7109375" customWidth="1"/>
    <col min="5" max="5" width="15.140625" customWidth="1"/>
    <col min="6" max="7" width="17" customWidth="1"/>
    <col min="8" max="8" width="15.85546875" customWidth="1"/>
    <col min="9" max="9" width="13.5703125" customWidth="1"/>
    <col min="10" max="10" width="13.85546875" customWidth="1"/>
    <col min="11" max="11" width="15.7109375" customWidth="1"/>
    <col min="12" max="12" width="14.140625" customWidth="1"/>
    <col min="13" max="13" width="15.5703125" customWidth="1"/>
  </cols>
  <sheetData>
    <row r="1" spans="1:14" ht="31.5" x14ac:dyDescent="0.25">
      <c r="B1" s="261" t="s">
        <v>26</v>
      </c>
      <c r="C1" s="713" t="s">
        <v>450</v>
      </c>
      <c r="D1" s="714"/>
      <c r="E1" s="238"/>
      <c r="F1" s="262"/>
      <c r="H1" s="35"/>
      <c r="I1" s="263"/>
      <c r="J1" s="264"/>
      <c r="K1" s="265"/>
      <c r="L1" s="265"/>
      <c r="N1" s="266"/>
    </row>
    <row r="2" spans="1:14" ht="15.75" x14ac:dyDescent="0.25">
      <c r="B2" s="261" t="s">
        <v>28</v>
      </c>
      <c r="C2" s="715">
        <v>43266</v>
      </c>
      <c r="D2" s="716"/>
      <c r="E2" s="239"/>
      <c r="F2" s="262"/>
      <c r="G2" s="63"/>
      <c r="H2" s="39"/>
      <c r="I2" s="263"/>
      <c r="J2" s="263"/>
      <c r="K2" s="265"/>
      <c r="L2" s="265"/>
      <c r="M2" s="267">
        <f>C2</f>
        <v>43266</v>
      </c>
      <c r="N2" s="266"/>
    </row>
    <row r="3" spans="1:14" ht="31.5" x14ac:dyDescent="0.25">
      <c r="B3" s="261" t="s">
        <v>29</v>
      </c>
      <c r="C3" s="717" t="s">
        <v>451</v>
      </c>
      <c r="D3" s="718"/>
      <c r="E3" s="240"/>
      <c r="F3" s="262"/>
      <c r="H3" s="35"/>
      <c r="I3" s="264"/>
      <c r="J3" s="264"/>
      <c r="K3" s="265"/>
      <c r="L3" s="265"/>
      <c r="N3" s="266"/>
    </row>
    <row r="4" spans="1:14" ht="15.75" x14ac:dyDescent="0.25">
      <c r="B4" s="268"/>
      <c r="C4" s="242"/>
      <c r="D4" s="243"/>
      <c r="E4" s="243"/>
      <c r="F4" s="262"/>
      <c r="H4" s="35"/>
      <c r="I4" s="264"/>
      <c r="J4" s="264"/>
      <c r="K4" s="265"/>
      <c r="L4" s="265"/>
      <c r="N4" s="266"/>
    </row>
    <row r="5" spans="1:14" x14ac:dyDescent="0.25">
      <c r="A5" s="719" t="s">
        <v>30</v>
      </c>
      <c r="B5" s="749" t="s">
        <v>31</v>
      </c>
      <c r="C5" s="743" t="s">
        <v>32</v>
      </c>
      <c r="D5" s="743" t="s">
        <v>33</v>
      </c>
      <c r="E5" s="743" t="s">
        <v>34</v>
      </c>
      <c r="F5" s="744" t="s">
        <v>1</v>
      </c>
      <c r="G5" s="743" t="s">
        <v>452</v>
      </c>
      <c r="H5" s="719" t="s">
        <v>36</v>
      </c>
      <c r="I5" s="745" t="s">
        <v>37</v>
      </c>
      <c r="J5" s="748" t="s">
        <v>38</v>
      </c>
      <c r="K5" s="740" t="s">
        <v>3</v>
      </c>
      <c r="L5" s="740" t="s">
        <v>5</v>
      </c>
      <c r="M5" s="719" t="s">
        <v>7</v>
      </c>
      <c r="N5" s="719" t="s">
        <v>39</v>
      </c>
    </row>
    <row r="6" spans="1:14" x14ac:dyDescent="0.25">
      <c r="A6" s="720"/>
      <c r="B6" s="749"/>
      <c r="C6" s="743"/>
      <c r="D6" s="743"/>
      <c r="E6" s="743"/>
      <c r="F6" s="744"/>
      <c r="G6" s="743"/>
      <c r="H6" s="720"/>
      <c r="I6" s="746"/>
      <c r="J6" s="748"/>
      <c r="K6" s="741"/>
      <c r="L6" s="741"/>
      <c r="M6" s="720"/>
      <c r="N6" s="720"/>
    </row>
    <row r="7" spans="1:14" x14ac:dyDescent="0.25">
      <c r="A7" s="721"/>
      <c r="B7" s="749"/>
      <c r="C7" s="743"/>
      <c r="D7" s="743"/>
      <c r="E7" s="743"/>
      <c r="F7" s="744"/>
      <c r="G7" s="743"/>
      <c r="H7" s="721"/>
      <c r="I7" s="747"/>
      <c r="J7" s="748"/>
      <c r="K7" s="742"/>
      <c r="L7" s="742"/>
      <c r="M7" s="721"/>
      <c r="N7" s="721"/>
    </row>
    <row r="8" spans="1:14" s="243" customFormat="1" ht="60" x14ac:dyDescent="0.25">
      <c r="A8" s="45">
        <v>1</v>
      </c>
      <c r="B8" s="557" t="s">
        <v>453</v>
      </c>
      <c r="C8" s="269" t="s">
        <v>454</v>
      </c>
      <c r="D8" s="57" t="s">
        <v>455</v>
      </c>
      <c r="E8" s="46" t="s">
        <v>456</v>
      </c>
      <c r="F8" s="558">
        <v>437400</v>
      </c>
      <c r="G8" s="53">
        <v>437400</v>
      </c>
      <c r="H8" s="559">
        <v>43280</v>
      </c>
      <c r="I8" s="538">
        <v>1</v>
      </c>
      <c r="J8" s="538">
        <v>0.95</v>
      </c>
      <c r="K8" s="272">
        <v>51599.46</v>
      </c>
      <c r="L8" s="272">
        <v>346407.7</v>
      </c>
      <c r="M8" s="53">
        <f>+G8-K8-L8</f>
        <v>39392.839999999967</v>
      </c>
      <c r="N8" s="45"/>
    </row>
    <row r="9" spans="1:14" s="243" customFormat="1" ht="60" x14ac:dyDescent="0.25">
      <c r="A9" s="45">
        <v>2</v>
      </c>
      <c r="B9" s="557" t="s">
        <v>457</v>
      </c>
      <c r="C9" s="269" t="s">
        <v>458</v>
      </c>
      <c r="D9" s="57" t="s">
        <v>455</v>
      </c>
      <c r="E9" s="46" t="s">
        <v>456</v>
      </c>
      <c r="F9" s="558">
        <v>877300</v>
      </c>
      <c r="G9" s="53">
        <v>877300</v>
      </c>
      <c r="H9" s="559">
        <v>43280</v>
      </c>
      <c r="I9" s="538">
        <v>1</v>
      </c>
      <c r="J9" s="538">
        <v>0.97</v>
      </c>
      <c r="K9" s="272">
        <v>56552.56</v>
      </c>
      <c r="L9" s="272">
        <v>575109.36</v>
      </c>
      <c r="M9" s="53">
        <f t="shared" ref="M9:M60" si="0">+G9-K9-L9</f>
        <v>245638.07999999996</v>
      </c>
      <c r="N9" s="45"/>
    </row>
    <row r="10" spans="1:14" s="243" customFormat="1" ht="60" x14ac:dyDescent="0.25">
      <c r="A10" s="45">
        <v>3</v>
      </c>
      <c r="B10" s="557" t="s">
        <v>459</v>
      </c>
      <c r="C10" s="269" t="s">
        <v>460</v>
      </c>
      <c r="D10" s="57" t="s">
        <v>461</v>
      </c>
      <c r="E10" s="46" t="s">
        <v>456</v>
      </c>
      <c r="F10" s="558">
        <v>139700</v>
      </c>
      <c r="G10" s="53">
        <v>139700</v>
      </c>
      <c r="H10" s="559">
        <v>43227</v>
      </c>
      <c r="I10" s="538">
        <v>1</v>
      </c>
      <c r="J10" s="538">
        <v>1</v>
      </c>
      <c r="K10" s="272">
        <v>1698.41</v>
      </c>
      <c r="L10" s="272">
        <v>51437.2</v>
      </c>
      <c r="M10" s="53">
        <f t="shared" si="0"/>
        <v>86564.39</v>
      </c>
      <c r="N10" s="45" t="s">
        <v>462</v>
      </c>
    </row>
    <row r="11" spans="1:14" s="243" customFormat="1" ht="45" x14ac:dyDescent="0.25">
      <c r="A11" s="45">
        <v>4</v>
      </c>
      <c r="B11" s="537">
        <v>10013001</v>
      </c>
      <c r="C11" s="270" t="s">
        <v>463</v>
      </c>
      <c r="D11" s="57" t="s">
        <v>464</v>
      </c>
      <c r="E11" s="46" t="s">
        <v>456</v>
      </c>
      <c r="F11" s="53">
        <v>134000</v>
      </c>
      <c r="G11" s="53">
        <v>134000</v>
      </c>
      <c r="H11" s="559">
        <v>43496</v>
      </c>
      <c r="I11" s="538">
        <v>1</v>
      </c>
      <c r="J11" s="538">
        <v>0</v>
      </c>
      <c r="K11" s="53">
        <v>0</v>
      </c>
      <c r="L11" s="53">
        <v>796.57</v>
      </c>
      <c r="M11" s="53">
        <f t="shared" si="0"/>
        <v>133203.43</v>
      </c>
      <c r="N11" s="45"/>
    </row>
    <row r="12" spans="1:14" s="243" customFormat="1" ht="45" x14ac:dyDescent="0.25">
      <c r="A12" s="45">
        <v>5</v>
      </c>
      <c r="B12" s="537" t="s">
        <v>465</v>
      </c>
      <c r="C12" s="270" t="s">
        <v>466</v>
      </c>
      <c r="D12" s="57" t="s">
        <v>467</v>
      </c>
      <c r="E12" s="46" t="s">
        <v>456</v>
      </c>
      <c r="F12" s="53">
        <v>1000000</v>
      </c>
      <c r="G12" s="53">
        <v>1000000</v>
      </c>
      <c r="H12" s="559">
        <v>43600</v>
      </c>
      <c r="I12" s="538">
        <v>0.9</v>
      </c>
      <c r="J12" s="538">
        <v>0</v>
      </c>
      <c r="K12" s="53">
        <v>0</v>
      </c>
      <c r="L12" s="53">
        <v>0</v>
      </c>
      <c r="M12" s="53">
        <f t="shared" si="0"/>
        <v>1000000</v>
      </c>
      <c r="N12" s="45"/>
    </row>
    <row r="13" spans="1:14" s="243" customFormat="1" ht="75" x14ac:dyDescent="0.25">
      <c r="A13" s="45">
        <v>6</v>
      </c>
      <c r="B13" s="537" t="s">
        <v>468</v>
      </c>
      <c r="C13" s="270" t="s">
        <v>469</v>
      </c>
      <c r="D13" s="57" t="s">
        <v>470</v>
      </c>
      <c r="E13" s="46" t="s">
        <v>456</v>
      </c>
      <c r="F13" s="53">
        <v>1000000</v>
      </c>
      <c r="G13" s="53">
        <v>1000000</v>
      </c>
      <c r="H13" s="559">
        <v>43436</v>
      </c>
      <c r="I13" s="538">
        <v>1</v>
      </c>
      <c r="J13" s="538">
        <v>0</v>
      </c>
      <c r="K13" s="53">
        <v>651.15</v>
      </c>
      <c r="L13" s="53">
        <v>0</v>
      </c>
      <c r="M13" s="53">
        <f t="shared" si="0"/>
        <v>999348.85</v>
      </c>
      <c r="N13" s="45"/>
    </row>
    <row r="14" spans="1:14" s="243" customFormat="1" ht="60" x14ac:dyDescent="0.25">
      <c r="A14" s="45">
        <v>7</v>
      </c>
      <c r="B14" s="537" t="s">
        <v>471</v>
      </c>
      <c r="C14" s="57" t="s">
        <v>472</v>
      </c>
      <c r="D14" s="57" t="s">
        <v>473</v>
      </c>
      <c r="E14" s="46" t="s">
        <v>456</v>
      </c>
      <c r="F14" s="53">
        <v>98900</v>
      </c>
      <c r="G14" s="53">
        <v>98900</v>
      </c>
      <c r="H14" s="559">
        <v>43378</v>
      </c>
      <c r="I14" s="538">
        <v>1</v>
      </c>
      <c r="J14" s="538">
        <v>0.02</v>
      </c>
      <c r="K14" s="53">
        <v>81108.73</v>
      </c>
      <c r="L14" s="53">
        <v>1254</v>
      </c>
      <c r="M14" s="53">
        <f t="shared" si="0"/>
        <v>16537.270000000004</v>
      </c>
      <c r="N14" s="45" t="s">
        <v>462</v>
      </c>
    </row>
    <row r="15" spans="1:14" s="243" customFormat="1" ht="60" x14ac:dyDescent="0.25">
      <c r="A15" s="45">
        <v>8</v>
      </c>
      <c r="B15" s="537" t="s">
        <v>474</v>
      </c>
      <c r="C15" s="57" t="s">
        <v>475</v>
      </c>
      <c r="D15" s="57" t="s">
        <v>476</v>
      </c>
      <c r="E15" s="46" t="s">
        <v>456</v>
      </c>
      <c r="F15" s="53">
        <v>153600</v>
      </c>
      <c r="G15" s="53">
        <v>266600</v>
      </c>
      <c r="H15" s="559">
        <v>43644</v>
      </c>
      <c r="I15" s="538">
        <v>1</v>
      </c>
      <c r="J15" s="538">
        <v>0</v>
      </c>
      <c r="K15" s="53">
        <v>0</v>
      </c>
      <c r="L15" s="53">
        <v>1459.76</v>
      </c>
      <c r="M15" s="53">
        <f t="shared" si="0"/>
        <v>265140.24</v>
      </c>
      <c r="N15" s="45" t="s">
        <v>462</v>
      </c>
    </row>
    <row r="16" spans="1:14" s="243" customFormat="1" ht="45" x14ac:dyDescent="0.25">
      <c r="A16" s="45">
        <v>9</v>
      </c>
      <c r="B16" s="537" t="s">
        <v>477</v>
      </c>
      <c r="C16" s="270" t="s">
        <v>478</v>
      </c>
      <c r="D16" s="57" t="s">
        <v>479</v>
      </c>
      <c r="E16" s="46" t="s">
        <v>456</v>
      </c>
      <c r="F16" s="53">
        <v>52500</v>
      </c>
      <c r="G16" s="53">
        <v>52500</v>
      </c>
      <c r="H16" s="559">
        <v>43609</v>
      </c>
      <c r="I16" s="538">
        <v>1</v>
      </c>
      <c r="J16" s="538">
        <v>7.0000000000000007E-2</v>
      </c>
      <c r="K16" s="53">
        <v>9106.2800000000007</v>
      </c>
      <c r="L16" s="53">
        <v>22464.37</v>
      </c>
      <c r="M16" s="53">
        <f t="shared" si="0"/>
        <v>20929.350000000002</v>
      </c>
      <c r="N16" s="45"/>
    </row>
    <row r="17" spans="1:14" s="243" customFormat="1" ht="45" x14ac:dyDescent="0.25">
      <c r="A17" s="45">
        <v>10</v>
      </c>
      <c r="B17" s="537" t="s">
        <v>480</v>
      </c>
      <c r="C17" s="270" t="s">
        <v>481</v>
      </c>
      <c r="D17" s="57" t="s">
        <v>482</v>
      </c>
      <c r="E17" s="46" t="s">
        <v>456</v>
      </c>
      <c r="F17" s="53">
        <v>1600280</v>
      </c>
      <c r="G17" s="53">
        <v>1680380</v>
      </c>
      <c r="H17" s="559">
        <v>43644</v>
      </c>
      <c r="I17" s="538">
        <v>1</v>
      </c>
      <c r="J17" s="538">
        <v>0.38</v>
      </c>
      <c r="K17" s="53">
        <v>1135140.05</v>
      </c>
      <c r="L17" s="53">
        <v>455941.88</v>
      </c>
      <c r="M17" s="53">
        <f t="shared" si="0"/>
        <v>89298.069999999949</v>
      </c>
      <c r="N17" s="45"/>
    </row>
    <row r="18" spans="1:14" s="243" customFormat="1" ht="45" x14ac:dyDescent="0.25">
      <c r="A18" s="45">
        <v>11</v>
      </c>
      <c r="B18" s="537" t="s">
        <v>483</v>
      </c>
      <c r="C18" s="270" t="s">
        <v>484</v>
      </c>
      <c r="D18" s="57" t="s">
        <v>485</v>
      </c>
      <c r="E18" s="46" t="s">
        <v>456</v>
      </c>
      <c r="F18" s="53">
        <v>3015000</v>
      </c>
      <c r="G18" s="53">
        <v>3015000</v>
      </c>
      <c r="H18" s="559">
        <v>43860</v>
      </c>
      <c r="I18" s="538">
        <v>1</v>
      </c>
      <c r="J18" s="538">
        <v>0</v>
      </c>
      <c r="K18" s="53">
        <v>100545.14</v>
      </c>
      <c r="L18" s="53">
        <v>69320.070000000007</v>
      </c>
      <c r="M18" s="53">
        <f t="shared" si="0"/>
        <v>2845134.79</v>
      </c>
      <c r="N18" s="45"/>
    </row>
    <row r="19" spans="1:14" s="243" customFormat="1" ht="45" x14ac:dyDescent="0.25">
      <c r="A19" s="45">
        <v>12</v>
      </c>
      <c r="B19" s="537" t="s">
        <v>486</v>
      </c>
      <c r="C19" s="270" t="s">
        <v>487</v>
      </c>
      <c r="D19" s="57" t="s">
        <v>488</v>
      </c>
      <c r="E19" s="46" t="s">
        <v>456</v>
      </c>
      <c r="F19" s="53">
        <v>140000</v>
      </c>
      <c r="G19" s="53">
        <v>551300</v>
      </c>
      <c r="H19" s="559">
        <v>43819</v>
      </c>
      <c r="I19" s="538">
        <v>1</v>
      </c>
      <c r="J19" s="538">
        <v>0</v>
      </c>
      <c r="K19" s="53">
        <v>268517.84999999998</v>
      </c>
      <c r="L19" s="53">
        <v>525</v>
      </c>
      <c r="M19" s="53">
        <f t="shared" si="0"/>
        <v>282257.15000000002</v>
      </c>
      <c r="N19" s="45" t="s">
        <v>462</v>
      </c>
    </row>
    <row r="20" spans="1:14" s="243" customFormat="1" ht="60" x14ac:dyDescent="0.25">
      <c r="A20" s="45">
        <v>13</v>
      </c>
      <c r="B20" s="537" t="s">
        <v>489</v>
      </c>
      <c r="C20" s="270" t="s">
        <v>490</v>
      </c>
      <c r="D20" s="57" t="s">
        <v>491</v>
      </c>
      <c r="E20" s="46" t="s">
        <v>456</v>
      </c>
      <c r="F20" s="558">
        <v>6249400</v>
      </c>
      <c r="G20" s="53">
        <v>6249400</v>
      </c>
      <c r="H20" s="559">
        <v>43829</v>
      </c>
      <c r="I20" s="538">
        <v>1</v>
      </c>
      <c r="J20" s="538">
        <v>0</v>
      </c>
      <c r="K20" s="53">
        <v>89785.33</v>
      </c>
      <c r="L20" s="53">
        <v>0</v>
      </c>
      <c r="M20" s="53">
        <f t="shared" si="0"/>
        <v>6159614.6699999999</v>
      </c>
      <c r="N20" s="45" t="s">
        <v>462</v>
      </c>
    </row>
    <row r="21" spans="1:14" s="243" customFormat="1" ht="60" x14ac:dyDescent="0.25">
      <c r="A21" s="45">
        <v>14</v>
      </c>
      <c r="B21" s="557" t="s">
        <v>492</v>
      </c>
      <c r="C21" s="204" t="s">
        <v>493</v>
      </c>
      <c r="D21" s="57" t="s">
        <v>494</v>
      </c>
      <c r="E21" s="46" t="s">
        <v>456</v>
      </c>
      <c r="F21" s="558">
        <v>5651409</v>
      </c>
      <c r="G21" s="53">
        <v>5651409</v>
      </c>
      <c r="H21" s="559">
        <v>44032</v>
      </c>
      <c r="I21" s="538">
        <v>1</v>
      </c>
      <c r="J21" s="538">
        <v>0</v>
      </c>
      <c r="K21" s="53">
        <v>33901.06</v>
      </c>
      <c r="L21" s="53">
        <v>0</v>
      </c>
      <c r="M21" s="53">
        <f t="shared" si="0"/>
        <v>5617507.9400000004</v>
      </c>
      <c r="N21" s="45" t="s">
        <v>462</v>
      </c>
    </row>
    <row r="22" spans="1:14" s="243" customFormat="1" ht="45" x14ac:dyDescent="0.25">
      <c r="A22" s="45">
        <v>15</v>
      </c>
      <c r="B22" s="557" t="s">
        <v>495</v>
      </c>
      <c r="C22" s="204" t="s">
        <v>496</v>
      </c>
      <c r="D22" s="57" t="s">
        <v>497</v>
      </c>
      <c r="E22" s="46" t="s">
        <v>456</v>
      </c>
      <c r="F22" s="558">
        <v>474100</v>
      </c>
      <c r="G22" s="53">
        <v>474100</v>
      </c>
      <c r="H22" s="559">
        <v>43831</v>
      </c>
      <c r="I22" s="538">
        <v>1</v>
      </c>
      <c r="J22" s="538">
        <v>0</v>
      </c>
      <c r="K22" s="53">
        <v>67020.960000000006</v>
      </c>
      <c r="L22" s="53">
        <v>0</v>
      </c>
      <c r="M22" s="53">
        <f t="shared" si="0"/>
        <v>407079.04</v>
      </c>
      <c r="N22" s="45" t="s">
        <v>462</v>
      </c>
    </row>
    <row r="23" spans="1:14" s="243" customFormat="1" ht="45" x14ac:dyDescent="0.25">
      <c r="A23" s="45">
        <v>16</v>
      </c>
      <c r="B23" s="557" t="s">
        <v>498</v>
      </c>
      <c r="C23" s="204" t="s">
        <v>499</v>
      </c>
      <c r="D23" s="57" t="s">
        <v>500</v>
      </c>
      <c r="E23" s="46" t="s">
        <v>456</v>
      </c>
      <c r="F23" s="558">
        <v>140000</v>
      </c>
      <c r="G23" s="53">
        <v>1300</v>
      </c>
      <c r="H23" s="559">
        <v>43553</v>
      </c>
      <c r="I23" s="538">
        <v>1</v>
      </c>
      <c r="J23" s="538">
        <v>0</v>
      </c>
      <c r="K23" s="53">
        <v>642.21</v>
      </c>
      <c r="L23" s="53">
        <v>637.39</v>
      </c>
      <c r="M23" s="53">
        <f t="shared" si="0"/>
        <v>20.399999999999977</v>
      </c>
      <c r="N23" s="45" t="s">
        <v>462</v>
      </c>
    </row>
    <row r="24" spans="1:14" s="243" customFormat="1" ht="45" x14ac:dyDescent="0.25">
      <c r="A24" s="45">
        <v>17</v>
      </c>
      <c r="B24" s="557" t="s">
        <v>501</v>
      </c>
      <c r="C24" s="204" t="s">
        <v>499</v>
      </c>
      <c r="D24" s="57" t="s">
        <v>502</v>
      </c>
      <c r="E24" s="46" t="s">
        <v>456</v>
      </c>
      <c r="F24" s="558">
        <v>1000000</v>
      </c>
      <c r="G24" s="53">
        <v>1000000</v>
      </c>
      <c r="H24" s="559">
        <v>43414</v>
      </c>
      <c r="I24" s="538">
        <v>1</v>
      </c>
      <c r="J24" s="538">
        <v>0</v>
      </c>
      <c r="K24" s="53">
        <v>0</v>
      </c>
      <c r="L24" s="53">
        <v>0</v>
      </c>
      <c r="M24" s="53">
        <f t="shared" si="0"/>
        <v>1000000</v>
      </c>
      <c r="N24" s="45" t="s">
        <v>462</v>
      </c>
    </row>
    <row r="25" spans="1:14" s="243" customFormat="1" ht="45" x14ac:dyDescent="0.25">
      <c r="A25" s="45">
        <v>18</v>
      </c>
      <c r="B25" s="557" t="s">
        <v>503</v>
      </c>
      <c r="C25" s="204" t="s">
        <v>504</v>
      </c>
      <c r="D25" s="57" t="s">
        <v>505</v>
      </c>
      <c r="E25" s="46" t="s">
        <v>456</v>
      </c>
      <c r="F25" s="558">
        <v>435000</v>
      </c>
      <c r="G25" s="53">
        <v>435000</v>
      </c>
      <c r="H25" s="559">
        <v>43770</v>
      </c>
      <c r="I25" s="538">
        <v>1</v>
      </c>
      <c r="J25" s="538">
        <v>0</v>
      </c>
      <c r="K25" s="53">
        <v>840.46</v>
      </c>
      <c r="L25" s="53">
        <v>521.20000000000005</v>
      </c>
      <c r="M25" s="53">
        <f t="shared" si="0"/>
        <v>433638.33999999997</v>
      </c>
      <c r="N25" s="45" t="s">
        <v>462</v>
      </c>
    </row>
    <row r="26" spans="1:14" s="243" customFormat="1" ht="45" x14ac:dyDescent="0.25">
      <c r="A26" s="45">
        <v>19</v>
      </c>
      <c r="B26" s="557" t="s">
        <v>506</v>
      </c>
      <c r="C26" s="269" t="s">
        <v>507</v>
      </c>
      <c r="D26" s="57" t="s">
        <v>508</v>
      </c>
      <c r="E26" s="46" t="s">
        <v>456</v>
      </c>
      <c r="F26" s="558">
        <v>2000000</v>
      </c>
      <c r="G26" s="53">
        <v>2000000</v>
      </c>
      <c r="H26" s="559">
        <v>43661</v>
      </c>
      <c r="I26" s="538">
        <v>1</v>
      </c>
      <c r="J26" s="538">
        <v>0</v>
      </c>
      <c r="K26" s="53">
        <v>176418.21</v>
      </c>
      <c r="L26" s="53">
        <v>0</v>
      </c>
      <c r="M26" s="53">
        <f t="shared" si="0"/>
        <v>1823581.79</v>
      </c>
      <c r="N26" s="45" t="s">
        <v>462</v>
      </c>
    </row>
    <row r="27" spans="1:14" s="243" customFormat="1" ht="45" x14ac:dyDescent="0.25">
      <c r="A27" s="45">
        <v>20</v>
      </c>
      <c r="B27" s="557" t="s">
        <v>509</v>
      </c>
      <c r="C27" s="269" t="s">
        <v>469</v>
      </c>
      <c r="D27" s="57" t="s">
        <v>510</v>
      </c>
      <c r="E27" s="46" t="s">
        <v>456</v>
      </c>
      <c r="F27" s="558">
        <v>1571400</v>
      </c>
      <c r="G27" s="53">
        <v>1721080</v>
      </c>
      <c r="H27" s="559">
        <v>43436</v>
      </c>
      <c r="I27" s="538">
        <v>0.14000000000000001</v>
      </c>
      <c r="J27" s="538">
        <v>0</v>
      </c>
      <c r="K27" s="53">
        <v>140214.29999999999</v>
      </c>
      <c r="L27" s="53">
        <v>0</v>
      </c>
      <c r="M27" s="53">
        <f>+G27-K27-L27</f>
        <v>1580865.7</v>
      </c>
      <c r="N27" s="45" t="s">
        <v>462</v>
      </c>
    </row>
    <row r="28" spans="1:14" s="243" customFormat="1" ht="60" x14ac:dyDescent="0.25">
      <c r="A28" s="45">
        <v>20</v>
      </c>
      <c r="B28" s="557" t="s">
        <v>509</v>
      </c>
      <c r="C28" s="269" t="s">
        <v>469</v>
      </c>
      <c r="D28" s="57" t="s">
        <v>510</v>
      </c>
      <c r="E28" s="271" t="s">
        <v>511</v>
      </c>
      <c r="F28" s="558"/>
      <c r="G28" s="53">
        <v>124520</v>
      </c>
      <c r="H28" s="559">
        <v>43436</v>
      </c>
      <c r="I28" s="538">
        <v>0.14000000000000001</v>
      </c>
      <c r="J28" s="538">
        <v>0</v>
      </c>
      <c r="K28" s="53">
        <v>124520</v>
      </c>
      <c r="L28" s="53">
        <v>0</v>
      </c>
      <c r="M28" s="53">
        <f t="shared" si="0"/>
        <v>0</v>
      </c>
      <c r="N28" s="45" t="s">
        <v>462</v>
      </c>
    </row>
    <row r="29" spans="1:14" s="243" customFormat="1" ht="45" x14ac:dyDescent="0.25">
      <c r="A29" s="45">
        <v>21</v>
      </c>
      <c r="B29" s="557" t="s">
        <v>512</v>
      </c>
      <c r="C29" s="269" t="s">
        <v>513</v>
      </c>
      <c r="D29" s="57" t="s">
        <v>514</v>
      </c>
      <c r="E29" s="46" t="s">
        <v>456</v>
      </c>
      <c r="F29" s="558">
        <v>60900</v>
      </c>
      <c r="G29" s="53">
        <v>102200</v>
      </c>
      <c r="H29" s="559">
        <v>43433</v>
      </c>
      <c r="I29" s="538">
        <v>1</v>
      </c>
      <c r="J29" s="538">
        <v>0.01</v>
      </c>
      <c r="K29" s="53">
        <v>99300.55</v>
      </c>
      <c r="L29" s="53">
        <v>653.4</v>
      </c>
      <c r="M29" s="53">
        <f t="shared" si="0"/>
        <v>2246.049999999997</v>
      </c>
      <c r="N29" s="45" t="s">
        <v>462</v>
      </c>
    </row>
    <row r="30" spans="1:14" s="243" customFormat="1" ht="45" x14ac:dyDescent="0.25">
      <c r="A30" s="45">
        <v>22</v>
      </c>
      <c r="B30" s="557" t="s">
        <v>515</v>
      </c>
      <c r="C30" s="269" t="s">
        <v>516</v>
      </c>
      <c r="D30" s="57" t="s">
        <v>517</v>
      </c>
      <c r="E30" s="46" t="s">
        <v>456</v>
      </c>
      <c r="F30" s="558">
        <v>687700</v>
      </c>
      <c r="G30" s="53">
        <v>750500</v>
      </c>
      <c r="H30" s="559">
        <v>43465</v>
      </c>
      <c r="I30" s="538">
        <v>1</v>
      </c>
      <c r="J30" s="538">
        <v>0</v>
      </c>
      <c r="K30" s="53">
        <v>734774.56</v>
      </c>
      <c r="L30" s="53">
        <v>793.99</v>
      </c>
      <c r="M30" s="53">
        <f t="shared" si="0"/>
        <v>14931.449999999944</v>
      </c>
      <c r="N30" s="45" t="s">
        <v>462</v>
      </c>
    </row>
    <row r="31" spans="1:14" s="243" customFormat="1" ht="45" x14ac:dyDescent="0.25">
      <c r="A31" s="45">
        <v>23</v>
      </c>
      <c r="B31" s="560" t="s">
        <v>518</v>
      </c>
      <c r="C31" s="204" t="s">
        <v>519</v>
      </c>
      <c r="D31" s="270" t="s">
        <v>520</v>
      </c>
      <c r="E31" s="271" t="s">
        <v>456</v>
      </c>
      <c r="F31" s="561">
        <v>0</v>
      </c>
      <c r="G31" s="272">
        <v>164800</v>
      </c>
      <c r="H31" s="562">
        <v>43462</v>
      </c>
      <c r="I31" s="563">
        <v>1</v>
      </c>
      <c r="J31" s="563">
        <v>0.01</v>
      </c>
      <c r="K31" s="272">
        <v>148900</v>
      </c>
      <c r="L31" s="272">
        <v>0</v>
      </c>
      <c r="M31" s="53">
        <f>+G31-K31-L31</f>
        <v>15900</v>
      </c>
      <c r="N31" s="45" t="s">
        <v>462</v>
      </c>
    </row>
    <row r="32" spans="1:14" s="243" customFormat="1" ht="45" x14ac:dyDescent="0.25">
      <c r="A32" s="45">
        <v>24</v>
      </c>
      <c r="B32" s="557" t="s">
        <v>521</v>
      </c>
      <c r="C32" s="269" t="s">
        <v>522</v>
      </c>
      <c r="D32" s="57" t="s">
        <v>523</v>
      </c>
      <c r="E32" s="46" t="s">
        <v>456</v>
      </c>
      <c r="F32" s="558">
        <v>245600</v>
      </c>
      <c r="G32" s="53">
        <v>157700</v>
      </c>
      <c r="H32" s="559">
        <v>43406</v>
      </c>
      <c r="I32" s="538">
        <v>1</v>
      </c>
      <c r="J32" s="538">
        <v>0.95</v>
      </c>
      <c r="K32" s="53">
        <v>146000</v>
      </c>
      <c r="L32" s="53">
        <v>663.35</v>
      </c>
      <c r="M32" s="53">
        <f t="shared" si="0"/>
        <v>11036.65</v>
      </c>
      <c r="N32" s="45" t="s">
        <v>462</v>
      </c>
    </row>
    <row r="33" spans="1:14" s="243" customFormat="1" ht="45" x14ac:dyDescent="0.25">
      <c r="A33" s="45">
        <v>25</v>
      </c>
      <c r="B33" s="560" t="s">
        <v>524</v>
      </c>
      <c r="C33" s="204" t="s">
        <v>516</v>
      </c>
      <c r="D33" s="270" t="s">
        <v>525</v>
      </c>
      <c r="E33" s="271" t="s">
        <v>456</v>
      </c>
      <c r="F33" s="561">
        <v>350200</v>
      </c>
      <c r="G33" s="272">
        <v>350200</v>
      </c>
      <c r="H33" s="562">
        <v>43630</v>
      </c>
      <c r="I33" s="563" t="s">
        <v>97</v>
      </c>
      <c r="J33" s="563">
        <v>0.04</v>
      </c>
      <c r="K33" s="272">
        <v>306705</v>
      </c>
      <c r="L33" s="272">
        <v>1118.4000000000001</v>
      </c>
      <c r="M33" s="53">
        <f t="shared" si="0"/>
        <v>42376.6</v>
      </c>
      <c r="N33" s="45" t="s">
        <v>462</v>
      </c>
    </row>
    <row r="34" spans="1:14" s="243" customFormat="1" ht="45" x14ac:dyDescent="0.25">
      <c r="A34" s="45">
        <v>26</v>
      </c>
      <c r="B34" s="560" t="s">
        <v>526</v>
      </c>
      <c r="C34" s="204" t="s">
        <v>493</v>
      </c>
      <c r="D34" s="270" t="s">
        <v>527</v>
      </c>
      <c r="E34" s="271" t="s">
        <v>456</v>
      </c>
      <c r="F34" s="561">
        <v>59300</v>
      </c>
      <c r="G34" s="272">
        <v>59300</v>
      </c>
      <c r="H34" s="562">
        <v>43301</v>
      </c>
      <c r="I34" s="563" t="s">
        <v>97</v>
      </c>
      <c r="J34" s="563">
        <v>0.01</v>
      </c>
      <c r="K34" s="272">
        <v>56388</v>
      </c>
      <c r="L34" s="272">
        <v>0</v>
      </c>
      <c r="M34" s="53">
        <f t="shared" si="0"/>
        <v>2912</v>
      </c>
      <c r="N34" s="45"/>
    </row>
    <row r="35" spans="1:14" s="243" customFormat="1" ht="45" x14ac:dyDescent="0.25">
      <c r="A35" s="45">
        <v>27</v>
      </c>
      <c r="B35" s="560" t="s">
        <v>528</v>
      </c>
      <c r="C35" s="204" t="s">
        <v>529</v>
      </c>
      <c r="D35" s="270" t="s">
        <v>525</v>
      </c>
      <c r="E35" s="271" t="s">
        <v>456</v>
      </c>
      <c r="F35" s="561">
        <v>327400</v>
      </c>
      <c r="G35" s="272">
        <v>336500</v>
      </c>
      <c r="H35" s="562">
        <v>43609</v>
      </c>
      <c r="I35" s="563" t="s">
        <v>97</v>
      </c>
      <c r="J35" s="563">
        <v>0.01</v>
      </c>
      <c r="K35" s="272">
        <v>336423</v>
      </c>
      <c r="L35" s="272">
        <v>0</v>
      </c>
      <c r="M35" s="53">
        <f t="shared" si="0"/>
        <v>77</v>
      </c>
      <c r="N35" s="45"/>
    </row>
    <row r="36" spans="1:14" s="243" customFormat="1" ht="60" x14ac:dyDescent="0.25">
      <c r="A36" s="564">
        <v>28</v>
      </c>
      <c r="B36" s="557" t="s">
        <v>530</v>
      </c>
      <c r="C36" s="269" t="s">
        <v>531</v>
      </c>
      <c r="D36" s="57" t="s">
        <v>532</v>
      </c>
      <c r="E36" s="46" t="s">
        <v>456</v>
      </c>
      <c r="F36" s="558">
        <v>205800</v>
      </c>
      <c r="G36" s="53">
        <v>251700</v>
      </c>
      <c r="H36" s="559">
        <v>43448</v>
      </c>
      <c r="I36" s="538">
        <v>1</v>
      </c>
      <c r="J36" s="538">
        <v>0.02</v>
      </c>
      <c r="K36" s="53">
        <v>177606.46</v>
      </c>
      <c r="L36" s="53">
        <v>29091.73</v>
      </c>
      <c r="M36" s="53">
        <f t="shared" si="0"/>
        <v>45001.810000000012</v>
      </c>
      <c r="N36" s="564" t="s">
        <v>462</v>
      </c>
    </row>
    <row r="37" spans="1:14" s="243" customFormat="1" ht="45" x14ac:dyDescent="0.25">
      <c r="A37" s="45">
        <v>29</v>
      </c>
      <c r="B37" s="557" t="s">
        <v>533</v>
      </c>
      <c r="C37" s="269" t="s">
        <v>490</v>
      </c>
      <c r="D37" s="57" t="s">
        <v>534</v>
      </c>
      <c r="E37" s="46" t="s">
        <v>456</v>
      </c>
      <c r="F37" s="558">
        <v>6500000</v>
      </c>
      <c r="G37" s="53">
        <v>6500000</v>
      </c>
      <c r="H37" s="559">
        <v>43845</v>
      </c>
      <c r="I37" s="538">
        <v>0.96</v>
      </c>
      <c r="J37" s="538">
        <v>0</v>
      </c>
      <c r="K37" s="53">
        <v>0</v>
      </c>
      <c r="L37" s="53">
        <v>0</v>
      </c>
      <c r="M37" s="53">
        <f t="shared" si="0"/>
        <v>6500000</v>
      </c>
      <c r="N37" s="564"/>
    </row>
    <row r="38" spans="1:14" s="243" customFormat="1" ht="45" x14ac:dyDescent="0.25">
      <c r="A38" s="45">
        <v>30</v>
      </c>
      <c r="B38" s="557" t="s">
        <v>535</v>
      </c>
      <c r="C38" s="269" t="s">
        <v>490</v>
      </c>
      <c r="D38" s="57" t="s">
        <v>497</v>
      </c>
      <c r="E38" s="46" t="s">
        <v>456</v>
      </c>
      <c r="F38" s="558">
        <v>474100</v>
      </c>
      <c r="G38" s="53">
        <v>474100</v>
      </c>
      <c r="H38" s="559">
        <v>43831</v>
      </c>
      <c r="I38" s="538">
        <v>0</v>
      </c>
      <c r="J38" s="538">
        <v>0</v>
      </c>
      <c r="K38" s="53">
        <v>108358.39</v>
      </c>
      <c r="L38" s="53">
        <v>0</v>
      </c>
      <c r="M38" s="53">
        <f t="shared" si="0"/>
        <v>365741.61</v>
      </c>
      <c r="N38" s="564"/>
    </row>
    <row r="39" spans="1:14" s="243" customFormat="1" ht="45" x14ac:dyDescent="0.25">
      <c r="A39" s="45">
        <v>31</v>
      </c>
      <c r="B39" s="557" t="s">
        <v>536</v>
      </c>
      <c r="C39" s="269" t="s">
        <v>537</v>
      </c>
      <c r="D39" s="57" t="s">
        <v>538</v>
      </c>
      <c r="E39" s="46" t="s">
        <v>456</v>
      </c>
      <c r="F39" s="558">
        <v>299000</v>
      </c>
      <c r="G39" s="53">
        <v>299000</v>
      </c>
      <c r="H39" s="559">
        <v>43287</v>
      </c>
      <c r="I39" s="563" t="s">
        <v>97</v>
      </c>
      <c r="J39" s="538">
        <v>0.03</v>
      </c>
      <c r="K39" s="53">
        <v>282200</v>
      </c>
      <c r="L39" s="53">
        <v>1313.76</v>
      </c>
      <c r="M39" s="53">
        <f t="shared" si="0"/>
        <v>15486.24</v>
      </c>
      <c r="N39" s="564"/>
    </row>
    <row r="40" spans="1:14" s="243" customFormat="1" ht="45" x14ac:dyDescent="0.25">
      <c r="A40" s="45">
        <v>32</v>
      </c>
      <c r="B40" s="557" t="s">
        <v>539</v>
      </c>
      <c r="C40" s="269" t="s">
        <v>490</v>
      </c>
      <c r="D40" s="57" t="s">
        <v>540</v>
      </c>
      <c r="E40" s="46" t="s">
        <v>456</v>
      </c>
      <c r="F40" s="558">
        <v>50400</v>
      </c>
      <c r="G40" s="53">
        <v>50400</v>
      </c>
      <c r="H40" s="559">
        <v>43434</v>
      </c>
      <c r="I40" s="538">
        <v>1</v>
      </c>
      <c r="J40" s="538">
        <v>0</v>
      </c>
      <c r="K40" s="53">
        <v>4000</v>
      </c>
      <c r="L40" s="53">
        <v>0</v>
      </c>
      <c r="M40" s="53">
        <f t="shared" si="0"/>
        <v>46400</v>
      </c>
      <c r="N40" s="564"/>
    </row>
    <row r="41" spans="1:14" s="243" customFormat="1" ht="45" x14ac:dyDescent="0.25">
      <c r="A41" s="45">
        <v>33</v>
      </c>
      <c r="B41" s="557" t="s">
        <v>541</v>
      </c>
      <c r="C41" s="269" t="s">
        <v>542</v>
      </c>
      <c r="D41" s="57" t="s">
        <v>543</v>
      </c>
      <c r="E41" s="46" t="s">
        <v>456</v>
      </c>
      <c r="F41" s="558">
        <v>0</v>
      </c>
      <c r="G41" s="53">
        <v>605400</v>
      </c>
      <c r="H41" s="559">
        <v>43416</v>
      </c>
      <c r="I41" s="538">
        <v>1</v>
      </c>
      <c r="J41" s="538">
        <v>0.15</v>
      </c>
      <c r="K41" s="53">
        <v>576482</v>
      </c>
      <c r="L41" s="53">
        <v>353.34</v>
      </c>
      <c r="M41" s="53">
        <f t="shared" si="0"/>
        <v>28564.66</v>
      </c>
      <c r="N41" s="564"/>
    </row>
    <row r="42" spans="1:14" s="243" customFormat="1" ht="45" x14ac:dyDescent="0.25">
      <c r="A42" s="45">
        <v>34</v>
      </c>
      <c r="B42" s="557" t="s">
        <v>544</v>
      </c>
      <c r="C42" s="204" t="s">
        <v>545</v>
      </c>
      <c r="D42" s="57" t="s">
        <v>546</v>
      </c>
      <c r="E42" s="46" t="s">
        <v>456</v>
      </c>
      <c r="F42" s="558">
        <v>0</v>
      </c>
      <c r="G42" s="53">
        <v>2463155.9</v>
      </c>
      <c r="H42" s="559">
        <v>43497</v>
      </c>
      <c r="I42" s="538">
        <v>1</v>
      </c>
      <c r="J42" s="538">
        <v>0.51</v>
      </c>
      <c r="K42" s="53">
        <v>1411919.07</v>
      </c>
      <c r="L42" s="53">
        <v>877024.46</v>
      </c>
      <c r="M42" s="53">
        <f t="shared" si="0"/>
        <v>174212.36999999988</v>
      </c>
      <c r="N42" s="564"/>
    </row>
    <row r="43" spans="1:14" s="243" customFormat="1" ht="45" x14ac:dyDescent="0.25">
      <c r="A43" s="45">
        <v>35</v>
      </c>
      <c r="B43" s="557" t="s">
        <v>547</v>
      </c>
      <c r="C43" s="269" t="s">
        <v>548</v>
      </c>
      <c r="D43" s="57" t="s">
        <v>549</v>
      </c>
      <c r="E43" s="46" t="s">
        <v>456</v>
      </c>
      <c r="F43" s="558">
        <v>0</v>
      </c>
      <c r="G43" s="53">
        <v>1493413</v>
      </c>
      <c r="H43" s="559">
        <v>43553</v>
      </c>
      <c r="I43" s="538">
        <v>1</v>
      </c>
      <c r="J43" s="538">
        <v>0.37</v>
      </c>
      <c r="K43" s="53">
        <v>930014.37</v>
      </c>
      <c r="L43" s="53">
        <v>464688.15</v>
      </c>
      <c r="M43" s="53">
        <f t="shared" si="0"/>
        <v>98710.479999999981</v>
      </c>
      <c r="N43" s="564"/>
    </row>
    <row r="44" spans="1:14" s="243" customFormat="1" ht="45" x14ac:dyDescent="0.25">
      <c r="A44" s="564">
        <v>36</v>
      </c>
      <c r="B44" s="560" t="s">
        <v>550</v>
      </c>
      <c r="C44" s="204" t="s">
        <v>551</v>
      </c>
      <c r="D44" s="270" t="s">
        <v>552</v>
      </c>
      <c r="E44" s="271" t="s">
        <v>456</v>
      </c>
      <c r="F44" s="561">
        <v>0</v>
      </c>
      <c r="G44" s="272">
        <v>65500</v>
      </c>
      <c r="H44" s="562">
        <v>43322</v>
      </c>
      <c r="I44" s="563">
        <v>1</v>
      </c>
      <c r="J44" s="563">
        <v>0.3</v>
      </c>
      <c r="K44" s="272">
        <v>0</v>
      </c>
      <c r="L44" s="272">
        <v>58827.71</v>
      </c>
      <c r="M44" s="272">
        <f t="shared" si="0"/>
        <v>6672.2900000000009</v>
      </c>
      <c r="N44" s="564" t="s">
        <v>462</v>
      </c>
    </row>
    <row r="45" spans="1:14" s="243" customFormat="1" ht="45" x14ac:dyDescent="0.25">
      <c r="A45" s="564">
        <v>37</v>
      </c>
      <c r="B45" s="565" t="s">
        <v>553</v>
      </c>
      <c r="C45" s="204" t="s">
        <v>499</v>
      </c>
      <c r="D45" s="270" t="s">
        <v>554</v>
      </c>
      <c r="E45" s="271" t="s">
        <v>456</v>
      </c>
      <c r="F45" s="561">
        <v>0</v>
      </c>
      <c r="G45" s="272">
        <v>190100</v>
      </c>
      <c r="H45" s="562">
        <v>43357</v>
      </c>
      <c r="I45" s="563">
        <v>1</v>
      </c>
      <c r="J45" s="563">
        <v>0.1</v>
      </c>
      <c r="K45" s="272">
        <v>80217.36</v>
      </c>
      <c r="L45" s="272">
        <v>35098.35</v>
      </c>
      <c r="M45" s="272">
        <f t="shared" si="0"/>
        <v>74784.290000000008</v>
      </c>
      <c r="N45" s="564" t="s">
        <v>462</v>
      </c>
    </row>
    <row r="46" spans="1:14" s="243" customFormat="1" ht="45" x14ac:dyDescent="0.25">
      <c r="A46" s="564">
        <v>38</v>
      </c>
      <c r="B46" s="560" t="s">
        <v>555</v>
      </c>
      <c r="C46" s="204" t="s">
        <v>522</v>
      </c>
      <c r="D46" s="270" t="s">
        <v>556</v>
      </c>
      <c r="E46" s="271" t="s">
        <v>456</v>
      </c>
      <c r="F46" s="561">
        <v>0</v>
      </c>
      <c r="G46" s="272">
        <v>50100</v>
      </c>
      <c r="H46" s="562">
        <v>43406</v>
      </c>
      <c r="I46" s="563">
        <v>1</v>
      </c>
      <c r="J46" s="563">
        <v>0.4</v>
      </c>
      <c r="K46" s="272">
        <v>7958.27</v>
      </c>
      <c r="L46" s="272">
        <v>42095.94</v>
      </c>
      <c r="M46" s="272">
        <f t="shared" si="0"/>
        <v>45.789999999993597</v>
      </c>
      <c r="N46" s="564" t="s">
        <v>462</v>
      </c>
    </row>
    <row r="47" spans="1:14" s="243" customFormat="1" ht="45" x14ac:dyDescent="0.25">
      <c r="A47" s="564">
        <v>39</v>
      </c>
      <c r="B47" s="560" t="s">
        <v>557</v>
      </c>
      <c r="C47" s="204" t="s">
        <v>490</v>
      </c>
      <c r="D47" s="270" t="s">
        <v>558</v>
      </c>
      <c r="E47" s="271" t="s">
        <v>456</v>
      </c>
      <c r="F47" s="561">
        <v>0</v>
      </c>
      <c r="G47" s="272">
        <v>84180.31</v>
      </c>
      <c r="H47" s="562">
        <v>43189</v>
      </c>
      <c r="I47" s="563" t="s">
        <v>97</v>
      </c>
      <c r="J47" s="563">
        <v>1</v>
      </c>
      <c r="K47" s="272">
        <v>0</v>
      </c>
      <c r="L47" s="272">
        <v>84180.31</v>
      </c>
      <c r="M47" s="272">
        <f t="shared" si="0"/>
        <v>0</v>
      </c>
      <c r="N47" s="564" t="s">
        <v>462</v>
      </c>
    </row>
    <row r="48" spans="1:14" s="243" customFormat="1" ht="45" x14ac:dyDescent="0.25">
      <c r="A48" s="45">
        <v>40</v>
      </c>
      <c r="B48" s="557" t="s">
        <v>559</v>
      </c>
      <c r="C48" s="269" t="s">
        <v>531</v>
      </c>
      <c r="D48" s="57" t="s">
        <v>560</v>
      </c>
      <c r="E48" s="46" t="s">
        <v>456</v>
      </c>
      <c r="F48" s="558">
        <v>0</v>
      </c>
      <c r="G48" s="53">
        <v>67800</v>
      </c>
      <c r="H48" s="559">
        <v>43420</v>
      </c>
      <c r="I48" s="538" t="s">
        <v>97</v>
      </c>
      <c r="J48" s="538">
        <v>0.03</v>
      </c>
      <c r="K48" s="53">
        <v>50650.62</v>
      </c>
      <c r="L48" s="53">
        <v>6954.62</v>
      </c>
      <c r="M48" s="53">
        <f t="shared" si="0"/>
        <v>10194.759999999998</v>
      </c>
      <c r="N48" s="564" t="s">
        <v>462</v>
      </c>
    </row>
    <row r="49" spans="1:14" s="243" customFormat="1" ht="45" x14ac:dyDescent="0.25">
      <c r="A49" s="564">
        <v>41</v>
      </c>
      <c r="B49" s="560" t="s">
        <v>561</v>
      </c>
      <c r="C49" s="204" t="s">
        <v>562</v>
      </c>
      <c r="D49" s="270" t="s">
        <v>563</v>
      </c>
      <c r="E49" s="271" t="s">
        <v>456</v>
      </c>
      <c r="F49" s="561">
        <v>0</v>
      </c>
      <c r="G49" s="272">
        <v>68100</v>
      </c>
      <c r="H49" s="562">
        <v>43357</v>
      </c>
      <c r="I49" s="563">
        <v>1</v>
      </c>
      <c r="J49" s="563">
        <v>0.96</v>
      </c>
      <c r="K49" s="272">
        <v>39999.980000000003</v>
      </c>
      <c r="L49" s="272">
        <v>0</v>
      </c>
      <c r="M49" s="272">
        <f t="shared" si="0"/>
        <v>28100.019999999997</v>
      </c>
      <c r="N49" s="564" t="s">
        <v>462</v>
      </c>
    </row>
    <row r="50" spans="1:14" s="243" customFormat="1" ht="45" x14ac:dyDescent="0.25">
      <c r="A50" s="45">
        <v>42</v>
      </c>
      <c r="B50" s="557" t="s">
        <v>564</v>
      </c>
      <c r="C50" s="269" t="s">
        <v>565</v>
      </c>
      <c r="D50" s="57" t="s">
        <v>566</v>
      </c>
      <c r="E50" s="46" t="s">
        <v>456</v>
      </c>
      <c r="F50" s="558">
        <v>0</v>
      </c>
      <c r="G50" s="53">
        <v>70500</v>
      </c>
      <c r="H50" s="559">
        <v>43420</v>
      </c>
      <c r="I50" s="538">
        <v>1</v>
      </c>
      <c r="J50" s="538">
        <v>0.02</v>
      </c>
      <c r="K50" s="53">
        <v>69995</v>
      </c>
      <c r="L50" s="53">
        <v>0</v>
      </c>
      <c r="M50" s="53">
        <f t="shared" si="0"/>
        <v>505</v>
      </c>
      <c r="N50" s="564" t="s">
        <v>462</v>
      </c>
    </row>
    <row r="51" spans="1:14" s="243" customFormat="1" ht="45" x14ac:dyDescent="0.25">
      <c r="A51" s="45">
        <v>43</v>
      </c>
      <c r="B51" s="557" t="s">
        <v>567</v>
      </c>
      <c r="C51" s="269" t="s">
        <v>531</v>
      </c>
      <c r="D51" s="57" t="s">
        <v>568</v>
      </c>
      <c r="E51" s="46" t="s">
        <v>456</v>
      </c>
      <c r="F51" s="558">
        <v>0</v>
      </c>
      <c r="G51" s="53">
        <v>46000</v>
      </c>
      <c r="H51" s="559">
        <v>43434</v>
      </c>
      <c r="I51" s="538">
        <v>1</v>
      </c>
      <c r="J51" s="538">
        <v>0.8</v>
      </c>
      <c r="K51" s="53">
        <v>0</v>
      </c>
      <c r="L51" s="53">
        <v>40606.19</v>
      </c>
      <c r="M51" s="53">
        <f t="shared" si="0"/>
        <v>5393.8099999999977</v>
      </c>
      <c r="N51" s="564" t="s">
        <v>462</v>
      </c>
    </row>
    <row r="52" spans="1:14" s="243" customFormat="1" ht="45" x14ac:dyDescent="0.25">
      <c r="A52" s="45">
        <v>44</v>
      </c>
      <c r="B52" s="557" t="s">
        <v>569</v>
      </c>
      <c r="C52" s="269" t="s">
        <v>570</v>
      </c>
      <c r="D52" s="57" t="s">
        <v>571</v>
      </c>
      <c r="E52" s="46" t="s">
        <v>456</v>
      </c>
      <c r="F52" s="558">
        <v>0</v>
      </c>
      <c r="G52" s="53">
        <v>23677.64</v>
      </c>
      <c r="H52" s="559">
        <v>43105</v>
      </c>
      <c r="I52" s="538" t="s">
        <v>97</v>
      </c>
      <c r="J52" s="538">
        <v>1</v>
      </c>
      <c r="K52" s="53">
        <v>0</v>
      </c>
      <c r="L52" s="53">
        <v>23677.64</v>
      </c>
      <c r="M52" s="53">
        <f t="shared" si="0"/>
        <v>0</v>
      </c>
      <c r="N52" s="564" t="s">
        <v>462</v>
      </c>
    </row>
    <row r="53" spans="1:14" s="243" customFormat="1" ht="45" x14ac:dyDescent="0.25">
      <c r="A53" s="45">
        <v>45</v>
      </c>
      <c r="B53" s="557" t="s">
        <v>572</v>
      </c>
      <c r="C53" s="269" t="s">
        <v>481</v>
      </c>
      <c r="D53" s="57" t="s">
        <v>573</v>
      </c>
      <c r="E53" s="46" t="s">
        <v>456</v>
      </c>
      <c r="F53" s="558">
        <v>0</v>
      </c>
      <c r="G53" s="53">
        <v>42300</v>
      </c>
      <c r="H53" s="559">
        <v>43420</v>
      </c>
      <c r="I53" s="538">
        <v>1</v>
      </c>
      <c r="J53" s="538">
        <v>0.01</v>
      </c>
      <c r="K53" s="53">
        <v>36587</v>
      </c>
      <c r="L53" s="53">
        <v>0</v>
      </c>
      <c r="M53" s="53">
        <f t="shared" si="0"/>
        <v>5713</v>
      </c>
      <c r="N53" s="564" t="s">
        <v>462</v>
      </c>
    </row>
    <row r="54" spans="1:14" s="243" customFormat="1" ht="45" x14ac:dyDescent="0.25">
      <c r="A54" s="45">
        <v>46</v>
      </c>
      <c r="B54" s="557" t="s">
        <v>574</v>
      </c>
      <c r="C54" s="269" t="s">
        <v>575</v>
      </c>
      <c r="D54" s="57" t="s">
        <v>576</v>
      </c>
      <c r="E54" s="46" t="s">
        <v>456</v>
      </c>
      <c r="F54" s="558">
        <v>0</v>
      </c>
      <c r="G54" s="53">
        <v>67400</v>
      </c>
      <c r="H54" s="559">
        <v>43399</v>
      </c>
      <c r="I54" s="538">
        <v>1</v>
      </c>
      <c r="J54" s="538">
        <v>0.01</v>
      </c>
      <c r="K54" s="53">
        <v>60645</v>
      </c>
      <c r="L54" s="53">
        <v>0</v>
      </c>
      <c r="M54" s="53">
        <f t="shared" si="0"/>
        <v>6755</v>
      </c>
      <c r="N54" s="564" t="s">
        <v>462</v>
      </c>
    </row>
    <row r="55" spans="1:14" s="243" customFormat="1" ht="45" x14ac:dyDescent="0.25">
      <c r="A55" s="45">
        <v>47</v>
      </c>
      <c r="B55" s="557" t="s">
        <v>577</v>
      </c>
      <c r="C55" s="269" t="s">
        <v>578</v>
      </c>
      <c r="D55" s="57" t="s">
        <v>576</v>
      </c>
      <c r="E55" s="46" t="s">
        <v>456</v>
      </c>
      <c r="F55" s="558">
        <v>0</v>
      </c>
      <c r="G55" s="53">
        <v>41200</v>
      </c>
      <c r="H55" s="559">
        <v>43399</v>
      </c>
      <c r="I55" s="538">
        <v>1</v>
      </c>
      <c r="J55" s="538">
        <v>0.01</v>
      </c>
      <c r="K55" s="53">
        <v>32990</v>
      </c>
      <c r="L55" s="53">
        <v>0</v>
      </c>
      <c r="M55" s="53">
        <f t="shared" si="0"/>
        <v>8210</v>
      </c>
      <c r="N55" s="564" t="s">
        <v>462</v>
      </c>
    </row>
    <row r="56" spans="1:14" s="243" customFormat="1" ht="45" x14ac:dyDescent="0.25">
      <c r="A56" s="45">
        <v>48</v>
      </c>
      <c r="B56" s="557" t="s">
        <v>579</v>
      </c>
      <c r="C56" s="269" t="s">
        <v>463</v>
      </c>
      <c r="D56" s="57" t="s">
        <v>580</v>
      </c>
      <c r="E56" s="46" t="s">
        <v>456</v>
      </c>
      <c r="F56" s="558">
        <v>0</v>
      </c>
      <c r="G56" s="53">
        <v>173100</v>
      </c>
      <c r="H56" s="559">
        <v>43455</v>
      </c>
      <c r="I56" s="538">
        <v>1</v>
      </c>
      <c r="J56" s="538">
        <v>0.02</v>
      </c>
      <c r="K56" s="53">
        <v>56709.78</v>
      </c>
      <c r="L56" s="53">
        <v>55510.06</v>
      </c>
      <c r="M56" s="53">
        <f t="shared" si="0"/>
        <v>60880.160000000003</v>
      </c>
      <c r="N56" s="564" t="s">
        <v>462</v>
      </c>
    </row>
    <row r="57" spans="1:14" s="243" customFormat="1" ht="45" x14ac:dyDescent="0.25">
      <c r="A57" s="45">
        <v>49</v>
      </c>
      <c r="B57" s="557" t="s">
        <v>581</v>
      </c>
      <c r="C57" s="269" t="s">
        <v>499</v>
      </c>
      <c r="D57" s="57" t="s">
        <v>582</v>
      </c>
      <c r="E57" s="46" t="s">
        <v>456</v>
      </c>
      <c r="F57" s="558">
        <v>0</v>
      </c>
      <c r="G57" s="53">
        <v>38000</v>
      </c>
      <c r="H57" s="559">
        <v>43448</v>
      </c>
      <c r="I57" s="538">
        <v>1</v>
      </c>
      <c r="J57" s="538">
        <v>0.03</v>
      </c>
      <c r="K57" s="53">
        <v>2575.2199999999998</v>
      </c>
      <c r="L57" s="53">
        <v>25972.44</v>
      </c>
      <c r="M57" s="53">
        <f t="shared" si="0"/>
        <v>9452.34</v>
      </c>
      <c r="N57" s="564" t="s">
        <v>462</v>
      </c>
    </row>
    <row r="58" spans="1:14" s="243" customFormat="1" ht="45" x14ac:dyDescent="0.25">
      <c r="A58" s="45" t="s">
        <v>97</v>
      </c>
      <c r="B58" s="557" t="s">
        <v>583</v>
      </c>
      <c r="C58" s="204" t="s">
        <v>584</v>
      </c>
      <c r="D58" s="57" t="s">
        <v>585</v>
      </c>
      <c r="E58" s="46" t="s">
        <v>456</v>
      </c>
      <c r="F58" s="558">
        <v>900000</v>
      </c>
      <c r="G58" s="53">
        <v>0</v>
      </c>
      <c r="H58" s="559" t="s">
        <v>97</v>
      </c>
      <c r="I58" s="538" t="s">
        <v>97</v>
      </c>
      <c r="J58" s="538" t="s">
        <v>97</v>
      </c>
      <c r="K58" s="53">
        <v>0</v>
      </c>
      <c r="L58" s="53">
        <v>0</v>
      </c>
      <c r="M58" s="53">
        <f>+G58-K58-L58</f>
        <v>0</v>
      </c>
      <c r="N58" s="45" t="s">
        <v>462</v>
      </c>
    </row>
    <row r="59" spans="1:14" s="243" customFormat="1" ht="45" x14ac:dyDescent="0.25">
      <c r="A59" s="45" t="s">
        <v>97</v>
      </c>
      <c r="B59" s="557" t="s">
        <v>586</v>
      </c>
      <c r="C59" s="269" t="s">
        <v>537</v>
      </c>
      <c r="D59" s="57" t="s">
        <v>587</v>
      </c>
      <c r="E59" s="46" t="s">
        <v>456</v>
      </c>
      <c r="F59" s="558">
        <v>2709000</v>
      </c>
      <c r="G59" s="53">
        <v>0</v>
      </c>
      <c r="H59" s="559" t="s">
        <v>97</v>
      </c>
      <c r="I59" s="538" t="s">
        <v>97</v>
      </c>
      <c r="J59" s="538" t="s">
        <v>97</v>
      </c>
      <c r="K59" s="53">
        <v>0</v>
      </c>
      <c r="L59" s="53">
        <v>0</v>
      </c>
      <c r="M59" s="53">
        <f t="shared" si="0"/>
        <v>0</v>
      </c>
      <c r="N59" s="45"/>
    </row>
    <row r="60" spans="1:14" s="243" customFormat="1" ht="45" x14ac:dyDescent="0.25">
      <c r="A60" s="45" t="s">
        <v>97</v>
      </c>
      <c r="B60" s="557" t="s">
        <v>588</v>
      </c>
      <c r="C60" s="269" t="s">
        <v>545</v>
      </c>
      <c r="D60" s="57" t="s">
        <v>587</v>
      </c>
      <c r="E60" s="46" t="s">
        <v>456</v>
      </c>
      <c r="F60" s="558">
        <v>2596600</v>
      </c>
      <c r="G60" s="53">
        <v>0</v>
      </c>
      <c r="H60" s="559" t="s">
        <v>97</v>
      </c>
      <c r="I60" s="538" t="s">
        <v>97</v>
      </c>
      <c r="J60" s="538" t="s">
        <v>97</v>
      </c>
      <c r="K60" s="53">
        <v>0</v>
      </c>
      <c r="L60" s="53">
        <v>0</v>
      </c>
      <c r="M60" s="53">
        <f t="shared" si="0"/>
        <v>0</v>
      </c>
      <c r="N60" s="45"/>
    </row>
    <row r="61" spans="1:14" s="243" customFormat="1" ht="16.5" thickBot="1" x14ac:dyDescent="0.3">
      <c r="A61" s="566" t="s">
        <v>589</v>
      </c>
      <c r="B61" s="567"/>
      <c r="C61" s="273"/>
      <c r="D61" s="273"/>
      <c r="E61" s="568" t="s">
        <v>56</v>
      </c>
      <c r="F61" s="569">
        <f>SUM(F8:F60)</f>
        <v>41635989</v>
      </c>
      <c r="G61" s="569">
        <f>SUM(G8:G60)</f>
        <v>41996215.850000001</v>
      </c>
      <c r="H61" s="570"/>
      <c r="I61" s="571"/>
      <c r="J61" s="571"/>
      <c r="K61" s="572">
        <f>SUM(K8:K60)</f>
        <v>8095661.79</v>
      </c>
      <c r="L61" s="572">
        <f>SUM(L8:L60)</f>
        <v>3274498.34</v>
      </c>
      <c r="M61" s="572">
        <f>SUM(M8:M60)</f>
        <v>30626055.719999991</v>
      </c>
      <c r="N61" s="573"/>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B35" sqref="B35:N35"/>
    </sheetView>
  </sheetViews>
  <sheetFormatPr defaultRowHeight="15" x14ac:dyDescent="0.25"/>
  <cols>
    <col min="2" max="2" width="15.42578125" customWidth="1"/>
    <col min="4" max="4" width="27.42578125" customWidth="1"/>
  </cols>
  <sheetData>
    <row r="1" spans="1:14" ht="31.5" x14ac:dyDescent="0.25">
      <c r="A1" s="35"/>
      <c r="B1" s="237" t="s">
        <v>26</v>
      </c>
      <c r="C1" s="713" t="s">
        <v>450</v>
      </c>
      <c r="D1" s="714"/>
      <c r="E1" s="238"/>
      <c r="I1" s="63"/>
    </row>
    <row r="2" spans="1:14" ht="15.75" x14ac:dyDescent="0.25">
      <c r="A2" s="35"/>
      <c r="B2" s="237" t="s">
        <v>28</v>
      </c>
      <c r="C2" s="715">
        <v>43266</v>
      </c>
      <c r="D2" s="716"/>
      <c r="E2" s="239"/>
      <c r="G2" s="63"/>
      <c r="H2" s="65"/>
      <c r="I2" s="63"/>
      <c r="J2" s="63"/>
      <c r="M2" s="66"/>
    </row>
    <row r="3" spans="1:14" ht="31.5" x14ac:dyDescent="0.25">
      <c r="A3" s="35"/>
      <c r="B3" s="237" t="s">
        <v>29</v>
      </c>
      <c r="C3" s="717" t="s">
        <v>451</v>
      </c>
      <c r="D3" s="718"/>
      <c r="E3" s="240"/>
    </row>
    <row r="4" spans="1:14" ht="15.75" x14ac:dyDescent="0.25">
      <c r="A4" s="35"/>
      <c r="B4" s="241"/>
      <c r="C4" s="242"/>
      <c r="D4" s="243"/>
      <c r="E4" s="243"/>
    </row>
    <row r="5" spans="1:14" x14ac:dyDescent="0.25">
      <c r="A5" s="719" t="s">
        <v>30</v>
      </c>
      <c r="B5" s="722" t="s">
        <v>429</v>
      </c>
      <c r="C5" s="723"/>
      <c r="D5" s="723"/>
      <c r="E5" s="723"/>
      <c r="F5" s="723"/>
      <c r="G5" s="723"/>
      <c r="H5" s="723"/>
      <c r="I5" s="723"/>
      <c r="J5" s="723"/>
      <c r="K5" s="723"/>
      <c r="L5" s="723"/>
      <c r="M5" s="723"/>
      <c r="N5" s="724"/>
    </row>
    <row r="6" spans="1:14" x14ac:dyDescent="0.25">
      <c r="A6" s="720"/>
      <c r="B6" s="725"/>
      <c r="C6" s="726"/>
      <c r="D6" s="726"/>
      <c r="E6" s="726"/>
      <c r="F6" s="726"/>
      <c r="G6" s="726"/>
      <c r="H6" s="726"/>
      <c r="I6" s="726"/>
      <c r="J6" s="726"/>
      <c r="K6" s="726"/>
      <c r="L6" s="726"/>
      <c r="M6" s="726"/>
      <c r="N6" s="727"/>
    </row>
    <row r="7" spans="1:14" x14ac:dyDescent="0.25">
      <c r="A7" s="721"/>
      <c r="B7" s="728"/>
      <c r="C7" s="729"/>
      <c r="D7" s="729"/>
      <c r="E7" s="729"/>
      <c r="F7" s="729"/>
      <c r="G7" s="729"/>
      <c r="H7" s="729"/>
      <c r="I7" s="729"/>
      <c r="J7" s="729"/>
      <c r="K7" s="729"/>
      <c r="L7" s="729"/>
      <c r="M7" s="729"/>
      <c r="N7" s="730"/>
    </row>
    <row r="8" spans="1:14" x14ac:dyDescent="0.25">
      <c r="A8" s="45">
        <v>3</v>
      </c>
      <c r="B8" s="688" t="s">
        <v>590</v>
      </c>
      <c r="C8" s="697"/>
      <c r="D8" s="697"/>
      <c r="E8" s="697"/>
      <c r="F8" s="697"/>
      <c r="G8" s="697"/>
      <c r="H8" s="697"/>
      <c r="I8" s="697"/>
      <c r="J8" s="697"/>
      <c r="K8" s="697"/>
      <c r="L8" s="697"/>
      <c r="M8" s="697"/>
      <c r="N8" s="689"/>
    </row>
    <row r="9" spans="1:14" x14ac:dyDescent="0.25">
      <c r="A9" s="45">
        <v>7</v>
      </c>
      <c r="B9" s="750" t="s">
        <v>591</v>
      </c>
      <c r="C9" s="751"/>
      <c r="D9" s="751"/>
      <c r="E9" s="751"/>
      <c r="F9" s="751"/>
      <c r="G9" s="751"/>
      <c r="H9" s="751"/>
      <c r="I9" s="751"/>
      <c r="J9" s="751"/>
      <c r="K9" s="751"/>
      <c r="L9" s="751"/>
      <c r="M9" s="751"/>
      <c r="N9" s="752"/>
    </row>
    <row r="10" spans="1:14" x14ac:dyDescent="0.25">
      <c r="A10" s="45">
        <v>8</v>
      </c>
      <c r="B10" s="688" t="s">
        <v>592</v>
      </c>
      <c r="C10" s="697"/>
      <c r="D10" s="697"/>
      <c r="E10" s="697"/>
      <c r="F10" s="697"/>
      <c r="G10" s="697"/>
      <c r="H10" s="697"/>
      <c r="I10" s="697"/>
      <c r="J10" s="697"/>
      <c r="K10" s="697"/>
      <c r="L10" s="697"/>
      <c r="M10" s="697"/>
      <c r="N10" s="689"/>
    </row>
    <row r="11" spans="1:14" x14ac:dyDescent="0.25">
      <c r="A11" s="45">
        <v>12</v>
      </c>
      <c r="B11" s="688" t="s">
        <v>593</v>
      </c>
      <c r="C11" s="697"/>
      <c r="D11" s="697"/>
      <c r="E11" s="697"/>
      <c r="F11" s="697"/>
      <c r="G11" s="697"/>
      <c r="H11" s="697"/>
      <c r="I11" s="697"/>
      <c r="J11" s="697"/>
      <c r="K11" s="697"/>
      <c r="L11" s="697"/>
      <c r="M11" s="697"/>
      <c r="N11" s="689"/>
    </row>
    <row r="12" spans="1:14" x14ac:dyDescent="0.25">
      <c r="A12" s="45">
        <v>13</v>
      </c>
      <c r="B12" s="688" t="s">
        <v>594</v>
      </c>
      <c r="C12" s="697"/>
      <c r="D12" s="697"/>
      <c r="E12" s="697"/>
      <c r="F12" s="697"/>
      <c r="G12" s="697"/>
      <c r="H12" s="697"/>
      <c r="I12" s="697"/>
      <c r="J12" s="697"/>
      <c r="K12" s="697"/>
      <c r="L12" s="697"/>
      <c r="M12" s="697"/>
      <c r="N12" s="689"/>
    </row>
    <row r="13" spans="1:14" x14ac:dyDescent="0.25">
      <c r="A13" s="45">
        <v>14</v>
      </c>
      <c r="B13" s="688" t="s">
        <v>595</v>
      </c>
      <c r="C13" s="697"/>
      <c r="D13" s="697"/>
      <c r="E13" s="697"/>
      <c r="F13" s="697"/>
      <c r="G13" s="697"/>
      <c r="H13" s="697"/>
      <c r="I13" s="697"/>
      <c r="J13" s="697"/>
      <c r="K13" s="697"/>
      <c r="L13" s="697"/>
      <c r="M13" s="697"/>
      <c r="N13" s="689"/>
    </row>
    <row r="14" spans="1:14" x14ac:dyDescent="0.25">
      <c r="A14" s="45">
        <v>15</v>
      </c>
      <c r="B14" s="688" t="s">
        <v>596</v>
      </c>
      <c r="C14" s="697"/>
      <c r="D14" s="697"/>
      <c r="E14" s="697"/>
      <c r="F14" s="697"/>
      <c r="G14" s="697"/>
      <c r="H14" s="697"/>
      <c r="I14" s="697"/>
      <c r="J14" s="697"/>
      <c r="K14" s="697"/>
      <c r="L14" s="697"/>
      <c r="M14" s="697"/>
      <c r="N14" s="689"/>
    </row>
    <row r="15" spans="1:14" x14ac:dyDescent="0.25">
      <c r="A15" s="45">
        <v>16</v>
      </c>
      <c r="B15" s="750" t="s">
        <v>597</v>
      </c>
      <c r="C15" s="751"/>
      <c r="D15" s="751"/>
      <c r="E15" s="751"/>
      <c r="F15" s="751"/>
      <c r="G15" s="751"/>
      <c r="H15" s="751"/>
      <c r="I15" s="751"/>
      <c r="J15" s="751"/>
      <c r="K15" s="751"/>
      <c r="L15" s="751"/>
      <c r="M15" s="751"/>
      <c r="N15" s="752"/>
    </row>
    <row r="16" spans="1:14" x14ac:dyDescent="0.25">
      <c r="A16" s="45">
        <v>17</v>
      </c>
      <c r="B16" s="688" t="s">
        <v>598</v>
      </c>
      <c r="C16" s="697"/>
      <c r="D16" s="697"/>
      <c r="E16" s="697"/>
      <c r="F16" s="697"/>
      <c r="G16" s="697"/>
      <c r="H16" s="697"/>
      <c r="I16" s="697"/>
      <c r="J16" s="697"/>
      <c r="K16" s="697"/>
      <c r="L16" s="697"/>
      <c r="M16" s="697"/>
      <c r="N16" s="689"/>
    </row>
    <row r="17" spans="1:14" x14ac:dyDescent="0.25">
      <c r="A17" s="45">
        <v>18</v>
      </c>
      <c r="B17" s="688" t="s">
        <v>599</v>
      </c>
      <c r="C17" s="697"/>
      <c r="D17" s="697"/>
      <c r="E17" s="697"/>
      <c r="F17" s="697"/>
      <c r="G17" s="697"/>
      <c r="H17" s="697"/>
      <c r="I17" s="697"/>
      <c r="J17" s="697"/>
      <c r="K17" s="697"/>
      <c r="L17" s="697"/>
      <c r="M17" s="697"/>
      <c r="N17" s="689"/>
    </row>
    <row r="18" spans="1:14" x14ac:dyDescent="0.25">
      <c r="A18" s="45">
        <v>19</v>
      </c>
      <c r="B18" s="688" t="s">
        <v>600</v>
      </c>
      <c r="C18" s="697"/>
      <c r="D18" s="697"/>
      <c r="E18" s="697"/>
      <c r="F18" s="697"/>
      <c r="G18" s="697"/>
      <c r="H18" s="697"/>
      <c r="I18" s="697"/>
      <c r="J18" s="697"/>
      <c r="K18" s="697"/>
      <c r="L18" s="697"/>
      <c r="M18" s="697"/>
      <c r="N18" s="689"/>
    </row>
    <row r="19" spans="1:14" x14ac:dyDescent="0.25">
      <c r="A19" s="45">
        <v>20</v>
      </c>
      <c r="B19" s="688" t="s">
        <v>601</v>
      </c>
      <c r="C19" s="697"/>
      <c r="D19" s="697"/>
      <c r="E19" s="697"/>
      <c r="F19" s="697"/>
      <c r="G19" s="697"/>
      <c r="H19" s="697"/>
      <c r="I19" s="697"/>
      <c r="J19" s="697"/>
      <c r="K19" s="697"/>
      <c r="L19" s="697"/>
      <c r="M19" s="697"/>
      <c r="N19" s="689"/>
    </row>
    <row r="20" spans="1:14" x14ac:dyDescent="0.25">
      <c r="A20" s="45">
        <v>21</v>
      </c>
      <c r="B20" s="750" t="s">
        <v>602</v>
      </c>
      <c r="C20" s="751"/>
      <c r="D20" s="751"/>
      <c r="E20" s="751"/>
      <c r="F20" s="751"/>
      <c r="G20" s="751"/>
      <c r="H20" s="751"/>
      <c r="I20" s="751"/>
      <c r="J20" s="751"/>
      <c r="K20" s="751"/>
      <c r="L20" s="751"/>
      <c r="M20" s="751"/>
      <c r="N20" s="752"/>
    </row>
    <row r="21" spans="1:14" x14ac:dyDescent="0.25">
      <c r="A21" s="45">
        <v>22</v>
      </c>
      <c r="B21" s="750" t="s">
        <v>603</v>
      </c>
      <c r="C21" s="751"/>
      <c r="D21" s="751"/>
      <c r="E21" s="751"/>
      <c r="F21" s="751"/>
      <c r="G21" s="751"/>
      <c r="H21" s="751"/>
      <c r="I21" s="751"/>
      <c r="J21" s="751"/>
      <c r="K21" s="751"/>
      <c r="L21" s="751"/>
      <c r="M21" s="751"/>
      <c r="N21" s="752"/>
    </row>
    <row r="22" spans="1:14" x14ac:dyDescent="0.25">
      <c r="A22" s="54">
        <v>23</v>
      </c>
      <c r="B22" s="750" t="s">
        <v>604</v>
      </c>
      <c r="C22" s="751"/>
      <c r="D22" s="751"/>
      <c r="E22" s="751"/>
      <c r="F22" s="751"/>
      <c r="G22" s="751"/>
      <c r="H22" s="751"/>
      <c r="I22" s="751"/>
      <c r="J22" s="751"/>
      <c r="K22" s="751"/>
      <c r="L22" s="751"/>
      <c r="M22" s="751"/>
      <c r="N22" s="752"/>
    </row>
    <row r="23" spans="1:14" x14ac:dyDescent="0.25">
      <c r="A23" s="45">
        <v>24</v>
      </c>
      <c r="B23" s="750" t="s">
        <v>605</v>
      </c>
      <c r="C23" s="751"/>
      <c r="D23" s="751"/>
      <c r="E23" s="751"/>
      <c r="F23" s="751"/>
      <c r="G23" s="751"/>
      <c r="H23" s="751"/>
      <c r="I23" s="751"/>
      <c r="J23" s="751"/>
      <c r="K23" s="751"/>
      <c r="L23" s="751"/>
      <c r="M23" s="751"/>
      <c r="N23" s="752"/>
    </row>
    <row r="24" spans="1:14" x14ac:dyDescent="0.25">
      <c r="A24" s="45">
        <v>25</v>
      </c>
      <c r="B24" s="750" t="s">
        <v>606</v>
      </c>
      <c r="C24" s="751"/>
      <c r="D24" s="751"/>
      <c r="E24" s="751"/>
      <c r="F24" s="751"/>
      <c r="G24" s="751"/>
      <c r="H24" s="751"/>
      <c r="I24" s="751"/>
      <c r="J24" s="751"/>
      <c r="K24" s="751"/>
      <c r="L24" s="751"/>
      <c r="M24" s="751"/>
      <c r="N24" s="752"/>
    </row>
    <row r="25" spans="1:14" x14ac:dyDescent="0.25">
      <c r="A25" s="54">
        <v>28</v>
      </c>
      <c r="B25" s="750" t="s">
        <v>607</v>
      </c>
      <c r="C25" s="751"/>
      <c r="D25" s="751"/>
      <c r="E25" s="751"/>
      <c r="F25" s="751"/>
      <c r="G25" s="751"/>
      <c r="H25" s="751"/>
      <c r="I25" s="751"/>
      <c r="J25" s="751"/>
      <c r="K25" s="751"/>
      <c r="L25" s="751"/>
      <c r="M25" s="751"/>
      <c r="N25" s="752"/>
    </row>
    <row r="26" spans="1:14" x14ac:dyDescent="0.25">
      <c r="A26" s="54">
        <v>36</v>
      </c>
      <c r="B26" s="750" t="s">
        <v>608</v>
      </c>
      <c r="C26" s="751"/>
      <c r="D26" s="751"/>
      <c r="E26" s="751"/>
      <c r="F26" s="751"/>
      <c r="G26" s="751"/>
      <c r="H26" s="751"/>
      <c r="I26" s="751"/>
      <c r="J26" s="751"/>
      <c r="K26" s="751"/>
      <c r="L26" s="751"/>
      <c r="M26" s="751"/>
      <c r="N26" s="752"/>
    </row>
    <row r="27" spans="1:14" x14ac:dyDescent="0.25">
      <c r="A27" s="54">
        <v>37</v>
      </c>
      <c r="B27" s="750" t="s">
        <v>609</v>
      </c>
      <c r="C27" s="751"/>
      <c r="D27" s="751"/>
      <c r="E27" s="751"/>
      <c r="F27" s="751"/>
      <c r="G27" s="751"/>
      <c r="H27" s="751"/>
      <c r="I27" s="751"/>
      <c r="J27" s="751"/>
      <c r="K27" s="751"/>
      <c r="L27" s="751"/>
      <c r="M27" s="751"/>
      <c r="N27" s="752"/>
    </row>
    <row r="28" spans="1:14" x14ac:dyDescent="0.25">
      <c r="A28" s="54">
        <v>38</v>
      </c>
      <c r="B28" s="750" t="s">
        <v>610</v>
      </c>
      <c r="C28" s="751"/>
      <c r="D28" s="751"/>
      <c r="E28" s="751"/>
      <c r="F28" s="751"/>
      <c r="G28" s="751"/>
      <c r="H28" s="751"/>
      <c r="I28" s="751"/>
      <c r="J28" s="751"/>
      <c r="K28" s="751"/>
      <c r="L28" s="751"/>
      <c r="M28" s="751"/>
      <c r="N28" s="752"/>
    </row>
    <row r="29" spans="1:14" x14ac:dyDescent="0.25">
      <c r="A29" s="54">
        <v>39</v>
      </c>
      <c r="B29" s="750" t="s">
        <v>611</v>
      </c>
      <c r="C29" s="751"/>
      <c r="D29" s="751"/>
      <c r="E29" s="751"/>
      <c r="F29" s="751"/>
      <c r="G29" s="751"/>
      <c r="H29" s="751"/>
      <c r="I29" s="751"/>
      <c r="J29" s="751"/>
      <c r="K29" s="751"/>
      <c r="L29" s="751"/>
      <c r="M29" s="751"/>
      <c r="N29" s="752"/>
    </row>
    <row r="30" spans="1:14" x14ac:dyDescent="0.25">
      <c r="A30" s="54">
        <v>40</v>
      </c>
      <c r="B30" s="750" t="s">
        <v>612</v>
      </c>
      <c r="C30" s="751"/>
      <c r="D30" s="751"/>
      <c r="E30" s="751"/>
      <c r="F30" s="751"/>
      <c r="G30" s="751"/>
      <c r="H30" s="751"/>
      <c r="I30" s="751"/>
      <c r="J30" s="751"/>
      <c r="K30" s="751"/>
      <c r="L30" s="751"/>
      <c r="M30" s="751"/>
      <c r="N30" s="752"/>
    </row>
    <row r="31" spans="1:14" x14ac:dyDescent="0.25">
      <c r="A31" s="54">
        <v>41</v>
      </c>
      <c r="B31" s="750" t="s">
        <v>613</v>
      </c>
      <c r="C31" s="751"/>
      <c r="D31" s="751"/>
      <c r="E31" s="751"/>
      <c r="F31" s="751"/>
      <c r="G31" s="751"/>
      <c r="H31" s="751"/>
      <c r="I31" s="751"/>
      <c r="J31" s="751"/>
      <c r="K31" s="751"/>
      <c r="L31" s="751"/>
      <c r="M31" s="751"/>
      <c r="N31" s="752"/>
    </row>
    <row r="32" spans="1:14" x14ac:dyDescent="0.25">
      <c r="A32" s="54">
        <v>42</v>
      </c>
      <c r="B32" s="750" t="s">
        <v>614</v>
      </c>
      <c r="C32" s="751"/>
      <c r="D32" s="751"/>
      <c r="E32" s="751"/>
      <c r="F32" s="751"/>
      <c r="G32" s="751"/>
      <c r="H32" s="751"/>
      <c r="I32" s="751"/>
      <c r="J32" s="751"/>
      <c r="K32" s="751"/>
      <c r="L32" s="751"/>
      <c r="M32" s="751"/>
      <c r="N32" s="752"/>
    </row>
    <row r="33" spans="1:14" x14ac:dyDescent="0.25">
      <c r="A33" s="274">
        <v>43</v>
      </c>
      <c r="B33" s="750" t="s">
        <v>615</v>
      </c>
      <c r="C33" s="751"/>
      <c r="D33" s="751"/>
      <c r="E33" s="751"/>
      <c r="F33" s="751"/>
      <c r="G33" s="751"/>
      <c r="H33" s="751"/>
      <c r="I33" s="751"/>
      <c r="J33" s="751"/>
      <c r="K33" s="751"/>
      <c r="L33" s="751"/>
      <c r="M33" s="751"/>
      <c r="N33" s="752"/>
    </row>
    <row r="34" spans="1:14" x14ac:dyDescent="0.25">
      <c r="A34" s="274">
        <v>44</v>
      </c>
      <c r="B34" s="750" t="s">
        <v>616</v>
      </c>
      <c r="C34" s="751"/>
      <c r="D34" s="751"/>
      <c r="E34" s="751"/>
      <c r="F34" s="751"/>
      <c r="G34" s="751"/>
      <c r="H34" s="751"/>
      <c r="I34" s="751"/>
      <c r="J34" s="751"/>
      <c r="K34" s="751"/>
      <c r="L34" s="751"/>
      <c r="M34" s="751"/>
      <c r="N34" s="752"/>
    </row>
    <row r="35" spans="1:14" x14ac:dyDescent="0.25">
      <c r="A35" s="274">
        <v>45</v>
      </c>
      <c r="B35" s="750" t="s">
        <v>617</v>
      </c>
      <c r="C35" s="751"/>
      <c r="D35" s="751"/>
      <c r="E35" s="751"/>
      <c r="F35" s="751"/>
      <c r="G35" s="751"/>
      <c r="H35" s="751"/>
      <c r="I35" s="751"/>
      <c r="J35" s="751"/>
      <c r="K35" s="751"/>
      <c r="L35" s="751"/>
      <c r="M35" s="751"/>
      <c r="N35" s="752"/>
    </row>
    <row r="36" spans="1:14" x14ac:dyDescent="0.25">
      <c r="A36" s="274">
        <v>46</v>
      </c>
      <c r="B36" s="750" t="s">
        <v>618</v>
      </c>
      <c r="C36" s="751"/>
      <c r="D36" s="751"/>
      <c r="E36" s="751"/>
      <c r="F36" s="751"/>
      <c r="G36" s="751"/>
      <c r="H36" s="751"/>
      <c r="I36" s="751"/>
      <c r="J36" s="751"/>
      <c r="K36" s="751"/>
      <c r="L36" s="751"/>
      <c r="M36" s="751"/>
      <c r="N36" s="752"/>
    </row>
    <row r="37" spans="1:14" x14ac:dyDescent="0.25">
      <c r="A37" s="274">
        <v>47</v>
      </c>
      <c r="B37" s="750" t="s">
        <v>619</v>
      </c>
      <c r="C37" s="751"/>
      <c r="D37" s="751"/>
      <c r="E37" s="751"/>
      <c r="F37" s="751"/>
      <c r="G37" s="751"/>
      <c r="H37" s="751"/>
      <c r="I37" s="751"/>
      <c r="J37" s="751"/>
      <c r="K37" s="751"/>
      <c r="L37" s="751"/>
      <c r="M37" s="751"/>
      <c r="N37" s="752"/>
    </row>
    <row r="38" spans="1:14" x14ac:dyDescent="0.25">
      <c r="A38" s="274">
        <v>48</v>
      </c>
      <c r="B38" s="750" t="s">
        <v>620</v>
      </c>
      <c r="C38" s="751"/>
      <c r="D38" s="751"/>
      <c r="E38" s="751"/>
      <c r="F38" s="751"/>
      <c r="G38" s="751"/>
      <c r="H38" s="751"/>
      <c r="I38" s="751"/>
      <c r="J38" s="751"/>
      <c r="K38" s="751"/>
      <c r="L38" s="751"/>
      <c r="M38" s="751"/>
      <c r="N38" s="752"/>
    </row>
    <row r="39" spans="1:14" x14ac:dyDescent="0.25">
      <c r="A39" s="274">
        <v>49</v>
      </c>
      <c r="B39" s="750" t="s">
        <v>621</v>
      </c>
      <c r="C39" s="751"/>
      <c r="D39" s="751"/>
      <c r="E39" s="751"/>
      <c r="F39" s="751"/>
      <c r="G39" s="751"/>
      <c r="H39" s="751"/>
      <c r="I39" s="751"/>
      <c r="J39" s="751"/>
      <c r="K39" s="751"/>
      <c r="L39" s="751"/>
      <c r="M39" s="751"/>
      <c r="N39" s="752"/>
    </row>
    <row r="40" spans="1:14" x14ac:dyDescent="0.25">
      <c r="A40" s="45" t="s">
        <v>97</v>
      </c>
      <c r="B40" s="688" t="s">
        <v>622</v>
      </c>
      <c r="C40" s="697"/>
      <c r="D40" s="697"/>
      <c r="E40" s="697"/>
      <c r="F40" s="697"/>
      <c r="G40" s="697"/>
      <c r="H40" s="697"/>
      <c r="I40" s="697"/>
      <c r="J40" s="697"/>
      <c r="K40" s="697"/>
      <c r="L40" s="697"/>
      <c r="M40" s="697"/>
      <c r="N40" s="689"/>
    </row>
  </sheetData>
  <mergeCells count="38">
    <mergeCell ref="B8:N8"/>
    <mergeCell ref="C1:D1"/>
    <mergeCell ref="C2:D2"/>
    <mergeCell ref="C3:D3"/>
    <mergeCell ref="A5:A7"/>
    <mergeCell ref="B5:N7"/>
    <mergeCell ref="B20:N20"/>
    <mergeCell ref="B9:N9"/>
    <mergeCell ref="B10:N10"/>
    <mergeCell ref="B11:N11"/>
    <mergeCell ref="B12:N12"/>
    <mergeCell ref="B13:N13"/>
    <mergeCell ref="B14:N14"/>
    <mergeCell ref="B15:N15"/>
    <mergeCell ref="B16:N16"/>
    <mergeCell ref="B17:N17"/>
    <mergeCell ref="B18:N18"/>
    <mergeCell ref="B19:N19"/>
    <mergeCell ref="B32:N32"/>
    <mergeCell ref="B21:N21"/>
    <mergeCell ref="B22:N22"/>
    <mergeCell ref="B23:N23"/>
    <mergeCell ref="B24:N24"/>
    <mergeCell ref="B25:N25"/>
    <mergeCell ref="B26:N26"/>
    <mergeCell ref="B27:N27"/>
    <mergeCell ref="B28:N28"/>
    <mergeCell ref="B29:N29"/>
    <mergeCell ref="B30:N30"/>
    <mergeCell ref="B31:N31"/>
    <mergeCell ref="B39:N39"/>
    <mergeCell ref="B40:N40"/>
    <mergeCell ref="B33:N33"/>
    <mergeCell ref="B34:N34"/>
    <mergeCell ref="B35:N35"/>
    <mergeCell ref="B36:N36"/>
    <mergeCell ref="B37:N37"/>
    <mergeCell ref="B38:N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FY18-19</vt:lpstr>
      <vt:lpstr>DPS</vt:lpstr>
      <vt:lpstr>DPS Supp</vt:lpstr>
      <vt:lpstr>TMD</vt:lpstr>
      <vt:lpstr>TMD Supp</vt:lpstr>
      <vt:lpstr>TPWD</vt:lpstr>
      <vt:lpstr>TPWD Supp</vt:lpstr>
      <vt:lpstr>TDCJ</vt:lpstr>
      <vt:lpstr>TDCJ Supp</vt:lpstr>
      <vt:lpstr>TFC</vt:lpstr>
      <vt:lpstr>TFC Supp</vt:lpstr>
      <vt:lpstr>TxDOT</vt:lpstr>
      <vt:lpstr>TxDOT New Construction</vt:lpstr>
      <vt:lpstr>THC</vt:lpstr>
      <vt:lpstr>THC Supp</vt:lpstr>
      <vt:lpstr>SPB</vt:lpstr>
      <vt:lpstr>DSHS</vt:lpstr>
      <vt:lpstr>HHSC-SH</vt:lpstr>
      <vt:lpstr>HHSC-SSLC</vt:lpstr>
      <vt:lpstr>HHSC-New Construction</vt:lpstr>
      <vt:lpstr>JJD</vt:lpstr>
    </vt:vector>
  </TitlesOfParts>
  <Company>Texas Legislative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2018-06-22T15:14:48Z</cp:lastPrinted>
  <dcterms:created xsi:type="dcterms:W3CDTF">2018-06-18T19:40:48Z</dcterms:created>
  <dcterms:modified xsi:type="dcterms:W3CDTF">2018-07-12T20:20:23Z</dcterms:modified>
</cp:coreProperties>
</file>