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1015ad\AppData\Local\Microsoft\Windows\INetCache\Content.Outlook\UJ12KA4C\"/>
    </mc:Choice>
  </mc:AlternateContent>
  <bookViews>
    <workbookView xWindow="0" yWindow="0" windowWidth="28800" windowHeight="12300"/>
  </bookViews>
  <sheets>
    <sheet name="FY18-19" sheetId="1" r:id="rId1"/>
    <sheet name="DPS" sheetId="6" r:id="rId2"/>
    <sheet name="DPS Supp" sheetId="5" r:id="rId3"/>
    <sheet name="TMD" sheetId="2" r:id="rId4"/>
    <sheet name="TMD Supp" sheetId="3" r:id="rId5"/>
    <sheet name="TPWD" sheetId="4" r:id="rId6"/>
    <sheet name="TPWD Supp" sheetId="7" r:id="rId7"/>
    <sheet name="TDCJ" sheetId="8" r:id="rId8"/>
    <sheet name="TDCJ Supp" sheetId="9" r:id="rId9"/>
    <sheet name="TFC" sheetId="10" r:id="rId10"/>
    <sheet name="TFC Supp" sheetId="11" r:id="rId11"/>
    <sheet name="TxDOT" sheetId="12" r:id="rId12"/>
    <sheet name="TxDOT New Construction" sheetId="13" r:id="rId13"/>
    <sheet name="THC" sheetId="14" r:id="rId14"/>
    <sheet name="THC Supp" sheetId="15" r:id="rId15"/>
    <sheet name="SPB" sheetId="16" r:id="rId16"/>
    <sheet name="DSHS" sheetId="17" r:id="rId17"/>
    <sheet name="HHSC-SH" sheetId="18" r:id="rId18"/>
    <sheet name="HHSC-SSLC" sheetId="19" r:id="rId19"/>
    <sheet name="HHSC-New Construction" sheetId="20" r:id="rId20"/>
    <sheet name="JJD" sheetId="21" r:id="rId21"/>
  </sheets>
  <externalReferences>
    <externalReference r:id="rId22"/>
    <externalReference r:id="rId23"/>
    <externalReference r:id="rId24"/>
    <externalReference r:id="rId2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21" l="1"/>
  <c r="M30" i="21"/>
  <c r="G30" i="21"/>
  <c r="M29" i="21"/>
  <c r="G29" i="21"/>
  <c r="G28" i="21"/>
  <c r="M28" i="21" s="1"/>
  <c r="G27" i="21"/>
  <c r="M27" i="21" s="1"/>
  <c r="M26" i="21"/>
  <c r="G26" i="21"/>
  <c r="M25" i="21"/>
  <c r="G25" i="21"/>
  <c r="G24" i="21"/>
  <c r="M24" i="21" s="1"/>
  <c r="G23" i="21"/>
  <c r="M23" i="21" s="1"/>
  <c r="M22" i="21"/>
  <c r="G22" i="21"/>
  <c r="G21" i="21"/>
  <c r="G20" i="21"/>
  <c r="M20" i="21" s="1"/>
  <c r="G19" i="21"/>
  <c r="M19" i="21" s="1"/>
  <c r="G18" i="21"/>
  <c r="M18" i="21" s="1"/>
  <c r="G17" i="21"/>
  <c r="G16" i="21"/>
  <c r="M16" i="21" s="1"/>
  <c r="G15" i="21"/>
  <c r="M14" i="21"/>
  <c r="G14" i="21"/>
  <c r="G13" i="21"/>
  <c r="M13" i="21" s="1"/>
  <c r="J12" i="21"/>
  <c r="G12" i="21"/>
  <c r="G11" i="21"/>
  <c r="M11" i="21" s="1"/>
  <c r="G10" i="21"/>
  <c r="G9" i="21"/>
  <c r="G8" i="21"/>
  <c r="G32" i="21" s="1"/>
  <c r="M2" i="21"/>
  <c r="C2" i="21"/>
  <c r="K21" i="21"/>
  <c r="K17" i="21"/>
  <c r="L9" i="21"/>
  <c r="K8" i="21"/>
  <c r="K10" i="21"/>
  <c r="L10" i="21"/>
  <c r="L8" i="21"/>
  <c r="L15" i="21"/>
  <c r="L12" i="21"/>
  <c r="K15" i="21"/>
  <c r="K12" i="21"/>
  <c r="M9" i="21" l="1"/>
  <c r="M17" i="21"/>
  <c r="M21" i="21"/>
  <c r="M12" i="21"/>
  <c r="M15" i="21"/>
  <c r="M10" i="21"/>
  <c r="M8" i="21"/>
  <c r="M18" i="20" l="1"/>
  <c r="L18" i="20"/>
  <c r="G18" i="20"/>
  <c r="N18" i="20" s="1"/>
  <c r="F18" i="20"/>
  <c r="N17" i="20"/>
  <c r="K17" i="20"/>
  <c r="N16" i="20"/>
  <c r="K16" i="20"/>
  <c r="N15" i="20"/>
  <c r="K15" i="20"/>
  <c r="N14" i="20"/>
  <c r="K14" i="20"/>
  <c r="N13" i="20"/>
  <c r="K13" i="20"/>
  <c r="N12" i="20"/>
  <c r="K12" i="20"/>
  <c r="N11" i="20"/>
  <c r="K11" i="20"/>
  <c r="N10" i="20"/>
  <c r="K10" i="20"/>
  <c r="N9" i="20"/>
  <c r="K9" i="20"/>
  <c r="N8" i="20"/>
  <c r="K8" i="20"/>
  <c r="M59" i="19" l="1"/>
  <c r="L59" i="19"/>
  <c r="K59" i="19"/>
  <c r="G59" i="19"/>
  <c r="F59" i="19"/>
  <c r="M58" i="19"/>
  <c r="J58" i="19"/>
  <c r="M57" i="19"/>
  <c r="J57" i="19"/>
  <c r="M56" i="19"/>
  <c r="J56" i="19"/>
  <c r="M55" i="19"/>
  <c r="J55" i="19"/>
  <c r="M54" i="19"/>
  <c r="J54" i="19"/>
  <c r="M53" i="19"/>
  <c r="J53" i="19"/>
  <c r="M52" i="19"/>
  <c r="J52" i="19"/>
  <c r="M51" i="19"/>
  <c r="J51" i="19"/>
  <c r="M50" i="19"/>
  <c r="J50" i="19"/>
  <c r="M49" i="19"/>
  <c r="J49" i="19"/>
  <c r="M48" i="19"/>
  <c r="J48" i="19"/>
  <c r="L45" i="19"/>
  <c r="L60" i="19" s="1"/>
  <c r="K45" i="19"/>
  <c r="K60" i="19" s="1"/>
  <c r="G45" i="19"/>
  <c r="M45" i="19" s="1"/>
  <c r="M60" i="19" s="1"/>
  <c r="F45" i="19"/>
  <c r="F60" i="19" s="1"/>
  <c r="M44" i="19"/>
  <c r="J44" i="19"/>
  <c r="M43" i="19"/>
  <c r="J43" i="19"/>
  <c r="M42" i="19"/>
  <c r="J42" i="19"/>
  <c r="M41" i="19"/>
  <c r="J41" i="19"/>
  <c r="M40" i="19"/>
  <c r="J40" i="19"/>
  <c r="M39" i="19"/>
  <c r="J39" i="19"/>
  <c r="M38" i="19"/>
  <c r="J38" i="19"/>
  <c r="M37" i="19"/>
  <c r="J37" i="19"/>
  <c r="M36" i="19"/>
  <c r="J36" i="19"/>
  <c r="M35" i="19"/>
  <c r="J35" i="19"/>
  <c r="M34" i="19"/>
  <c r="J34" i="19"/>
  <c r="M33" i="19"/>
  <c r="J33" i="19"/>
  <c r="M32" i="19"/>
  <c r="J32" i="19"/>
  <c r="M31" i="19"/>
  <c r="J31" i="19"/>
  <c r="M30" i="19"/>
  <c r="J30" i="19"/>
  <c r="M29" i="19"/>
  <c r="J29" i="19"/>
  <c r="M28" i="19"/>
  <c r="J28" i="19"/>
  <c r="M27" i="19"/>
  <c r="J27" i="19"/>
  <c r="M26" i="19"/>
  <c r="J26" i="19"/>
  <c r="M25" i="19"/>
  <c r="J25" i="19"/>
  <c r="M24" i="19"/>
  <c r="J24" i="19"/>
  <c r="M23" i="19"/>
  <c r="J23" i="19"/>
  <c r="M22" i="19"/>
  <c r="J22" i="19"/>
  <c r="M21" i="19"/>
  <c r="J21" i="19"/>
  <c r="M20" i="19"/>
  <c r="J20" i="19"/>
  <c r="M19" i="19"/>
  <c r="J19" i="19"/>
  <c r="M18" i="19"/>
  <c r="J18" i="19"/>
  <c r="M17" i="19"/>
  <c r="J17" i="19"/>
  <c r="M16" i="19"/>
  <c r="J16" i="19"/>
  <c r="M15" i="19"/>
  <c r="J15" i="19"/>
  <c r="M14" i="19"/>
  <c r="J14" i="19"/>
  <c r="M13" i="19"/>
  <c r="J13" i="19"/>
  <c r="M12" i="19"/>
  <c r="J12" i="19"/>
  <c r="M11" i="19"/>
  <c r="J11" i="19"/>
  <c r="M10" i="19"/>
  <c r="J10" i="19"/>
  <c r="M9" i="19"/>
  <c r="J9" i="19"/>
  <c r="M8" i="19"/>
  <c r="J8" i="19"/>
  <c r="G60" i="19" l="1"/>
  <c r="M56" i="18" l="1"/>
  <c r="N55" i="18"/>
  <c r="M55" i="18"/>
  <c r="L55" i="18"/>
  <c r="G55" i="18"/>
  <c r="F55" i="18"/>
  <c r="F56" i="18" s="1"/>
  <c r="N54" i="18"/>
  <c r="K54" i="18"/>
  <c r="N53" i="18"/>
  <c r="K53" i="18"/>
  <c r="N52" i="18"/>
  <c r="K52" i="18"/>
  <c r="N51" i="18"/>
  <c r="N50" i="18"/>
  <c r="K50" i="18"/>
  <c r="N49" i="18"/>
  <c r="N48" i="18"/>
  <c r="N47" i="18"/>
  <c r="N46" i="18"/>
  <c r="K46" i="18"/>
  <c r="N45" i="18"/>
  <c r="K45" i="18"/>
  <c r="M44" i="18"/>
  <c r="L44" i="18"/>
  <c r="L56" i="18" s="1"/>
  <c r="G44" i="18"/>
  <c r="N44" i="18" s="1"/>
  <c r="F44" i="18"/>
  <c r="N43" i="18"/>
  <c r="K43" i="18"/>
  <c r="N42" i="18"/>
  <c r="K42" i="18"/>
  <c r="N41" i="18"/>
  <c r="K41" i="18"/>
  <c r="N40" i="18"/>
  <c r="K40" i="18"/>
  <c r="N39" i="18"/>
  <c r="K39" i="18"/>
  <c r="N38" i="18"/>
  <c r="K38" i="18"/>
  <c r="N37" i="18"/>
  <c r="K37" i="18"/>
  <c r="N36" i="18"/>
  <c r="K36" i="18"/>
  <c r="N35" i="18"/>
  <c r="K35" i="18"/>
  <c r="N34" i="18"/>
  <c r="K34" i="18"/>
  <c r="N33" i="18"/>
  <c r="K33" i="18"/>
  <c r="N32" i="18"/>
  <c r="K32" i="18"/>
  <c r="N31" i="18"/>
  <c r="K31" i="18"/>
  <c r="N30" i="18"/>
  <c r="K30" i="18"/>
  <c r="N29" i="18"/>
  <c r="K29" i="18"/>
  <c r="N28" i="18"/>
  <c r="K28" i="18"/>
  <c r="N27" i="18"/>
  <c r="K27" i="18"/>
  <c r="N26" i="18"/>
  <c r="K26" i="18"/>
  <c r="N25" i="18"/>
  <c r="K25" i="18"/>
  <c r="N24" i="18"/>
  <c r="K24" i="18"/>
  <c r="N23" i="18"/>
  <c r="K23" i="18"/>
  <c r="N22" i="18"/>
  <c r="K22" i="18"/>
  <c r="N21" i="18"/>
  <c r="K21" i="18"/>
  <c r="N20" i="18"/>
  <c r="K20" i="18"/>
  <c r="N19" i="18"/>
  <c r="K19" i="18"/>
  <c r="N18" i="18"/>
  <c r="K18" i="18"/>
  <c r="N17" i="18"/>
  <c r="K17" i="18"/>
  <c r="N16" i="18"/>
  <c r="K16" i="18"/>
  <c r="N15" i="18"/>
  <c r="K15" i="18"/>
  <c r="N14" i="18"/>
  <c r="K14" i="18"/>
  <c r="N13" i="18"/>
  <c r="K13" i="18"/>
  <c r="N12" i="18"/>
  <c r="K12" i="18"/>
  <c r="N11" i="18"/>
  <c r="N10" i="18"/>
  <c r="K10" i="18"/>
  <c r="N9" i="18"/>
  <c r="K9" i="18"/>
  <c r="N8" i="18"/>
  <c r="K8" i="18"/>
  <c r="G56" i="18" l="1"/>
  <c r="N56" i="18" s="1"/>
  <c r="E13" i="1" l="1"/>
  <c r="L12" i="17"/>
  <c r="K12" i="17"/>
  <c r="G12" i="17"/>
  <c r="M12" i="17" s="1"/>
  <c r="F12" i="17"/>
  <c r="M11" i="17"/>
  <c r="M10" i="17"/>
  <c r="M9" i="17"/>
  <c r="J9" i="17"/>
  <c r="M8" i="17"/>
  <c r="J8" i="17"/>
  <c r="L22" i="16" l="1"/>
  <c r="K22" i="16"/>
  <c r="G22" i="16"/>
  <c r="M22" i="16" s="1"/>
  <c r="F22" i="16"/>
  <c r="M21" i="16"/>
  <c r="M20" i="16"/>
  <c r="M19" i="16"/>
  <c r="M18" i="16"/>
  <c r="M17" i="16"/>
  <c r="M16" i="16"/>
  <c r="M15" i="16"/>
  <c r="M14" i="16"/>
  <c r="M13" i="16"/>
  <c r="M12" i="16"/>
  <c r="M11" i="16"/>
  <c r="M10" i="16"/>
  <c r="M9" i="16"/>
  <c r="M8" i="16"/>
  <c r="L16" i="14" l="1"/>
  <c r="K16" i="14"/>
  <c r="G16" i="14"/>
  <c r="F16" i="14"/>
  <c r="M15" i="14"/>
  <c r="M14" i="14"/>
  <c r="M13" i="14"/>
  <c r="M12" i="14"/>
  <c r="M11" i="14"/>
  <c r="M10" i="14"/>
  <c r="M9" i="14"/>
  <c r="M8" i="14"/>
  <c r="M16" i="14" s="1"/>
  <c r="S40" i="13" l="1"/>
  <c r="R40" i="13"/>
  <c r="N40" i="13"/>
  <c r="M40" i="13"/>
  <c r="R39" i="13"/>
  <c r="T39" i="13" s="1"/>
  <c r="T40" i="13" s="1"/>
  <c r="T35" i="13"/>
  <c r="S35" i="13"/>
  <c r="R35" i="13"/>
  <c r="N35" i="13"/>
  <c r="M35" i="13"/>
  <c r="M36" i="13" s="1"/>
  <c r="M42" i="13" s="1"/>
  <c r="S29" i="13"/>
  <c r="S36" i="13" s="1"/>
  <c r="R29" i="13"/>
  <c r="N29" i="13"/>
  <c r="M29" i="13"/>
  <c r="T28" i="13"/>
  <c r="T27" i="13"/>
  <c r="T26" i="13"/>
  <c r="T25" i="13"/>
  <c r="T24" i="13"/>
  <c r="T23" i="13"/>
  <c r="T22" i="13"/>
  <c r="T21" i="13"/>
  <c r="T20" i="13"/>
  <c r="T29" i="13" s="1"/>
  <c r="T36" i="13" s="1"/>
  <c r="S19" i="13"/>
  <c r="N19" i="13"/>
  <c r="N36" i="13" s="1"/>
  <c r="N42" i="13" s="1"/>
  <c r="M19" i="13"/>
  <c r="T18" i="13"/>
  <c r="T17" i="13"/>
  <c r="T16" i="13"/>
  <c r="T15" i="13"/>
  <c r="T14" i="13"/>
  <c r="T13" i="13"/>
  <c r="T12" i="13"/>
  <c r="T11" i="13"/>
  <c r="T10" i="13"/>
  <c r="T9" i="13"/>
  <c r="R8" i="13"/>
  <c r="T8" i="13" s="1"/>
  <c r="T19" i="13" s="1"/>
  <c r="J2" i="13"/>
  <c r="U1" i="13"/>
  <c r="S171" i="12"/>
  <c r="S178" i="12" s="1"/>
  <c r="N171" i="12"/>
  <c r="N178" i="12" s="1"/>
  <c r="M171" i="12"/>
  <c r="M178" i="12" s="1"/>
  <c r="T170" i="12"/>
  <c r="T169" i="12"/>
  <c r="T168" i="12"/>
  <c r="T167" i="12"/>
  <c r="T166" i="12"/>
  <c r="T165" i="12"/>
  <c r="T159" i="12"/>
  <c r="T158" i="12"/>
  <c r="T157" i="12"/>
  <c r="T156" i="12"/>
  <c r="T155" i="12"/>
  <c r="T154" i="12"/>
  <c r="T153" i="12"/>
  <c r="T152" i="12"/>
  <c r="T151" i="12"/>
  <c r="T150" i="12"/>
  <c r="T146" i="12"/>
  <c r="T145" i="12"/>
  <c r="T144" i="12"/>
  <c r="T143" i="12"/>
  <c r="T142" i="12"/>
  <c r="T141" i="12"/>
  <c r="T140" i="12"/>
  <c r="T139" i="12"/>
  <c r="T138" i="12"/>
  <c r="T137" i="12"/>
  <c r="T136" i="12"/>
  <c r="T135" i="12"/>
  <c r="T134" i="12"/>
  <c r="T133" i="12"/>
  <c r="T132" i="12"/>
  <c r="T131" i="12"/>
  <c r="T130" i="12"/>
  <c r="T129" i="12"/>
  <c r="T128" i="12"/>
  <c r="T127" i="12"/>
  <c r="T126" i="12"/>
  <c r="T125" i="12"/>
  <c r="T124" i="12"/>
  <c r="T123" i="12"/>
  <c r="T122" i="12"/>
  <c r="T120" i="12"/>
  <c r="T119" i="12"/>
  <c r="T118" i="12"/>
  <c r="T117" i="12"/>
  <c r="T116" i="12"/>
  <c r="T115" i="12"/>
  <c r="T114" i="12"/>
  <c r="T113" i="12"/>
  <c r="T112" i="12"/>
  <c r="T111" i="12"/>
  <c r="T110" i="12"/>
  <c r="T109" i="12"/>
  <c r="T108" i="12"/>
  <c r="T107" i="12"/>
  <c r="T105" i="12"/>
  <c r="T104" i="12"/>
  <c r="T103" i="12"/>
  <c r="T102" i="12"/>
  <c r="T100"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4" i="12"/>
  <c r="T53" i="12"/>
  <c r="T52" i="12"/>
  <c r="T51" i="12"/>
  <c r="T50" i="12"/>
  <c r="T49" i="12"/>
  <c r="T48" i="12"/>
  <c r="T47" i="12"/>
  <c r="T46" i="12"/>
  <c r="T45" i="12"/>
  <c r="T44" i="12"/>
  <c r="T43" i="12"/>
  <c r="T42" i="12"/>
  <c r="T41" i="12"/>
  <c r="T40" i="12"/>
  <c r="T39" i="12"/>
  <c r="T38" i="12"/>
  <c r="T37" i="12"/>
  <c r="T36" i="12"/>
  <c r="T35" i="12"/>
  <c r="T34" i="12"/>
  <c r="T33" i="12"/>
  <c r="T32" i="12"/>
  <c r="T30" i="12"/>
  <c r="T29" i="12"/>
  <c r="T28" i="12"/>
  <c r="T27" i="12"/>
  <c r="T26" i="12"/>
  <c r="T25" i="12"/>
  <c r="T24" i="12"/>
  <c r="R20" i="12"/>
  <c r="T20" i="12" s="1"/>
  <c r="R19" i="12"/>
  <c r="T19" i="12" s="1"/>
  <c r="R18" i="12"/>
  <c r="T18" i="12" s="1"/>
  <c r="T17" i="12"/>
  <c r="R17" i="12"/>
  <c r="R16" i="12"/>
  <c r="T16" i="12" s="1"/>
  <c r="R15" i="12"/>
  <c r="R171" i="12" s="1"/>
  <c r="R178" i="12" s="1"/>
  <c r="T14" i="12"/>
  <c r="T13" i="12"/>
  <c r="T12" i="12"/>
  <c r="T11" i="12"/>
  <c r="T8" i="12"/>
  <c r="J2" i="12"/>
  <c r="U1" i="12"/>
  <c r="T42" i="13" l="1"/>
  <c r="S42" i="13"/>
  <c r="R19" i="13"/>
  <c r="R36" i="13" s="1"/>
  <c r="R42" i="13" s="1"/>
  <c r="T15" i="12"/>
  <c r="T171" i="12" s="1"/>
  <c r="T178" i="12" s="1"/>
  <c r="L33" i="10" l="1"/>
  <c r="K33" i="10"/>
  <c r="G33" i="10"/>
  <c r="M33" i="10" s="1"/>
  <c r="F33" i="10"/>
  <c r="M17" i="10"/>
  <c r="M16" i="10"/>
  <c r="M15" i="10"/>
  <c r="M14" i="10"/>
  <c r="M13" i="10"/>
  <c r="M12" i="10"/>
  <c r="M11" i="10"/>
  <c r="M10" i="10"/>
  <c r="M9" i="10"/>
  <c r="M8" i="10"/>
  <c r="L61" i="8" l="1"/>
  <c r="K61" i="8"/>
  <c r="G61" i="8"/>
  <c r="F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M61" i="8" s="1"/>
  <c r="M2" i="8"/>
  <c r="D13" i="3" l="1"/>
  <c r="G13" i="3" s="1"/>
  <c r="C13" i="3"/>
  <c r="B13" i="3"/>
  <c r="G12" i="3"/>
  <c r="D12" i="3"/>
  <c r="C12" i="3"/>
  <c r="B12" i="3"/>
  <c r="D11" i="3"/>
  <c r="G11" i="3" s="1"/>
  <c r="C11" i="3"/>
  <c r="B11" i="3"/>
  <c r="G10" i="3"/>
  <c r="D10" i="3"/>
  <c r="C10" i="3"/>
  <c r="B10" i="3"/>
  <c r="D9" i="3"/>
  <c r="D17" i="3" s="1"/>
  <c r="C9" i="3"/>
  <c r="C17" i="3" s="1"/>
  <c r="D18" i="3" s="1"/>
  <c r="B9" i="3"/>
  <c r="F22" i="2"/>
  <c r="L12" i="2"/>
  <c r="K12" i="2"/>
  <c r="M12" i="2" s="1"/>
  <c r="G12" i="2"/>
  <c r="L11" i="2"/>
  <c r="K11" i="2"/>
  <c r="G11" i="2"/>
  <c r="M11" i="2" s="1"/>
  <c r="L10" i="2"/>
  <c r="K10" i="2"/>
  <c r="M10" i="2" s="1"/>
  <c r="G10" i="2"/>
  <c r="L9" i="2"/>
  <c r="K9" i="2"/>
  <c r="G9" i="2"/>
  <c r="M9" i="2" s="1"/>
  <c r="L8" i="2"/>
  <c r="L22" i="2" s="1"/>
  <c r="K8" i="2"/>
  <c r="M8" i="2" s="1"/>
  <c r="G8" i="2"/>
  <c r="G22" i="2" s="1"/>
  <c r="C2" i="2"/>
  <c r="M2" i="2" s="1"/>
  <c r="G9" i="3" l="1"/>
  <c r="K22" i="2"/>
  <c r="M22" i="2" s="1"/>
  <c r="C2" i="3" l="1"/>
  <c r="F17" i="1" l="1"/>
  <c r="D17" i="1"/>
  <c r="C17" i="1"/>
  <c r="B17" i="1"/>
  <c r="H16" i="1"/>
  <c r="I16" i="1" s="1"/>
  <c r="G16" i="1"/>
  <c r="E16" i="1"/>
  <c r="H15" i="1"/>
  <c r="I15" i="1" s="1"/>
  <c r="G15" i="1"/>
  <c r="E15" i="1"/>
  <c r="H14" i="1"/>
  <c r="I14" i="1" s="1"/>
  <c r="G14" i="1"/>
  <c r="E14" i="1"/>
  <c r="H13" i="1"/>
  <c r="I13" i="1" s="1"/>
  <c r="G13" i="1"/>
  <c r="I12" i="1"/>
  <c r="H12" i="1"/>
  <c r="G12" i="1"/>
  <c r="E12" i="1"/>
  <c r="H11" i="1"/>
  <c r="I11" i="1" s="1"/>
  <c r="G11" i="1"/>
  <c r="E11" i="1"/>
  <c r="I10" i="1"/>
  <c r="H10" i="1"/>
  <c r="G10" i="1"/>
  <c r="E10" i="1"/>
  <c r="H9" i="1"/>
  <c r="I9" i="1" s="1"/>
  <c r="G9" i="1"/>
  <c r="E9" i="1"/>
  <c r="I8" i="1"/>
  <c r="H8" i="1"/>
  <c r="G8" i="1"/>
  <c r="E8" i="1"/>
  <c r="H7" i="1"/>
  <c r="I7" i="1" s="1"/>
  <c r="G7" i="1"/>
  <c r="E7" i="1"/>
  <c r="H6" i="1"/>
  <c r="I6" i="1" s="1"/>
  <c r="G6" i="1"/>
  <c r="E6" i="1"/>
  <c r="H5" i="1"/>
  <c r="G5" i="1"/>
  <c r="E5" i="1"/>
  <c r="F62" i="1"/>
  <c r="G62" i="1" s="1"/>
  <c r="D62" i="1"/>
  <c r="C62" i="1"/>
  <c r="E62" i="1" s="1"/>
  <c r="B62" i="1"/>
  <c r="H61" i="1"/>
  <c r="I61" i="1" s="1"/>
  <c r="G61" i="1"/>
  <c r="E61" i="1"/>
  <c r="H60" i="1"/>
  <c r="I60" i="1" s="1"/>
  <c r="G60" i="1"/>
  <c r="E60" i="1"/>
  <c r="H59" i="1"/>
  <c r="I59" i="1" s="1"/>
  <c r="G59" i="1"/>
  <c r="E59" i="1"/>
  <c r="H58" i="1"/>
  <c r="I58" i="1" s="1"/>
  <c r="G58" i="1"/>
  <c r="I57" i="1"/>
  <c r="H57" i="1"/>
  <c r="G57" i="1"/>
  <c r="E57" i="1"/>
  <c r="H56" i="1"/>
  <c r="I56" i="1" s="1"/>
  <c r="G56" i="1"/>
  <c r="E56" i="1"/>
  <c r="I55" i="1"/>
  <c r="H55" i="1"/>
  <c r="G55" i="1"/>
  <c r="E55" i="1"/>
  <c r="H54" i="1"/>
  <c r="I54" i="1" s="1"/>
  <c r="G54" i="1"/>
  <c r="E54" i="1"/>
  <c r="I53" i="1"/>
  <c r="H53" i="1"/>
  <c r="G53" i="1"/>
  <c r="E53" i="1"/>
  <c r="H52" i="1"/>
  <c r="I52" i="1" s="1"/>
  <c r="G52" i="1"/>
  <c r="E52" i="1"/>
  <c r="I51" i="1"/>
  <c r="H51" i="1"/>
  <c r="G51" i="1"/>
  <c r="E51" i="1"/>
  <c r="H50" i="1"/>
  <c r="H62" i="1" s="1"/>
  <c r="I62" i="1" s="1"/>
  <c r="G50" i="1"/>
  <c r="H47" i="1"/>
  <c r="I47" i="1" s="1"/>
  <c r="F47" i="1"/>
  <c r="D47" i="1"/>
  <c r="E47" i="1" s="1"/>
  <c r="C47" i="1"/>
  <c r="G47" i="1" s="1"/>
  <c r="B47" i="1"/>
  <c r="H46" i="1"/>
  <c r="I46" i="1" s="1"/>
  <c r="G46" i="1"/>
  <c r="E46" i="1"/>
  <c r="H45" i="1"/>
  <c r="I45" i="1" s="1"/>
  <c r="G45" i="1"/>
  <c r="E45" i="1"/>
  <c r="H44" i="1"/>
  <c r="I44" i="1" s="1"/>
  <c r="G44" i="1"/>
  <c r="E44" i="1"/>
  <c r="H43" i="1"/>
  <c r="I43" i="1" s="1"/>
  <c r="G43" i="1"/>
  <c r="H42" i="1"/>
  <c r="I42" i="1" s="1"/>
  <c r="G42" i="1"/>
  <c r="E42" i="1"/>
  <c r="H41" i="1"/>
  <c r="I41" i="1" s="1"/>
  <c r="G41" i="1"/>
  <c r="E41" i="1"/>
  <c r="H40" i="1"/>
  <c r="I40" i="1" s="1"/>
  <c r="G40" i="1"/>
  <c r="E40" i="1"/>
  <c r="H39" i="1"/>
  <c r="I39" i="1" s="1"/>
  <c r="G39" i="1"/>
  <c r="E39" i="1"/>
  <c r="H38" i="1"/>
  <c r="I38" i="1" s="1"/>
  <c r="G38" i="1"/>
  <c r="E38" i="1"/>
  <c r="H37" i="1"/>
  <c r="I37" i="1" s="1"/>
  <c r="G37" i="1"/>
  <c r="E37" i="1"/>
  <c r="H36" i="1"/>
  <c r="I36" i="1" s="1"/>
  <c r="G36" i="1"/>
  <c r="E36" i="1"/>
  <c r="H35" i="1"/>
  <c r="I35" i="1" s="1"/>
  <c r="G35" i="1"/>
  <c r="E35" i="1"/>
  <c r="G32" i="1"/>
  <c r="F32" i="1"/>
  <c r="D32" i="1"/>
  <c r="E32" i="1" s="1"/>
  <c r="C32" i="1"/>
  <c r="B32" i="1"/>
  <c r="H31" i="1"/>
  <c r="I31" i="1" s="1"/>
  <c r="G31" i="1"/>
  <c r="E31" i="1"/>
  <c r="H30" i="1"/>
  <c r="I30" i="1" s="1"/>
  <c r="G30" i="1"/>
  <c r="E30" i="1"/>
  <c r="H29" i="1"/>
  <c r="I29" i="1" s="1"/>
  <c r="G29" i="1"/>
  <c r="E29" i="1"/>
  <c r="H28" i="1"/>
  <c r="I28" i="1" s="1"/>
  <c r="G28" i="1"/>
  <c r="H27" i="1"/>
  <c r="I27" i="1" s="1"/>
  <c r="G27" i="1"/>
  <c r="E27" i="1"/>
  <c r="I26" i="1"/>
  <c r="H26" i="1"/>
  <c r="G26" i="1"/>
  <c r="E26" i="1"/>
  <c r="H25" i="1"/>
  <c r="I25" i="1" s="1"/>
  <c r="G25" i="1"/>
  <c r="E25" i="1"/>
  <c r="I24" i="1"/>
  <c r="H24" i="1"/>
  <c r="G24" i="1"/>
  <c r="E24" i="1"/>
  <c r="H23" i="1"/>
  <c r="I23" i="1" s="1"/>
  <c r="G23" i="1"/>
  <c r="E23" i="1"/>
  <c r="I22" i="1"/>
  <c r="H22" i="1"/>
  <c r="G22" i="1"/>
  <c r="E22" i="1"/>
  <c r="H21" i="1"/>
  <c r="I21" i="1" s="1"/>
  <c r="G21" i="1"/>
  <c r="E21" i="1"/>
  <c r="I20" i="1"/>
  <c r="H20" i="1"/>
  <c r="G20" i="1"/>
  <c r="E20" i="1"/>
  <c r="H17" i="1" l="1"/>
  <c r="I17" i="1" s="1"/>
  <c r="I5" i="1"/>
  <c r="E17" i="1"/>
  <c r="G17" i="1"/>
  <c r="H32" i="1"/>
  <c r="I32" i="1" s="1"/>
  <c r="I50" i="1"/>
</calcChain>
</file>

<file path=xl/comments1.xml><?xml version="1.0" encoding="utf-8"?>
<comments xmlns="http://schemas.openxmlformats.org/spreadsheetml/2006/main">
  <authors>
    <author>tw08469</author>
  </authors>
  <commentList>
    <comment ref="H25" authorId="0" shapeId="0">
      <text>
        <r>
          <rPr>
            <b/>
            <sz val="9"/>
            <color indexed="81"/>
            <rFont val="Tahoma"/>
            <family val="2"/>
          </rPr>
          <t>tw08469:</t>
        </r>
        <r>
          <rPr>
            <sz val="9"/>
            <color indexed="81"/>
            <rFont val="Tahoma"/>
            <family val="2"/>
          </rPr>
          <t xml:space="preserve">
12/4/17 using index 26901 for Victoria H. Harvey.  Moved $278K to contingency per WAM.</t>
        </r>
      </text>
    </comment>
    <comment ref="I25" authorId="0" shapeId="0">
      <text>
        <r>
          <rPr>
            <b/>
            <sz val="9"/>
            <color indexed="81"/>
            <rFont val="Tahoma"/>
            <family val="2"/>
          </rPr>
          <t>tw08469:</t>
        </r>
        <r>
          <rPr>
            <sz val="9"/>
            <color indexed="81"/>
            <rFont val="Tahoma"/>
            <family val="2"/>
          </rPr>
          <t xml:space="preserve">
12/4/17 using index 26901 for Victoria H. Harvey.  Moved $278K to contingency per WAM.</t>
        </r>
      </text>
    </comment>
  </commentList>
</comments>
</file>

<file path=xl/comments2.xml><?xml version="1.0" encoding="utf-8"?>
<comments xmlns="http://schemas.openxmlformats.org/spreadsheetml/2006/main">
  <authors>
    <author>Diana Miller</author>
  </authors>
  <commentList>
    <comment ref="A7" authorId="0" shapeId="0">
      <text>
        <r>
          <rPr>
            <b/>
            <sz val="9"/>
            <color indexed="81"/>
            <rFont val="Tahoma"/>
            <family val="2"/>
          </rPr>
          <t>Diana Miller:</t>
        </r>
        <r>
          <rPr>
            <sz val="9"/>
            <color indexed="81"/>
            <rFont val="Tahoma"/>
            <family val="2"/>
          </rPr>
          <t xml:space="preserve">
Projects in Priority Order based on TxDOT 10Year Master Plan
</t>
        </r>
      </text>
    </comment>
  </commentList>
</comments>
</file>

<file path=xl/comments3.xml><?xml version="1.0" encoding="utf-8"?>
<comments xmlns="http://schemas.openxmlformats.org/spreadsheetml/2006/main">
  <authors>
    <author>Diana Miller</author>
  </authors>
  <commentList>
    <comment ref="A7" authorId="0" shapeId="0">
      <text>
        <r>
          <rPr>
            <b/>
            <sz val="9"/>
            <color indexed="81"/>
            <rFont val="Tahoma"/>
            <family val="2"/>
          </rPr>
          <t>Diana Miller:</t>
        </r>
        <r>
          <rPr>
            <sz val="9"/>
            <color indexed="81"/>
            <rFont val="Tahoma"/>
            <family val="2"/>
          </rPr>
          <t xml:space="preserve">
Projects in Priority Order based on TxDOT 10Year Master Plan
</t>
        </r>
      </text>
    </comment>
    <comment ref="C7" authorId="0" shapeId="0">
      <text>
        <r>
          <rPr>
            <b/>
            <sz val="9"/>
            <color indexed="81"/>
            <rFont val="Tahoma"/>
            <family val="2"/>
          </rPr>
          <t>Diana Miller:</t>
        </r>
        <r>
          <rPr>
            <sz val="9"/>
            <color indexed="81"/>
            <rFont val="Tahoma"/>
            <family val="2"/>
          </rPr>
          <t xml:space="preserve">
Now Ordering based on Start Sheet Dates</t>
        </r>
      </text>
    </comment>
  </commentList>
</comments>
</file>

<file path=xl/sharedStrings.xml><?xml version="1.0" encoding="utf-8"?>
<sst xmlns="http://schemas.openxmlformats.org/spreadsheetml/2006/main" count="3046" uniqueCount="1455">
  <si>
    <t>FY 18-19 Report</t>
  </si>
  <si>
    <t>Original Estimated Project Budget</t>
  </si>
  <si>
    <t>Current Estimated Project Budget</t>
  </si>
  <si>
    <t>FY 2018-19 Encumbered</t>
  </si>
  <si>
    <t>Percent Encumbered</t>
  </si>
  <si>
    <t>FY 2018-19 Expended</t>
  </si>
  <si>
    <t>Percent Expended</t>
  </si>
  <si>
    <t>Remaining Project Balance</t>
  </si>
  <si>
    <t>Percent Remaining</t>
  </si>
  <si>
    <t>March 2018 Quarterly Report</t>
  </si>
  <si>
    <t>DPS</t>
  </si>
  <si>
    <t>TMD</t>
  </si>
  <si>
    <t>TPWD</t>
  </si>
  <si>
    <t>TDCJ</t>
  </si>
  <si>
    <t>TFC</t>
  </si>
  <si>
    <t>TXDOT</t>
  </si>
  <si>
    <t>THC</t>
  </si>
  <si>
    <t>SPB</t>
  </si>
  <si>
    <t>DSHS</t>
  </si>
  <si>
    <t>HHSC- State Hospitals</t>
  </si>
  <si>
    <t>HHSC- State Supported Living Centers</t>
  </si>
  <si>
    <t>JJD</t>
  </si>
  <si>
    <t>Totals</t>
  </si>
  <si>
    <t>December 2017 Quarterly Report</t>
  </si>
  <si>
    <t>October Hearing</t>
  </si>
  <si>
    <t>June 2018 Quarterly Report</t>
  </si>
  <si>
    <t>Agency:</t>
  </si>
  <si>
    <t>Texas Military Department - Agency 401</t>
  </si>
  <si>
    <t>Date:</t>
  </si>
  <si>
    <t>Prepared by:</t>
  </si>
  <si>
    <t>Project
Priority</t>
  </si>
  <si>
    <t>Agency ID</t>
  </si>
  <si>
    <t>Project Name &amp; Location</t>
  </si>
  <si>
    <t>Project Description</t>
  </si>
  <si>
    <t>Source of Funding
(MOF)</t>
  </si>
  <si>
    <t xml:space="preserve">Current Estimated Project Budget
</t>
  </si>
  <si>
    <t>Estimated
Substantial Completion Date</t>
  </si>
  <si>
    <t>% Design
Completion</t>
  </si>
  <si>
    <t>% Const.
Completion</t>
  </si>
  <si>
    <t>Supp.
Notes</t>
  </si>
  <si>
    <t>Camp Mabry Admin Offices
2200 W 35th St Bldg 1
Austin, 78730</t>
  </si>
  <si>
    <t>The project will repair 22,702 sf of Readiness Center space to include compliance with ADA, ATFP, and current building code. General facility repairs to include: interior surfaces, mechanical and electrical systems, restrooms, and kitchen.</t>
  </si>
  <si>
    <t>General Revenue 50%, Federal Funds 50%</t>
  </si>
  <si>
    <t>1 QTR FY20</t>
  </si>
  <si>
    <t>yes</t>
  </si>
  <si>
    <t>Weslaco Readiness Center
1100 Vo-Tech Drive
Weslaco 78596</t>
  </si>
  <si>
    <t xml:space="preserve">The project will repair an existing 76,069 sf Readiness Center to include compliance with ADA, ATFP, and current building code. General facility repairs to include: interior surfaces, mechanical and electrical systems, restrooms, and kitchen.  </t>
  </si>
  <si>
    <t>4 QTR FY19</t>
  </si>
  <si>
    <t>Terrell Readiness Center
Lions Club Parkway 
Hwy 80 West
Terrell 75160</t>
  </si>
  <si>
    <t xml:space="preserve">The project will repair an existing 22,138 sf Readiness Center to include compliance with ADA, ATFP, and current building code. General facility repairs to include: interior surfaces, mechanical and electrical systems, restrooms, and kitchen.  </t>
  </si>
  <si>
    <t>3 QTR FY20</t>
  </si>
  <si>
    <t>Fort Worth Shoreview Readiness Center
8111 Shoreview Dr
Fort Worth 76108</t>
  </si>
  <si>
    <t xml:space="preserve">The project will repair 59,027 sf of Readiness Center space to include compliance with ADA, ATFP, and current building code. General facility repairs to include: interior surfaces, mechanical and electrical systems, restrooms, and kitchen.  </t>
  </si>
  <si>
    <t>4 QTR FY20</t>
  </si>
  <si>
    <t>Fort Worth Cobb Park Readiness Center
2101 Cobb Park Dr
Fort Worth 76105</t>
  </si>
  <si>
    <t xml:space="preserve">The project will repair an existing 34,549 sf Readiness Center to include compliance with ADA, ATFP, and current building code. General facility repairs to include: interior surfaces, mechanical and electrical systems, restrooms, and kitchen.  </t>
  </si>
  <si>
    <t>Totals:</t>
  </si>
  <si>
    <t xml:space="preserve">Supplemental Information  </t>
  </si>
  <si>
    <t>Federal Share</t>
  </si>
  <si>
    <r>
      <t xml:space="preserve">Federal Share Encumbered / </t>
    </r>
    <r>
      <rPr>
        <b/>
        <i/>
        <sz val="12"/>
        <color theme="1"/>
        <rFont val="Arial"/>
        <family val="2"/>
      </rPr>
      <t>Estimated</t>
    </r>
  </si>
  <si>
    <t>Federal Share Expended</t>
  </si>
  <si>
    <t>Remaining Federal  Share</t>
  </si>
  <si>
    <t>Comments</t>
  </si>
  <si>
    <t>Design Complete.  Bids open 08/16/18.</t>
  </si>
  <si>
    <t>Design Complete.  Bids open 08/09/18.</t>
  </si>
  <si>
    <t>Project in Design</t>
  </si>
  <si>
    <t>Texas Department of Public Safety - 0405</t>
  </si>
  <si>
    <t>Report</t>
  </si>
  <si>
    <t>85th Legislature - $12M DM Projects</t>
  </si>
  <si>
    <t>Tavia Wendlandt</t>
  </si>
  <si>
    <t>Current Estimated Project Budget (for 1st Qtr.)</t>
  </si>
  <si>
    <t>Current Estimated Project Budget (FY18 2nd Qtr.)</t>
  </si>
  <si>
    <t>Current Estimated Project Budget (FY18 3rd Qtr.)</t>
  </si>
  <si>
    <t>FY 2018-19
Expended</t>
  </si>
  <si>
    <t>6-VIC-18-62941</t>
  </si>
  <si>
    <t>Victoria sub district Office (Reg 6)
CID Roof Replacement
8802 North Navarro
Victoria, Texas 77904</t>
  </si>
  <si>
    <t xml:space="preserve">Roof Replacement of  CID building  </t>
  </si>
  <si>
    <t xml:space="preserve">ESF </t>
  </si>
  <si>
    <t>No</t>
  </si>
  <si>
    <t>ST-TEMP-18-62601</t>
  </si>
  <si>
    <t>Statewide DM Staff</t>
  </si>
  <si>
    <t>Professional staff employed by DPS and/or contractors to administer DM projects</t>
  </si>
  <si>
    <t xml:space="preserve">Economic Stabilization Fund (ESF) </t>
  </si>
  <si>
    <t>NA</t>
  </si>
  <si>
    <t>ST-IWMS-18-62930</t>
  </si>
  <si>
    <t>Statewide
Integrated Workplace Management System</t>
  </si>
  <si>
    <t>A computerized Integrated Workplace Management system (IWMS) that is web based and can be implemented statewide is needed to track and plan for maintenance of DPS facilities.  As funding permits, this will include  the implementation of space management, inventory management, lease management, and environmental sustainability integration.</t>
  </si>
  <si>
    <t>ST-FCA-18-62931</t>
  </si>
  <si>
    <t>Statewide
Facility Condition Assessment</t>
  </si>
  <si>
    <t>Statewide Assessment:   An updated professional statewide Facility Condition Assessment study is needed to identify current deferred maintenance and capital renewal projects and associated costs.</t>
  </si>
  <si>
    <t>ST-SEC-18-62933</t>
  </si>
  <si>
    <t>Statewide Security Upgrade/Replacements</t>
  </si>
  <si>
    <t>Replace and upgrade access controls, video surveillance systems, door hardware, exterior doors, replace broken/old cameras, add cameras, and add access control where needed.</t>
  </si>
  <si>
    <t>ST-UST-18-62934</t>
  </si>
  <si>
    <t>Statewide
Fuel System Removal/Replace</t>
  </si>
  <si>
    <t>Remove underground storage tanks (UST) and replace with above ground storage tanks (Midland UST bulk fuel Removal/install AST for generator; Remove Plainview UST bulk fuel, Remove Sulphur Springs UST bulk fuel; Remove San Antonio diesel UST, inventory automation of various fuel systems)</t>
  </si>
  <si>
    <t>FUEL SYSTEM CONTROL BUDGET LINE</t>
  </si>
  <si>
    <t>N/A</t>
  </si>
  <si>
    <t>Midland District Office (Reg 4)
Fuel System Removal
2405 S. Loop 250 West
Midland, Texas 79703</t>
  </si>
  <si>
    <t>Midland UST Tank removal and AST installation</t>
  </si>
  <si>
    <t xml:space="preserve">Plainview Area Office (Reg 5)
Fuel System Removal
1108 South Columbia/Business I-27
Plainview, Texas 79072 </t>
  </si>
  <si>
    <t>Plainview UST 4,000G Tank removal</t>
  </si>
  <si>
    <t>Sulphur Springs Area Office (Reg 1)
Fuel System Removal
1528 E. Shannon Road
Sulphur Springs, Texas 75482</t>
  </si>
  <si>
    <t>Sulphur Springs UST 4,000G Tank and pit water removal; Remediation of Sulphur Springs UST 4,000G Tank and pit water removal</t>
  </si>
  <si>
    <t xml:space="preserve">San Antonio Regional Office (Reg 6)
Fuel System Removal
6502 S. New Braunfels Ave.
San Antonio, Texas 78223
</t>
  </si>
  <si>
    <t>San Antonio UST 2,500G Tank removal</t>
  </si>
  <si>
    <t xml:space="preserve">Angleton Area Office (Reg 2)
Fuel System Removal
501 South Velasco
Angleton, TX 77515
</t>
  </si>
  <si>
    <t>Angleton UST 4,000G Tank removal</t>
  </si>
  <si>
    <t xml:space="preserve">Witcha Falls District Office (Reg 5)
Fuel System Removal
5505 Central EXPWY
Wichita Falls, TX 76307
</t>
  </si>
  <si>
    <t>Remove and Dispose of 4,000 Gallon UST Underground Storage Tank</t>
  </si>
  <si>
    <t xml:space="preserve">Hurst District Office (Reg 1)
Fuel System Removal
624 NE Loop 820 
Hurst, TX 76043
</t>
  </si>
  <si>
    <t>Remove and Dispose of 2,000 Gallon  UST Underground Storage Tank</t>
  </si>
  <si>
    <t>ST-TEST-18-62935</t>
  </si>
  <si>
    <t>Statewide
Support Project Consultants</t>
  </si>
  <si>
    <t>Funding for design team, testing, consulting, commissioning, CMT, inspections type of expenditures associated with projects.</t>
  </si>
  <si>
    <t>HQ-C-18-62936</t>
  </si>
  <si>
    <t>Austin HQ (Building C)
HVAC System Replacement
5805 North Lamar Blvd
Austin, Texas 78752</t>
  </si>
  <si>
    <t>HVAC System including piping, chiller, add DDC, etc.</t>
  </si>
  <si>
    <t>HQ-E-18-62937</t>
  </si>
  <si>
    <t>Austin HQ (Building E)
Chiller Replacement
5805 North Lamar Blvd
Austin, Texas 78752</t>
  </si>
  <si>
    <t xml:space="preserve">Replace chiller  </t>
  </si>
  <si>
    <t>2-HHQ-18-62938</t>
  </si>
  <si>
    <t>Houston Regional Headquarters (West Road) Crime Lab (Reg 2)
Chiller Replacement
12230 West Road
Jersey Village, Texas 77065</t>
  </si>
  <si>
    <t>Replace second chiller</t>
  </si>
  <si>
    <t xml:space="preserve"> 09/30/18</t>
  </si>
  <si>
    <t>2-HQ-18-62939</t>
  </si>
  <si>
    <t>Houston Regional Headquarters (Reg 2)
Chiller Replacement
12230 West Road
Jersey Village, Texas 77065</t>
  </si>
  <si>
    <t>Replace both chillers</t>
  </si>
  <si>
    <t>5-PLA-18-62940</t>
  </si>
  <si>
    <t xml:space="preserve">Plainview Area Office (Reg 5)
Roof Replacement
1108 South Columbia/Business I-27
Plainview, Texas 79072 </t>
  </si>
  <si>
    <t>Roof Replacement (approx. 2,800 sf - addition)</t>
  </si>
  <si>
    <t>SUPPLMENTAL NOTES</t>
  </si>
  <si>
    <t>DM84 SUPPLEMENTAL NOTES</t>
  </si>
  <si>
    <t>5, 11, 61, 145, 146</t>
  </si>
  <si>
    <t xml:space="preserve">DM84 Final audit of various projects liquidated unexpended amounts (priority 5:  $1,283.48; Priority 11: $3,104.50;  priority 61: $1,950: priority 145:$2,409; priority 146: $743) </t>
  </si>
  <si>
    <t>63-67</t>
  </si>
  <si>
    <t>DM84 Project index combined into one.  TFC will handle the listed various site components as one project.  If approved, next JOC report will combine these lines into one project.</t>
  </si>
  <si>
    <t>86-92, 103</t>
  </si>
  <si>
    <t>DM84 Project index combined into one.  TFC will handle the listed various building/site components as one project.   If approved, next JOC report will combine these lines into one project.</t>
  </si>
  <si>
    <t xml:space="preserve">DM84 Austin interior finish upgrade was funded through other sources.  </t>
  </si>
  <si>
    <t>106 (Cont)</t>
  </si>
  <si>
    <t>84th Leg - Rider 40 appropriations ($17.7M) - project savings will offset contingency negative balance.</t>
  </si>
  <si>
    <t>DM84 Encumbrance was over stated by $29,607.02 in 2nd Qtr.</t>
  </si>
  <si>
    <t>84th Leg - New priority DM project proposed utilizing the $200M bond funding to upgrade vacated crime laboratory space to help relieve overcrowding at the Headquarters complex.  This is an approved bond project with TPFA.  Received email from LBB approving the project.  Original proposed DM projects have been moved to a separate tab within the spreadsheet as they have become a lower agency priority compared to Building B.  If there are any savings from the approved DM projects, then we will begin to work on these currently unfunded DM projects.  Pending encumbrance of $689,600 of A/E professional services for Building B.</t>
  </si>
  <si>
    <t>DM85 SUPPLEMENTAL NOTES</t>
  </si>
  <si>
    <t>13-17</t>
  </si>
  <si>
    <t>85th Leg - First quarter reflected one comprehensive project for HQ campus upgrades.  We updated the report to show the primary components of the planned campus upgrade.  Priority #13, the paving project, will be overseen by TFC.</t>
  </si>
  <si>
    <t xml:space="preserve">85th Leg - FEMA expected to reimburse for damage incurred due to Hurricane Harvey.  Reduced line item by $278,000 and moved to contingency. </t>
  </si>
  <si>
    <t>DM85 Change Order processed thru audit additional amount expensed of $3,300</t>
  </si>
  <si>
    <t xml:space="preserve">Waiting for LBB approval of funding to begin project; Excerpt from letter to LBB:  “Per Article IX Sec. 14.03 (h) (3) Limitation on Expenditures – Capital Budget, the Department of Public Safety requests to transfer appropriations from a capital budget item to a non-capital budget item.  Capital budget authority of $21, 000,000 is included in Article V, Rider 2 b. (2) Deferred Maintenance for deferred maintenance projects at the Department of Public Safety, however additional appropriations of $21,000,000 were not provided.  This situation results in a $21,000,000 reduction to our Agency’s operations which cause undue hardship on the Agency’s programs. The Department requests a transfer of $11,139,565 in fiscal year 2016 and $9,860,435 in fiscal year 2017 from a capital budget item to a non-capital budget item.”
</t>
  </si>
  <si>
    <t>Texas Parks and  Wildlife Department</t>
  </si>
  <si>
    <t>Infrastructure Division</t>
  </si>
  <si>
    <t xml:space="preserve">Current Estimated Project Budget
(for 3st Qtr.) </t>
  </si>
  <si>
    <t>Battleship Texas SHP - Structural Repairs                                                                                                                                              3523 Independence Parkway S LaPorte, TX,77571 (Harris County)</t>
  </si>
  <si>
    <t>Construction administration and Balance of work to repair internal structural elements, identified in an October 2012 scope of work, which is necessary to stabilize the ship . Repairs are critical if the ship remains in a wet berth and would be absolutely necessary if ship is ever placed into a dry berth.</t>
  </si>
  <si>
    <t xml:space="preserve">General Revenue - (SGST) </t>
  </si>
  <si>
    <t>100%</t>
  </si>
  <si>
    <t>Fort Richardson SHS - Water and Wastewater System Replacement                                                                                                                228 State Park Road 61 Jacksboro, TX 76458 (Jack County)</t>
  </si>
  <si>
    <r>
      <rPr>
        <b/>
        <sz val="12"/>
        <color theme="1"/>
        <rFont val="Arial"/>
        <family val="2"/>
      </rPr>
      <t>Construction costs</t>
    </r>
    <r>
      <rPr>
        <sz val="11"/>
        <color theme="1"/>
        <rFont val="Calibri"/>
        <family val="2"/>
        <scheme val="minor"/>
      </rPr>
      <t xml:space="preserve"> </t>
    </r>
    <r>
      <rPr>
        <strike/>
        <sz val="12"/>
        <color theme="1"/>
        <rFont val="Arial"/>
        <family val="2"/>
      </rPr>
      <t>Planning and design cost</t>
    </r>
    <r>
      <rPr>
        <sz val="11"/>
        <color theme="1"/>
        <rFont val="Calibri"/>
        <family val="2"/>
        <scheme val="minor"/>
      </rPr>
      <t>s to replace the 50-year-old wastewater system, water distribution system and the main lift station with modernized and efficient systems capable of saving water resources while servicing the entire park.</t>
    </r>
  </si>
  <si>
    <t>Seminole Canyon SHS - Camp Loop Upgrades                                                                                                                                  US Hwy 90 W Comstock, TX 78837 (Val Verde County)</t>
  </si>
  <si>
    <r>
      <rPr>
        <b/>
        <sz val="12"/>
        <color theme="1"/>
        <rFont val="Arial"/>
        <family val="2"/>
      </rPr>
      <t>Construction costs</t>
    </r>
    <r>
      <rPr>
        <sz val="11"/>
        <color theme="1"/>
        <rFont val="Calibri"/>
        <family val="2"/>
        <scheme val="minor"/>
      </rPr>
      <t xml:space="preserve"> </t>
    </r>
    <r>
      <rPr>
        <strike/>
        <sz val="12"/>
        <rFont val="Arial"/>
        <family val="2"/>
      </rPr>
      <t>Planning and design costs</t>
    </r>
    <r>
      <rPr>
        <sz val="12"/>
        <rFont val="Arial"/>
        <family val="2"/>
      </rPr>
      <t xml:space="preserve"> to upgrade the Desert Vista Camp Loop's utilities, to include replacement and repairs to the On Site Sewage Facility System, water well, storage tank, pumps, and associated appurtenances, accessible restroom </t>
    </r>
    <r>
      <rPr>
        <sz val="11"/>
        <color theme="1"/>
        <rFont val="Calibri"/>
        <family val="2"/>
        <scheme val="minor"/>
      </rPr>
      <t>upgrades, and electrical service.</t>
    </r>
  </si>
  <si>
    <t>Goliad SHS - Wastewater System Upgrade                                                                                                                                               108 Park Rd Goliad, TX 77963-3206 (Goliad County)</t>
  </si>
  <si>
    <r>
      <rPr>
        <b/>
        <sz val="12"/>
        <color theme="1"/>
        <rFont val="Arial"/>
        <family val="2"/>
      </rPr>
      <t>Construction costs</t>
    </r>
    <r>
      <rPr>
        <sz val="11"/>
        <color theme="1"/>
        <rFont val="Calibri"/>
        <family val="2"/>
        <scheme val="minor"/>
      </rPr>
      <t xml:space="preserve"> </t>
    </r>
    <r>
      <rPr>
        <strike/>
        <sz val="12"/>
        <color theme="1"/>
        <rFont val="Arial"/>
        <family val="2"/>
      </rPr>
      <t>Planning and design costs</t>
    </r>
    <r>
      <rPr>
        <sz val="11"/>
        <color theme="1"/>
        <rFont val="Calibri"/>
        <family val="2"/>
        <scheme val="minor"/>
      </rPr>
      <t xml:space="preserve"> to replace obsolete clay wastewater lines and systems, lift station, septic tanks, and drain fields  with a modernized, efficient system capable of servicing the entire site, which includes the Hacienda, Mission workshop, CCC Restroom, Old River Restroom, park headquarters, group dining hall, camp loop, and residence.</t>
    </r>
  </si>
  <si>
    <t>Copper Breaks SP - Water Distribution System Replacement                                                                                                                  777 Park Road 62 Quanah,79252-7679 (Hardman County)</t>
  </si>
  <si>
    <t>Replace a 50-year-old, leaking water distribution system and chlorination station with a modernized and efficient system capable of saving water resources while servicing the entire park.</t>
  </si>
  <si>
    <t>Balmorhea SP - CCC Motor Court Renovations, Utility Upgrades and Headquarters Replacement - Planning and Design                                                                                                                                                                        9207 H. 17S Toyahvale, TX (Reeves County)</t>
  </si>
  <si>
    <t xml:space="preserve">Renovate 18 Civilian Conservation Corps (CCC) motel units at the San Solomon Springs Motel Court, to include repairing termite damaged woodwork; upgrade the water and wastewater utilities and campground electrical utility service from 30 amp to 50 amp; renovate camp loop restrooms. </t>
  </si>
  <si>
    <t>Pedernales Falls SP - Restroom Replacements                                                                                                                  2585 Park Road 6026 Johnson City, TX 78636 (Blanco County)</t>
  </si>
  <si>
    <t xml:space="preserve">Replace one public restroom complex. Scope of work also includes development of utilities and parking. Structures will be site-built and designed to meet all accessibility, building code, and public health requirements. Building materials to be vandal resistant and assist in facility clean up and longevity.  </t>
  </si>
  <si>
    <t>Huntsville SP - CCC Boathouse and Lodge Patio Wall Repairs                                                                                                                565 Park Road 40 W Huntsville, TX 77342-0508 (Walker County)</t>
  </si>
  <si>
    <t>Planning and design costs to renovate Civilian Conservation Corps (CCC) boathouse  to include restoring the exterior hardwood siding, repairing the roof as well as interior and exterior structural damages, and repairing and stabilizing the Lodge's patio wall.</t>
  </si>
  <si>
    <t>Palo Duro Canyon SP - Headquarters Replacement                                                                                                                13 Miles E of Canyon at end of Hwy 217 Canyon, TX 79015 (Randall County)</t>
  </si>
  <si>
    <t>Planning costs for site headquarters replacement.  Headquarters is currently operating out of an under-sized converted residence and the project would provide an adequately-sized and modern facility to better serve the increasing number of visitors.</t>
  </si>
  <si>
    <t>Garner SP - Water System Upgrades                                                                                                                                                            US 83 N Concan, TX 78838 (Uvalde County)</t>
  </si>
  <si>
    <r>
      <rPr>
        <b/>
        <sz val="12"/>
        <color theme="1"/>
        <rFont val="Arial"/>
        <family val="2"/>
      </rPr>
      <t>Construction costs</t>
    </r>
    <r>
      <rPr>
        <sz val="11"/>
        <color theme="1"/>
        <rFont val="Calibri"/>
        <family val="2"/>
        <scheme val="minor"/>
      </rPr>
      <t xml:space="preserve"> </t>
    </r>
    <r>
      <rPr>
        <strike/>
        <sz val="12"/>
        <color theme="1"/>
        <rFont val="Arial"/>
        <family val="2"/>
      </rPr>
      <t>Planning and design costs</t>
    </r>
    <r>
      <rPr>
        <sz val="11"/>
        <color theme="1"/>
        <rFont val="Calibri"/>
        <family val="2"/>
        <scheme val="minor"/>
      </rPr>
      <t xml:space="preserve"> to upgrade the park's overall water system, including treatment to reduce water hardness, and replace water distribution lines serving several park facilities in order to reduced system maintenance costs. </t>
    </r>
  </si>
  <si>
    <t>Fairfield Lake SP - Wastewater Treatment Plant Repairs                                                                                                                                                                                         TX 2570 E Fairfield, TX 75840 (Freestone County)</t>
  </si>
  <si>
    <t>Replace the mechanical systems at two existing wastewater treatment plants with modernized and efficient systems that are capable of saving water resources while servicing the entire park.</t>
  </si>
  <si>
    <t>Statewide - Unspecified State Park State Park Region 3  Restroom Replacement Program</t>
  </si>
  <si>
    <t xml:space="preserve">Replace three public restroom complexes at Guadalupe State Park camping and day-use areas and one restroom complex at Government Canyon State Natural Area.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</si>
  <si>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Tyler SP - Residence Replacements                                                                                                                                               789 Park Rd 16 Tyler, TX 75706-9141 (Smith County)</t>
  </si>
  <si>
    <t>Replace two obsolete staff residences with two adequately-sized, durable, 1,800 square feet, three bedroom / two bath, energy-efficient structures, to include utility connections, parking and associated paving.</t>
  </si>
  <si>
    <t>San Jacinto Battleground SHS - Replace Residence                                                                                               3523 Independence Parkway S LaPorte, TX 77571 (Harris County)</t>
  </si>
  <si>
    <r>
      <t xml:space="preserve">Planning and design costs to replace two residences and remove from a sensitive archaeological site. </t>
    </r>
    <r>
      <rPr>
        <b/>
        <sz val="12"/>
        <color theme="1"/>
        <rFont val="Arial"/>
        <family val="2"/>
      </rPr>
      <t xml:space="preserve">(Project on Hold) </t>
    </r>
  </si>
  <si>
    <t>Lake Tawakoni SP - Residence Replacement                                                                                                                                  10822 FM 2475 Willis Point, TX 75169 (Hunt Van Zandt County)</t>
  </si>
  <si>
    <t>Replace mobile home residence with an adequately-sized, durable, 1,800 square feet, three bedroom / two bath, energy-efficient structure, to include utility connections, parking and associated paving.</t>
  </si>
  <si>
    <t>Mission Tejas SHS - Replace Visitor Center                                                                                                                                                                                          120 State Park Rd. 4 Grapeland, TX 75844 (Houston County)</t>
  </si>
  <si>
    <t xml:space="preserve">Replace visitor center that was destroyed by Hurricane Ike.  New facility will include offices, assembly area, visitor check-in area, a new entry road and parking lot, utility extensions, and interpretive displays to educate visitors about the El Camino Real Trail.    </t>
  </si>
  <si>
    <t>Fort Leaton SHS - Roof Replacement                                                                                                                                                           FM 170 E Presidio, TX 79845 (Presidio County)</t>
  </si>
  <si>
    <t xml:space="preserve">Replace leaking roof to preserve the historic structure and protect the building and contents from further water damage.  </t>
  </si>
  <si>
    <t>Devil's River SP - Septic System Replacement                                                                                                                                           101 N. Sweeten Street Rocksprings, TX 78880 (Edward County)</t>
  </si>
  <si>
    <t xml:space="preserve">Replace multiple obsolete septic systems to meet TCEQ requirements. </t>
  </si>
  <si>
    <t>Monument Hill/Kreische Brewery SHS - Kreische House and Brewery Renovations                                                                                                                                                         414 State Loop 92 LaGrange, TX 78945 (Fayette County)</t>
  </si>
  <si>
    <r>
      <t xml:space="preserve">Planning and design costs to renovate the interior and exterior of the historic Kreische House and Brewery to include water damage repairs and renovation of the cedar shake roof, structural elements, woodwork, floors, windows, stone work, finishes, historic furniture, and water diversion landscaping to protect the structures during flooding. </t>
    </r>
    <r>
      <rPr>
        <b/>
        <sz val="12"/>
        <color theme="1"/>
        <rFont val="Arial"/>
        <family val="2"/>
      </rPr>
      <t xml:space="preserve">Project also includes the cost to construct the roof. </t>
    </r>
  </si>
  <si>
    <t>Colorado Bend SP - Water Treatment Plant Replacement                                                                                                                                                    10 miles S of Bend on Gravel Rd Bend, TX 76824 (San Saba County)</t>
  </si>
  <si>
    <r>
      <rPr>
        <b/>
        <sz val="12"/>
        <color theme="1"/>
        <rFont val="Arial"/>
        <family val="2"/>
      </rPr>
      <t>Construction costs</t>
    </r>
    <r>
      <rPr>
        <sz val="11"/>
        <color theme="1"/>
        <rFont val="Calibri"/>
        <family val="2"/>
        <scheme val="minor"/>
      </rPr>
      <t xml:space="preserve"> </t>
    </r>
    <r>
      <rPr>
        <strike/>
        <sz val="12"/>
        <color theme="1"/>
        <rFont val="Arial"/>
        <family val="2"/>
      </rPr>
      <t>Planning and design costs</t>
    </r>
    <r>
      <rPr>
        <sz val="11"/>
        <color theme="1"/>
        <rFont val="Calibri"/>
        <family val="2"/>
        <scheme val="minor"/>
      </rPr>
      <t xml:space="preserve"> to replace the water treatment plant with a new system to include a storage tank and ground water well. </t>
    </r>
  </si>
  <si>
    <t>Pedernales Falls SP - Water and Wastewater System Upgrades                                                                                                                                                             2585 Park Road 6026 Johnson City, TX 78636 (Blanco County)</t>
  </si>
  <si>
    <t>Planning and design costs to upgrade the obsolete water treatment plant to include four septic fields, drain fields and the water filtration system, in order to save water resources and provide an adequate system capable of saving water resources while better serving park visitors.</t>
  </si>
  <si>
    <t>Ray Roberts Lake SP - Johnson Branch Unit Compost Toilet Replacements                                                                                                              100 PW 4137 Pilot Point 765258-8944 (Denton County)</t>
  </si>
  <si>
    <t>Replace seven obsolete compost toilets with modular vault toilets to serve several trail and camping areas and revise any pathways for ADA compliance.</t>
  </si>
  <si>
    <t xml:space="preserve">Lake Livingston SP - Marina Area and Fishing Pier Accessibility Upgrades and Repairs                                                                                                                                                                300 State Park Road 65 Livingston, TX 77351 (Polk County)                                                                                                                                                                         </t>
  </si>
  <si>
    <t>Planning and design costs to renovate the Marina Area and Fishing Pier to include: repairs to restrooms, courtesy dock, fueling stations, electrical and lighting systems, and the accessible routes between facilities and parking due to soil subsidence.</t>
  </si>
  <si>
    <t>Inks Lake SP - Headquarters Building Replacement - Planning and Design                                                                                                                                       3630 Pk Rd 4 W Burnet, TX 78611 (Burnett County)</t>
  </si>
  <si>
    <t xml:space="preserve">Planning and design costs to replace the under-sized headquarters building with one which includes an adequately-sized lobby and registration area and office, as well as additional restrooms, to meet staff and visitor needs.  Improve traffic flow around the headquarters site. </t>
  </si>
  <si>
    <t>McKinney Falls SP - Smith Visitor Center Facility and Exhibit Renovation                                                                                                                              5808 McKinney Falls Austin, TX 78744 (Travis County)</t>
  </si>
  <si>
    <t xml:space="preserve">Renovate the Smith Visitor Center including upgrading a learning center to serve as an interactive classroom with new interpretive exhibits to educate students and park visitors about the El Camino Real Trail. </t>
  </si>
  <si>
    <t>Bastrop SP - Shore Stabilization                                                                                                                                           100 Park Road 1 A Bastrop, TX 78602 (Bastrop County)</t>
  </si>
  <si>
    <t xml:space="preserve">Stabilization of shoreline adjacent to Cabins #1 and #12. </t>
  </si>
  <si>
    <t>Goliad SHS - Custodian's Cottage Renovation and Adaptive Reuse to Interpretive Facility                                                                                                                                        108 Park Rd Goliad, TX 77963-3206 (Goliad County)</t>
  </si>
  <si>
    <t>Renovate the CCC Custodian's Cottage to convert its use from administrative offices to an adequately-sized interpretive facility which will educate visitors about the El Camino Real Trail.  Renovations will include restoration of formal gardens and a new parking lot.</t>
  </si>
  <si>
    <t>Mustang Island SP - Campground and Day-Use Area Restroom Replacements                                                                                                                                                     17047 State Hwy 36 Port Aransas, TX 78373 (Nueces County)</t>
  </si>
  <si>
    <t xml:space="preserve">Replace two obsolete restrooms with one large restroom complex. The scope of work includes a new forty-four fixture count restroom facility, five new host sites, all associated site work, utilities, parking, and the hazmat removal and demolition of the existing restroom. </t>
  </si>
  <si>
    <t>Caddo Lake SP - Water System Upgrade                                                                                                                                                                245 Park Rd 2 Karnack, TX (Harrison county)</t>
  </si>
  <si>
    <t>Planning and design costs to upgrade domestic water source to treat for excessive amounts of iron in the water and prevent further damage to plumbing fixtures throughout the park.  Repairs include new storage tanks, pump systems, gas chlorination system, iron removal filter, refurbished hydro pneumatic tank, electrical improvements, and a pump house.</t>
  </si>
  <si>
    <t>Indian Lodge - Exterior Plaster and HVAC Replacement                                                                                                                TX Hwy 118 N, Park Rd 3 Fort Davis, TX 79734 (Jeff Davis County)</t>
  </si>
  <si>
    <t xml:space="preserve">Renovate the historic facility to include exterior plaster repairs and replace obsolete HVAC units with energy-efficient systems.  </t>
  </si>
  <si>
    <t>Choke Canyon State Park (South Shore Unit) - Boat Ramp                                                                                                                                    358 Recreation Rd 8  Calliham, TX 78007 (Live Oak County)</t>
  </si>
  <si>
    <t>Repair boat ramp which may include accessibility upgrades, courtesy docks, piers and renovation of existing facilities.</t>
  </si>
  <si>
    <t>Fort Parker State Park - Boat Ramp                                                                                                                                       194 Park Rd 28 Mexia, Tx 76667 (Limestone County)</t>
  </si>
  <si>
    <t>Inks Lake State Park - Boat Ramp                                                                                                                                       3630 Pk Rd 4 W Burnet, TX 78611 (Burnett County)</t>
  </si>
  <si>
    <t xml:space="preserve">Repair boat ramp which may include accessibility upgrades, courtesy docks, piers and renovation of existing facilities. (Project on Hold), TPWD did not receive a qualified construction bid in FY17 so funds for the project were lost due to lack of UB authority. </t>
  </si>
  <si>
    <t>Ray Roberts Lake SP - Isle du Bois Unit  - Boat Ramp                                                                                                              100 PW 4137 Pilot Point 765258-8944 (Denton County)</t>
  </si>
  <si>
    <t>Inks Lake SP - Multiple Restroom Replacements                                                                                                                                          3630 Pk Rd 4 W Burnet, TX 78611 (Burnett County)</t>
  </si>
  <si>
    <t xml:space="preserve">Replace four public restroom complexes. Scope of work also includes development of utilities and parking.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</si>
  <si>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Albert and Bessie Kronkosky SNA - Public Use Development - Planning and Design                                                                                                                                                                                                                                                                                                                                                                                7690 Hwy 46 West Pipe Creek, TX 78063 (Bandera County)</t>
  </si>
  <si>
    <t>Advance planning costs to develop newly acquired site and install infrastructure, including utilities, parking, roadways, restrooms, toilets, and a fee collection booth at headquarters.  Site development would allow public access and would meet public use needs as required by the land use agreement, which would generate revenue and provide significant outdoor opportunities.</t>
  </si>
  <si>
    <t>Stephen F Austin SHS - Wastewater Treatment Plant Equalization Basin Installation                                                                                                                                                                                                                                                                                                                                                                               3 miles E of Sealy on IH 10 San Felipe, TX 77473-0125 (Austin County)</t>
  </si>
  <si>
    <r>
      <rPr>
        <b/>
        <sz val="12"/>
        <color theme="1"/>
        <rFont val="Arial"/>
        <family val="2"/>
      </rPr>
      <t xml:space="preserve">Construction costs </t>
    </r>
    <r>
      <rPr>
        <strike/>
        <sz val="12"/>
        <color theme="1"/>
        <rFont val="Arial"/>
        <family val="2"/>
      </rPr>
      <t>Planning and design costs</t>
    </r>
    <r>
      <rPr>
        <sz val="11"/>
        <color theme="1"/>
        <rFont val="Calibri"/>
        <family val="2"/>
        <scheme val="minor"/>
      </rPr>
      <t xml:space="preserve"> to install equalization basin at wastewater treatment plant in order to provide adequate pace flow into the plant during peak usage. </t>
    </r>
  </si>
  <si>
    <t>Buescher SP - Boundary Fence Replacement - Fire Recovery                                                                                                                                                                                                                                                                                                                                                                                                                                                         100 Park Road 1E Smithville, TX 78957-0075 (Bastrop County)</t>
  </si>
  <si>
    <t xml:space="preserve">Replace approximately 7.5 miles of boundary fence around Buescher State Park and along Park Road 1-C, a majority of which sustained significant damage or was totally destroyed in a wildfire that began mid October 2015.  </t>
  </si>
  <si>
    <t>Lake Whitney SP - Camp Loop Restroom - Flood Recovery                                                                                                                                                                                                                                                                                                                                                                                                                   433 FM 1244 Whitney, TX 76692 (Hill County)</t>
  </si>
  <si>
    <t>Restore Restroom #5 at Area E's interior finishes and critical structural components prior to re-opening the facility which was damaged in the 2016 Flood.</t>
  </si>
  <si>
    <t>McKinney Falls SP - Restroom #4 Upper Falls North - Flood Recovery                                                                                                                                                                                                                                                                                                                                                                                                           5808 McKinney Falls Pkwy Austin, TX 78744 (Travis County)</t>
  </si>
  <si>
    <t>Repair interior and exterior finishes damaged by the flood.  Work will also address major mechanical, electrical and plumbing systems needed to restore full function of the restroom facility.</t>
  </si>
  <si>
    <t>Stephen F Austin SHS - Water Tank Repairs                                                                                                                                                                                                  3 miles E of Sealy on IH 10 San Felipe, TX 77473-0125 (Austin County)</t>
  </si>
  <si>
    <t xml:space="preserve">Pressure wash and repaint elevated water tank per TCEQ regulations. </t>
  </si>
  <si>
    <t>Huntsville SP - Dam Repair                                                                                                                                                                                              565 Park Road 40 W Huntsville, TX 77342-0508 (Walker County)</t>
  </si>
  <si>
    <t xml:space="preserve">Fortify and repair the earthen embankment and spillway. </t>
  </si>
  <si>
    <t>Bastrop SP - Group Barracks Complex Renovation                                                                                                                  100 Park road 1 A Bastrop, TX 78602 (Bastrop County)</t>
  </si>
  <si>
    <t>Renovate the Group Barracks Complex, which includes four dormitory buildings and one group dinning hall. The existing obsolete restroom will be demolished; restroom/shower facilities will be added to each dormitory facility. The renovations include updating of all mechanicals, plumbing, electrical, and site modifications to become code compliant and improve visitor experience.</t>
  </si>
  <si>
    <t xml:space="preserve">Port Isabel Lighthouse - Light house repairs; replace corroded metal                                                                                                                                421 East Queen Isabella Blvd Port Isabel, TX 78578 (Cameron County) </t>
  </si>
  <si>
    <t>Repair and/or replace corroded exterior metal components on the Port Isabel Lighthouse at the Watch room and Lantern Levels and repaint lighthouse exterior.</t>
  </si>
  <si>
    <t>Longhorn Caverns - Communications System and Surge Protection                                                                                                                                              6211 Park Rd 4 So. Burnet, TX 78611 (Burnet County)</t>
  </si>
  <si>
    <t>Install communication system for the cavern to protect the public in the event of an emergency.</t>
  </si>
  <si>
    <t>Hill Country SNA - Replace Well at Group Lodge                                                                                                            10600 Bandera Creed Rd Bandera, TX 78003 (Bandera County)</t>
  </si>
  <si>
    <t>Install water system at group lodge to provide potable water to guests.</t>
  </si>
  <si>
    <t>Lost Maples SNA - Replace Potable Water Storage Tank                                                                                                                                                                    37221 FM 187 Vanderpool, TX 78885 (Bandera County)</t>
  </si>
  <si>
    <t>Replace deteriorating drinking water storage tank with a new system in order to address a high iron content in the facility's water supply and meet TCEQ regulations.</t>
  </si>
  <si>
    <t>McKinney Falls SP - Smith Visitor's Center Flood Damage Repairs                                                                                                                                                           5808 McKinney Falls Austin, TX 78744 (Travis County)</t>
  </si>
  <si>
    <t>Repair all interior finishes, associated mechanical, electrical, and plumbing systems damaged by flood waters.  Reconstruct the interior restroom to meet TDLR standards.</t>
  </si>
  <si>
    <t>Davis Mountains SP - Communications Bldg. Repairs                                                                                                                    TX HWY 118 N, Park Rd 3 Fort Davis, TX 79734 (Jeff Davis County)</t>
  </si>
  <si>
    <t>Replace fire damaged radio house with a permanent facility to maintain park radio communications within the park and region.</t>
  </si>
  <si>
    <t>Tyler SP - Headquarters Replacement                                                                                                                                       789 Park Rd 16 Tyler, TX 75706-9141 (Smith County)</t>
  </si>
  <si>
    <t>Planning and design cost for replacing the headquarters facility with new, adequately-sized ADA-compliant building, road, parking lot, and entrance.</t>
  </si>
  <si>
    <t>Devil's River SP - New Visitor Check-in Building and Remodel of Existing Lodge.                                                                                                         101 N. Sweeten Street Rocksprings, TX 78880 (Edward County)</t>
  </si>
  <si>
    <t xml:space="preserve">Planning and design costs to develop the newly acquired south unit. </t>
  </si>
  <si>
    <t>San Jacinto Battleground SHS - Reflection Pool Structural Assessment                                                                                                                                                     3523 Independence Parkway S LaPorte, TX 77571 (Harris County)</t>
  </si>
  <si>
    <t xml:space="preserve">Professional engineering report and assessment for stabilizing and repairing the retaining walls around the reflecting pool. </t>
  </si>
  <si>
    <t xml:space="preserve">NA </t>
  </si>
  <si>
    <t>Palo Duro Canyon SP - Repairs to Juniper Camp Loop                                         13 Miles E of Canyon at end of Hwy 217 Canyon, TX 79015 (Randall County)</t>
  </si>
  <si>
    <t>Repairs to existing facilities and address storm water drainage issues around the buildings.</t>
  </si>
  <si>
    <t>Caddo Lake SP - Restroom Replacement                                                      245 Park Rd 2 Karnack, TX (Harrison county)</t>
  </si>
  <si>
    <t>Statewide - Unspecified Radio Tower Assessments</t>
  </si>
  <si>
    <t>Perform repairs on the 35 remotely-located, active TPWD radio tower sites, towers, and building structures supporting the radio equipment.  Repairs will maintain Federal Communications Commission compliance and will meet obligations to maintain the towers and sites as part of lease agreements.</t>
  </si>
  <si>
    <t>Palmetto SP - Group Camp Area Erosion Control                                                78 Park Road 11 South Gonzales, TX 78629 (Gonzalez County)</t>
  </si>
  <si>
    <t>Planning and assessment needed to prepare a Preliminary Engineering Report (PER) of riverbank erosion and stabilization recommendations and final repairs  below the Group Camp Area.  Planning and Design will be funded with 18/19 funds.</t>
  </si>
  <si>
    <t>Galveston Island SP - Repair Historical Residences                                             14901 FM 3005 Galveston, TX 77554 (Galveston County)</t>
  </si>
  <si>
    <t xml:space="preserve">Repairs and upgrades to the historic Stewart House and Ranch House. </t>
  </si>
  <si>
    <t>Hill Country SNA - Water System Replacement and Distribution                         10600 Bandera Creed Rd Bandera, TX 78003 (Bandera County)</t>
  </si>
  <si>
    <t>Replace existing water facilities with a new water distribution network.  Add a water treatment system to the main existing well, creating a Public Water System.</t>
  </si>
  <si>
    <t>Garner SP - Wastewater Treatment Plant Replacement                                   US 83 N Concan, TX 78838 (Uvalde County)</t>
  </si>
  <si>
    <t>Replace the undersized, leaking wastewater treatment plant with a modernized and efficient system.</t>
  </si>
  <si>
    <t>Balmorhea SP - Repair Motel Roofs and Replace Laundry Facility                         9207 H. 17S Toyahvale, TX (Reeves County)</t>
  </si>
  <si>
    <t>Replace the CCC motel building's damaged clay tile roof, and repair critical structural, mechanical, electrical and plumbing systems concealed in the attic space.</t>
  </si>
  <si>
    <t>Bastrop SP - CCC Pool Repairs                                                                     100 Park Road 1 A Bastrop, TX 78602 (Bastrop County)</t>
  </si>
  <si>
    <t xml:space="preserve">Planning, Design and Repairs to the CCC Pool water treatment, pumping and distribution system.  Project will assess overall leaks within the pool's aging pumping/piping system to include the overall pool liner structure as necessary.  </t>
  </si>
  <si>
    <t>Wyler Aerial Tramway - Facility Upgrades                                                    1700 McKinley Drive, El Paso, TX 79931 (El Paso County)</t>
  </si>
  <si>
    <t>Replace obsolete FINCOR unit, cabin controls and PLC controller.  Tramway's original controls are past their intended service and recommended for replacement by the annual inspection.</t>
  </si>
  <si>
    <t>Lake Arrowhead SP - Wastewater Collection and Treatment System Repairs                                                                                                                     229 Park Road 63, Wichita Falls, TX 76310 (Clay County)</t>
  </si>
  <si>
    <t>Repairs to the Wastewater treatment plant and collection system; including full TCEQ Certifications and permitting of the plant.</t>
  </si>
  <si>
    <t>Big Bend Ranch SP - Building Renovations                                                   HCR 67 Box 33 Marfa, TX 79843 (Brewster and Presidio County)</t>
  </si>
  <si>
    <r>
      <rPr>
        <sz val="11"/>
        <color theme="1"/>
        <rFont val="Calibri"/>
        <family val="2"/>
        <scheme val="minor"/>
      </rPr>
      <t>Planning and Design</t>
    </r>
    <r>
      <rPr>
        <b/>
        <sz val="12"/>
        <color theme="1"/>
        <rFont val="Arial"/>
        <family val="2"/>
      </rPr>
      <t xml:space="preserve"> </t>
    </r>
    <r>
      <rPr>
        <sz val="11"/>
        <color theme="1"/>
        <rFont val="Calibri"/>
        <family val="2"/>
        <scheme val="minor"/>
      </rPr>
      <t>costs to renovate interior, exterior and utilities for the Big House and Superintendent's Residence.</t>
    </r>
  </si>
  <si>
    <t>Battleship Texas SHP - Structural Repairs(leaks)                                                                                                                                             3523 Independence Parkway S LaPorte, TX,77571 (Harris County)</t>
  </si>
  <si>
    <t xml:space="preserve">Emergency leak repairs </t>
  </si>
  <si>
    <t>*</t>
  </si>
  <si>
    <t>Balmorhea SP -Wastewater system assessment and repairs                                                                                                                                                                       9207 H. 17S Toyahvale, TX (Reeves County)</t>
  </si>
  <si>
    <t>Wastewater system assessment</t>
  </si>
  <si>
    <t>Balmorhea SP - Emergency pool repairs                                                                                                                                                                     9207 H. 17S Toyahvale, TX (Reeves County)</t>
  </si>
  <si>
    <t>Emergency pool repairs</t>
  </si>
  <si>
    <t>Tyler SP - Demolish CCC Residence                                                                                                                                              789 Park Rd 16 Tyler, TX 75706-9141 (Smith County)</t>
  </si>
  <si>
    <t>Demolish CCC Residence</t>
  </si>
  <si>
    <t>Bastrop SP - Dam Replacement and Road Repairs                                                                                                                                            100 Park Road 1 A Bastrop, TX 78602 (Bastrop County)</t>
  </si>
  <si>
    <r>
      <rPr>
        <b/>
        <sz val="12"/>
        <rFont val="Arial"/>
        <family val="2"/>
      </rPr>
      <t>2015 and 2016 Weather Related (State Parks)</t>
    </r>
    <r>
      <rPr>
        <sz val="12"/>
        <color theme="3"/>
        <rFont val="Arial"/>
        <family val="2"/>
      </rPr>
      <t xml:space="preserve"> </t>
    </r>
    <r>
      <rPr>
        <sz val="11"/>
        <color theme="1"/>
        <rFont val="Calibri"/>
        <family val="2"/>
        <scheme val="minor"/>
      </rPr>
      <t>- Replace the breached dam and repair roads due to the 2015 memorial day flooding.</t>
    </r>
  </si>
  <si>
    <t>Cedar Hill SP - Facility Repairs - Flood Recovery                                                                                                                                                                                                                                                                                                                                                                                                                                                                 1570 FM 1382 Cedar Hill, TX 75104 (Dallas County)</t>
  </si>
  <si>
    <r>
      <rPr>
        <b/>
        <sz val="12"/>
        <rFont val="Arial"/>
        <family val="2"/>
      </rPr>
      <t xml:space="preserve">2015 and 2016 Weather Related (State Parks) </t>
    </r>
    <r>
      <rPr>
        <sz val="11"/>
        <color theme="1"/>
        <rFont val="Calibri"/>
        <family val="2"/>
        <scheme val="minor"/>
      </rPr>
      <t xml:space="preserve">- Repair the Day Use Swim Beach, replacement of multiple restrooms, a pavilion and overall shoreline reinforcement which were damaged by the multiple flooding events in 2015 and 2016. </t>
    </r>
  </si>
  <si>
    <t>Lake Somerville SP - Birch Creek Unit - Facility Repairs - Flood Recovery                                                                                                                                                                                                                                                                                                                                                                                                                                               14222 Park Road 57 Somerville, TX 77879-9713 (Burleson County)</t>
  </si>
  <si>
    <r>
      <rPr>
        <b/>
        <sz val="12"/>
        <rFont val="Arial"/>
        <family val="2"/>
      </rPr>
      <t xml:space="preserve">2015 and 2016 Weather Related (State Parks) </t>
    </r>
    <r>
      <rPr>
        <sz val="11"/>
        <color theme="1"/>
        <rFont val="Calibri"/>
        <family val="2"/>
        <scheme val="minor"/>
      </rPr>
      <t xml:space="preserve">- Construction costs to repair facilities in the Birch Creek Unit day use area. Planning and Design of Repairs to the Cedar Elm camping area, the Old Hickory and Bucktail bridge(s) which were damaged by multiple flooding events in 2015 and 2016. </t>
    </r>
  </si>
  <si>
    <t>Lake Somerville SP - Nails Creek Unit - Facility Repairs - Flood Recovery                                                                                                                                                                                                                                                                                                                                                                                                                        6280 FM 180 Ledbetter, TX 78946-9512 (Lee County)</t>
  </si>
  <si>
    <r>
      <rPr>
        <b/>
        <sz val="12"/>
        <rFont val="Arial"/>
        <family val="2"/>
      </rPr>
      <t>2015 and 2016 Weather Related</t>
    </r>
    <r>
      <rPr>
        <b/>
        <sz val="12"/>
        <color theme="1"/>
        <rFont val="Arial"/>
        <family val="2"/>
      </rPr>
      <t xml:space="preserve"> (State Parks)</t>
    </r>
    <r>
      <rPr>
        <sz val="11"/>
        <color theme="1"/>
        <rFont val="Calibri"/>
        <family val="2"/>
        <scheme val="minor"/>
      </rPr>
      <t xml:space="preserve"> - </t>
    </r>
    <r>
      <rPr>
        <b/>
        <sz val="12"/>
        <color theme="1"/>
        <rFont val="Arial"/>
        <family val="2"/>
      </rPr>
      <t>Construction</t>
    </r>
    <r>
      <rPr>
        <sz val="11"/>
        <color theme="1"/>
        <rFont val="Calibri"/>
        <family val="2"/>
        <scheme val="minor"/>
      </rPr>
      <t xml:space="preserve"> costs to restore public access facilities (Fish Cleaning Stations) in the day use area.  </t>
    </r>
    <r>
      <rPr>
        <b/>
        <sz val="12"/>
        <color theme="1"/>
        <rFont val="Arial"/>
        <family val="2"/>
      </rPr>
      <t>Planning and Design</t>
    </r>
    <r>
      <rPr>
        <sz val="11"/>
        <color theme="1"/>
        <rFont val="Calibri"/>
        <family val="2"/>
        <scheme val="minor"/>
      </rPr>
      <t xml:space="preserve"> of repairs to the Cedar Creek camping area, and the Boat Ramp camping area which were damaged by the multiple flooding events in 2015 and 2016. </t>
    </r>
  </si>
  <si>
    <t>Lake Somerville SP - Trailway - Bridge Repairs- Flood Recovery                                                                                                                                                                                                                                                                                                                                                                                                                    14222 Park Road 57 Somerville, TX 77879-9713 (Burleson County)</t>
  </si>
  <si>
    <r>
      <rPr>
        <b/>
        <sz val="12"/>
        <rFont val="Arial"/>
        <family val="2"/>
      </rPr>
      <t>2015 and 2016 Weather Related</t>
    </r>
    <r>
      <rPr>
        <b/>
        <sz val="12"/>
        <color theme="1"/>
        <rFont val="Arial"/>
        <family val="2"/>
      </rPr>
      <t xml:space="preserve"> (State Parks) - Planning and Design </t>
    </r>
    <r>
      <rPr>
        <sz val="11"/>
        <color theme="1"/>
        <rFont val="Calibri"/>
        <family val="2"/>
        <scheme val="minor"/>
      </rPr>
      <t xml:space="preserve">of repairs to multiple bridges, culverts, and access ways along the Somerville Trailway that were damaged by multiple flooding events in 2015 and 2016. </t>
    </r>
    <r>
      <rPr>
        <b/>
        <sz val="12"/>
        <color theme="5"/>
        <rFont val="Arial"/>
        <family val="2"/>
      </rPr>
      <t>(On Hold)</t>
    </r>
  </si>
  <si>
    <t>Lake Whitney SP - Erosion Repairs - Flood Recovery                                                                                                                                                                                                                                                                                                                                                                                                                                                      433 FM 1244 Whitney, TX 76692 (Hill County)</t>
  </si>
  <si>
    <r>
      <rPr>
        <b/>
        <sz val="12"/>
        <rFont val="Arial"/>
        <family val="2"/>
      </rPr>
      <t>2015 and 2016 Weather Related</t>
    </r>
    <r>
      <rPr>
        <b/>
        <sz val="12"/>
        <color theme="1"/>
        <rFont val="Arial"/>
        <family val="2"/>
      </rPr>
      <t xml:space="preserve"> (State Parks</t>
    </r>
    <r>
      <rPr>
        <sz val="11"/>
        <color theme="1"/>
        <rFont val="Calibri"/>
        <family val="2"/>
        <scheme val="minor"/>
      </rPr>
      <t xml:space="preserve">) - </t>
    </r>
    <r>
      <rPr>
        <b/>
        <sz val="12"/>
        <rFont val="Arial"/>
        <family val="2"/>
      </rPr>
      <t>Planning and Design</t>
    </r>
    <r>
      <rPr>
        <sz val="11"/>
        <color theme="1"/>
        <rFont val="Calibri"/>
        <family val="2"/>
        <scheme val="minor"/>
      </rPr>
      <t xml:space="preserve"> of erosion damage, a boat ramp, and address soil stabilization that resulted from the multiple 2016 flood events.  </t>
    </r>
  </si>
  <si>
    <t>Lake Whitney SP - Facilities Repairs - Flood Recovery                                                                                                                                                                                                                                                                                                                                                                                                                                          433 FM 1244 Whitney, TX 76692 (Hill County)</t>
  </si>
  <si>
    <r>
      <rPr>
        <b/>
        <sz val="12"/>
        <rFont val="Arial"/>
        <family val="2"/>
      </rPr>
      <t>2015 and 2016 Weather Related</t>
    </r>
    <r>
      <rPr>
        <b/>
        <sz val="12"/>
        <color theme="1"/>
        <rFont val="Arial"/>
        <family val="2"/>
      </rPr>
      <t xml:space="preserve"> (State Parks) </t>
    </r>
    <r>
      <rPr>
        <sz val="11"/>
        <color theme="1"/>
        <rFont val="Calibri"/>
        <family val="2"/>
        <scheme val="minor"/>
      </rPr>
      <t xml:space="preserve">- </t>
    </r>
    <r>
      <rPr>
        <b/>
        <sz val="12"/>
        <rFont val="Arial"/>
        <family val="2"/>
      </rPr>
      <t xml:space="preserve">Planning and Design </t>
    </r>
    <r>
      <rPr>
        <sz val="11"/>
        <color theme="1"/>
        <rFont val="Calibri"/>
        <family val="2"/>
        <scheme val="minor"/>
      </rPr>
      <t xml:space="preserve">to Repair of limited facilities (restroom #3, restroom #4, and several shade shelter replacements) at key areas damaged during multiple 2016 flood events.  Planning and design for the remainder of the impacted areas that include the Towash shelter loop, day use area, the group camp &amp; dinning hall, and all shade shelters. </t>
    </r>
  </si>
  <si>
    <t>TBD</t>
  </si>
  <si>
    <t>Mother Neff SP - Restroom and CCC Rock Tabernacle Repairs and Stabilization  1680 TX 236 HWY Moody, TX 76557 (Coryell County)</t>
  </si>
  <si>
    <r>
      <rPr>
        <b/>
        <sz val="12"/>
        <rFont val="Arial"/>
        <family val="2"/>
      </rPr>
      <t>2015 and 2016 Weather Related</t>
    </r>
    <r>
      <rPr>
        <sz val="11"/>
        <color theme="1"/>
        <rFont val="Calibri"/>
        <family val="2"/>
        <scheme val="minor"/>
      </rPr>
      <t xml:space="preserve"> </t>
    </r>
    <r>
      <rPr>
        <b/>
        <sz val="12"/>
        <color theme="1"/>
        <rFont val="Arial"/>
        <family val="2"/>
      </rPr>
      <t xml:space="preserve">(State Parks) </t>
    </r>
    <r>
      <rPr>
        <sz val="11"/>
        <color theme="1"/>
        <rFont val="Calibri"/>
        <family val="2"/>
        <scheme val="minor"/>
      </rPr>
      <t>-</t>
    </r>
    <r>
      <rPr>
        <b/>
        <sz val="12"/>
        <color theme="1"/>
        <rFont val="Arial"/>
        <family val="2"/>
      </rPr>
      <t xml:space="preserve"> </t>
    </r>
    <r>
      <rPr>
        <sz val="11"/>
        <color theme="1"/>
        <rFont val="Calibri"/>
        <family val="2"/>
        <scheme val="minor"/>
      </rPr>
      <t xml:space="preserve">Replace day use restroom with a new CXT and stabilization of 4000 sq. ft. CCC built tabernacle. Work includes structural, wood, and masonry repairs, reroofing, and site construction.  </t>
    </r>
    <r>
      <rPr>
        <b/>
        <sz val="12"/>
        <color theme="5"/>
        <rFont val="Arial"/>
        <family val="2"/>
      </rPr>
      <t>(On Hold)</t>
    </r>
  </si>
  <si>
    <t>Ray Roberts Lake SP - Complex Wide- Site Repairs - Flood Recovery                                                                                                                                                                                                                                                                                                                                                                                                                       100 PW 4137 Pilot Point, TX 76258-8944 (Denton County)</t>
  </si>
  <si>
    <r>
      <rPr>
        <b/>
        <sz val="12"/>
        <rFont val="Arial"/>
        <family val="2"/>
      </rPr>
      <t>2015 and 2016 Weather Related</t>
    </r>
    <r>
      <rPr>
        <sz val="11"/>
        <color theme="1"/>
        <rFont val="Calibri"/>
        <family val="2"/>
        <scheme val="minor"/>
      </rPr>
      <t xml:space="preserve"> </t>
    </r>
    <r>
      <rPr>
        <b/>
        <sz val="12"/>
        <color theme="1"/>
        <rFont val="Arial"/>
        <family val="2"/>
      </rPr>
      <t>(State Parks)</t>
    </r>
    <r>
      <rPr>
        <sz val="11"/>
        <color theme="1"/>
        <rFont val="Calibri"/>
        <family val="2"/>
        <scheme val="minor"/>
      </rPr>
      <t xml:space="preserve"> -  Repair concrete walks, shoreline stabilization, playground areas, and the green belt trail which was damaged during the multiple flooding events in 2015 and 2016. </t>
    </r>
  </si>
  <si>
    <t xml:space="preserve">Statewide - Unspecified State Park Flood Recovery </t>
  </si>
  <si>
    <r>
      <rPr>
        <b/>
        <sz val="12"/>
        <rFont val="Arial"/>
        <family val="2"/>
      </rPr>
      <t>2015 and 2016 Weather Related</t>
    </r>
    <r>
      <rPr>
        <sz val="12"/>
        <rFont val="Arial"/>
        <family val="2"/>
      </rPr>
      <t xml:space="preserve"> </t>
    </r>
    <r>
      <rPr>
        <b/>
        <sz val="12"/>
        <rFont val="Arial"/>
        <family val="2"/>
      </rPr>
      <t>(State Parks)</t>
    </r>
    <r>
      <rPr>
        <sz val="11"/>
        <color theme="1"/>
        <rFont val="Calibri"/>
        <family val="2"/>
        <scheme val="minor"/>
      </rPr>
      <t xml:space="preserve">- Hazardous tree removal from the multiple flooding events in 2015 and 2016. </t>
    </r>
  </si>
  <si>
    <t>Hazardous Tree Removal for State Parks Region 5</t>
  </si>
  <si>
    <t>Hazardous Tree Removal for State Parks Region 6</t>
  </si>
  <si>
    <t>Stephen F Austin SHS - Facility Repairs - Flood Recovery                                                                                                                                                                                                                                                                                                                                                                                                                                                                                 3 miles E of Sealy on IH 10 San Felipe, TX 77473-0125 (Austin County)</t>
  </si>
  <si>
    <r>
      <rPr>
        <b/>
        <sz val="12"/>
        <rFont val="Arial"/>
        <family val="2"/>
      </rPr>
      <t>2015 and 2016 Weather Related (State Parks)</t>
    </r>
    <r>
      <rPr>
        <b/>
        <sz val="12"/>
        <color theme="3"/>
        <rFont val="Arial"/>
        <family val="2"/>
      </rPr>
      <t xml:space="preserve"> </t>
    </r>
    <r>
      <rPr>
        <sz val="11"/>
        <color theme="1"/>
        <rFont val="Calibri"/>
        <family val="2"/>
        <scheme val="minor"/>
      </rPr>
      <t xml:space="preserve">- Repair mini cabin(s), screen shelter(s), group dining hall(s), staff residence, the Bullinger Creek bunkhouse, the Nature Center, and multiple restrooms that were damaged during the 2016 flood. </t>
    </r>
  </si>
  <si>
    <t>Statewide - Unspecified State Park Harvey Recovery</t>
  </si>
  <si>
    <r>
      <rPr>
        <b/>
        <sz val="12"/>
        <color theme="5"/>
        <rFont val="Arial"/>
        <family val="2"/>
      </rPr>
      <t>HARVEY</t>
    </r>
    <r>
      <rPr>
        <sz val="11"/>
        <color theme="1"/>
        <rFont val="Calibri"/>
        <family val="2"/>
        <scheme val="minor"/>
      </rPr>
      <t xml:space="preserve"> - Emergency funding reserved and redirected to address state park 2017 Harvey damages. Now that comprehensive damage assessments have been completed, individual projects (by site) are now set up. </t>
    </r>
  </si>
  <si>
    <t>Brazos Bend SP - Facility Repairs - Harvey Damage Recovery</t>
  </si>
  <si>
    <r>
      <rPr>
        <b/>
        <sz val="12"/>
        <color theme="5"/>
        <rFont val="Arial"/>
        <family val="2"/>
      </rPr>
      <t>HARVEY</t>
    </r>
    <r>
      <rPr>
        <sz val="11"/>
        <color theme="1"/>
        <rFont val="Calibri"/>
        <family val="2"/>
        <scheme val="minor"/>
      </rPr>
      <t xml:space="preserve"> - Planning and Design to repair levee </t>
    </r>
  </si>
  <si>
    <t>Buescher SP - CCC Dam Spillway Restoration  - Harvey Recovery                                                                                                                                                                                                     100 Park Road 1E, Smithville, TX 78957</t>
  </si>
  <si>
    <r>
      <rPr>
        <b/>
        <sz val="12"/>
        <color theme="5"/>
        <rFont val="Arial"/>
        <family val="2"/>
      </rPr>
      <t>HARVEY</t>
    </r>
    <r>
      <rPr>
        <sz val="11"/>
        <color theme="1"/>
        <rFont val="Calibri"/>
        <family val="2"/>
        <scheme val="minor"/>
      </rPr>
      <t xml:space="preserve"> - Planning and Design/Interim repairs to the CCC Dam Spillway damaged during the 2017 hurricane event.  Significant erosion occurred on downstream slope of the Dam spillway threatening the Safety of the Dam.  Project will assess damages, prepare construction documents and repair the damaged structure to meet TCEQ regulations.</t>
    </r>
  </si>
  <si>
    <t>Goliad SP - Facility Repairs - Harvey Damage Recovery                                   108 Park Rd Goliad, TX 77963-3206 (Goliad County)</t>
  </si>
  <si>
    <r>
      <rPr>
        <b/>
        <sz val="12"/>
        <color theme="5"/>
        <rFont val="Arial"/>
        <family val="2"/>
      </rPr>
      <t>HARVEY</t>
    </r>
    <r>
      <rPr>
        <b/>
        <sz val="12"/>
        <color theme="1"/>
        <rFont val="Arial"/>
        <family val="2"/>
      </rPr>
      <t xml:space="preserve"> </t>
    </r>
    <r>
      <rPr>
        <sz val="11"/>
        <color theme="1"/>
        <rFont val="Calibri"/>
        <family val="2"/>
        <scheme val="minor"/>
      </rPr>
      <t xml:space="preserve">- Repair/renovate maintenance building </t>
    </r>
  </si>
  <si>
    <t>Goose Island SP - Facility Repairs - Harvey Recover                                   202 S Palmetto St., Rockport, TX 78382 (Aransas County)</t>
  </si>
  <si>
    <r>
      <rPr>
        <b/>
        <sz val="12"/>
        <color theme="5"/>
        <rFont val="Arial"/>
        <family val="2"/>
      </rPr>
      <t>HARVEY</t>
    </r>
    <r>
      <rPr>
        <b/>
        <sz val="12"/>
        <color theme="1"/>
        <rFont val="Arial"/>
        <family val="2"/>
      </rPr>
      <t xml:space="preserve"> </t>
    </r>
    <r>
      <rPr>
        <sz val="11"/>
        <color theme="1"/>
        <rFont val="Calibri"/>
        <family val="2"/>
        <scheme val="minor"/>
      </rPr>
      <t xml:space="preserve">- Construction costs to repair all Park Operational facilities, utility systems, Wooded Area Camping Loop, CCC Recreation Hall, Boat Ramp, Beach Side Camping facilities, Fishing pier, Wildlife viewing overlook, Day-use area, Beach Camping area/boardwalk, and the Big Tree area.  Project will prepare construction documents and repair damaged structures to include mold remediation and replacement of damaged interior finishes.  </t>
    </r>
  </si>
  <si>
    <t>Goose Island SP - Facility Repairs - Harvey Recovery                           202 S Palmetto St., Rockport, TX 78382 (Aransas County)</t>
  </si>
  <si>
    <r>
      <rPr>
        <b/>
        <sz val="12"/>
        <color theme="5"/>
        <rFont val="Arial"/>
        <family val="2"/>
      </rPr>
      <t xml:space="preserve">HARVEY </t>
    </r>
    <r>
      <rPr>
        <sz val="11"/>
        <color theme="1"/>
        <rFont val="Calibri"/>
        <family val="2"/>
        <scheme val="minor"/>
      </rPr>
      <t>- Roofing repairs to multiple facilities (Park HQ, Maintenance Shop, and Restrooms) throughout the park damaged during the 2017 hurricane event.  Project addressed immediate facility preservation to the building exterior needed to prevent additional water intrusion damage to interior finishes.</t>
    </r>
  </si>
  <si>
    <r>
      <rPr>
        <b/>
        <sz val="12"/>
        <color theme="5"/>
        <rFont val="Arial"/>
        <family val="2"/>
      </rPr>
      <t>HARVEY</t>
    </r>
    <r>
      <rPr>
        <b/>
        <sz val="12"/>
        <color theme="1"/>
        <rFont val="Arial"/>
        <family val="2"/>
      </rPr>
      <t xml:space="preserve"> - </t>
    </r>
    <r>
      <rPr>
        <sz val="11"/>
        <color theme="1"/>
        <rFont val="Calibri"/>
        <family val="2"/>
        <scheme val="minor"/>
      </rPr>
      <t>Repair residence roof damaged during the 2017 hurricane event.  Project addressed immediate facility preservation to the building exterior necessary to prevent additional water intrusion damage including minimal interior finishes.</t>
    </r>
  </si>
  <si>
    <t>Mustang Island SP - Facility Repairs - Harvey Recovery                                                                                                                                                     17047 State Hwy 36 Port Aransas, TX 78373 (Nueces County)</t>
  </si>
  <si>
    <r>
      <rPr>
        <b/>
        <sz val="12"/>
        <color theme="5"/>
        <rFont val="Arial"/>
        <family val="2"/>
      </rPr>
      <t>HARVEY</t>
    </r>
    <r>
      <rPr>
        <b/>
        <sz val="12"/>
        <color theme="1"/>
        <rFont val="Arial"/>
        <family val="2"/>
      </rPr>
      <t xml:space="preserve"> - </t>
    </r>
    <r>
      <rPr>
        <sz val="11"/>
        <color theme="1"/>
        <rFont val="Calibri"/>
        <family val="2"/>
        <scheme val="minor"/>
      </rPr>
      <t xml:space="preserve">Construction costs to repair all Park Operational facilities (Headquarters, Residences and Maintenance yard), site utility systems, RV Camping Loop, Day-use and Beach area services.  Project will prepare construction documents and repair damaged structures to include mold remediation and replacement of damaged interior finishes. </t>
    </r>
  </si>
  <si>
    <t>Mustang Island SP - Facility Repairs - Harvey Recovery                                                                                                                                                  17047 State Hwy 36 Port Aransas, TX 78373 (Nueces County)</t>
  </si>
  <si>
    <r>
      <rPr>
        <b/>
        <sz val="12"/>
        <color theme="5"/>
        <rFont val="Arial"/>
        <family val="2"/>
      </rPr>
      <t xml:space="preserve">HARVEY </t>
    </r>
    <r>
      <rPr>
        <sz val="11"/>
        <color theme="1"/>
        <rFont val="Calibri"/>
        <family val="2"/>
        <scheme val="minor"/>
      </rPr>
      <t>- Roofing repairs to both Residences damaged during the 2017 hurricane event.  Project addressed immediate facility preservation to the building exterior necessary to prevent additional water intrusion damage to interior finishes.</t>
    </r>
  </si>
  <si>
    <t>Rockport Regional Office - Facility Repairs - Harvey Recovery                   715 Hwy 35 S, Rockport, TX 78382 (Aransas County)</t>
  </si>
  <si>
    <r>
      <rPr>
        <b/>
        <sz val="12"/>
        <color theme="5"/>
        <rFont val="Arial"/>
        <family val="2"/>
      </rPr>
      <t>HARVEY</t>
    </r>
    <r>
      <rPr>
        <sz val="11"/>
        <color theme="1"/>
        <rFont val="Calibri"/>
        <family val="2"/>
        <scheme val="minor"/>
      </rPr>
      <t xml:space="preserve"> - Repairs to the Headquarters facility damaged during the 2017 hurricane event.  Project will assess overall building damage, prepare construction documents and repair all interior damages including mold remediation and replacement of interior finishes.  Project includes replacement of an adjacent support office building and associated utility connections. All phases - Planning &amp; Design and Construction - will be funded with 18/19 funds consisting of actual construction activities to include all cost associated with the Bidding, Construction and Project Closeout phases.</t>
    </r>
  </si>
  <si>
    <t>Sheldon Lake SP - Facility Repairs - Harvey Recovery                                14320 Garrett Road, Houston, TX 77049 (Harris County)</t>
  </si>
  <si>
    <r>
      <rPr>
        <b/>
        <sz val="12"/>
        <color theme="5"/>
        <rFont val="Arial"/>
        <family val="2"/>
      </rPr>
      <t>HARVEY</t>
    </r>
    <r>
      <rPr>
        <b/>
        <sz val="12"/>
        <color theme="1"/>
        <rFont val="Arial"/>
        <family val="2"/>
      </rPr>
      <t xml:space="preserve"> - </t>
    </r>
    <r>
      <rPr>
        <sz val="11"/>
        <color theme="1"/>
        <rFont val="Calibri"/>
        <family val="2"/>
        <scheme val="minor"/>
      </rPr>
      <t>Repairs to facilities damaged during the 2017 hurricane event. Construction costs to repair the Park Headquarters, Residence, Acorn Annex and Wellhead.  Project will perform interior repairs to include mold remediation and replacement of damaged interior finishes. Construction - will be funded with 18/19 funds.</t>
    </r>
  </si>
  <si>
    <t>Statewide Radio Towers - Facility Repairs - Harvey Recovery</t>
  </si>
  <si>
    <r>
      <rPr>
        <b/>
        <sz val="12"/>
        <color theme="5"/>
        <rFont val="Arial"/>
        <family val="2"/>
      </rPr>
      <t xml:space="preserve">HARVEY </t>
    </r>
    <r>
      <rPr>
        <sz val="11"/>
        <color theme="1"/>
        <rFont val="Calibri"/>
        <family val="2"/>
        <scheme val="minor"/>
      </rPr>
      <t>- Emergency repairs to two radio towers damaged during the 2017 hurricane event.  Project assessed towers and equipment damages providing immediate repairs necessary to restore life safety communications.</t>
    </r>
  </si>
  <si>
    <t>Stephen F. Austin SP - Facility Repairs - Harvey Recovery                         San Felipe, TX 77473 (Austin County)</t>
  </si>
  <si>
    <r>
      <rPr>
        <b/>
        <sz val="12"/>
        <color theme="5"/>
        <rFont val="Arial"/>
        <family val="2"/>
      </rPr>
      <t>HARVEY</t>
    </r>
    <r>
      <rPr>
        <sz val="11"/>
        <color theme="1"/>
        <rFont val="Calibri"/>
        <family val="2"/>
        <scheme val="minor"/>
      </rPr>
      <t xml:space="preserve"> - State Park Managed Harvey Repairs </t>
    </r>
  </si>
  <si>
    <r>
      <rPr>
        <b/>
        <sz val="12"/>
        <color theme="5"/>
        <rFont val="Arial"/>
        <family val="2"/>
      </rPr>
      <t>HARVEY</t>
    </r>
    <r>
      <rPr>
        <b/>
        <sz val="12"/>
        <color theme="1"/>
        <rFont val="Arial"/>
        <family val="2"/>
      </rPr>
      <t xml:space="preserve"> - </t>
    </r>
    <r>
      <rPr>
        <sz val="11"/>
        <color theme="1"/>
        <rFont val="Calibri"/>
        <family val="2"/>
        <scheme val="minor"/>
      </rPr>
      <t>Repairs</t>
    </r>
    <r>
      <rPr>
        <b/>
        <sz val="12"/>
        <color theme="1"/>
        <rFont val="Arial"/>
        <family val="2"/>
      </rPr>
      <t xml:space="preserve"> </t>
    </r>
    <r>
      <rPr>
        <sz val="11"/>
        <color theme="1"/>
        <rFont val="Calibri"/>
        <family val="2"/>
        <scheme val="minor"/>
      </rPr>
      <t xml:space="preserve">to the Park Headquarters and Maintenance complex damaged during the 2017 hurricane event.  Project addressed immediate facility preservation to the building exteriors necessary to prevent additional water intrusion damage including minimal interior finishes.  Overall restoration is incorporated into the prior Weather Related event. </t>
    </r>
  </si>
  <si>
    <t>Village Creek SP - Facility Repairs - Harvey Recovery                                 8854 Park Road 74, Lumberton, TX 77657 (Hardin County)</t>
  </si>
  <si>
    <r>
      <rPr>
        <b/>
        <sz val="12"/>
        <color theme="5"/>
        <rFont val="Arial"/>
        <family val="2"/>
      </rPr>
      <t>HARVEY</t>
    </r>
    <r>
      <rPr>
        <sz val="11"/>
        <color theme="1"/>
        <rFont val="Calibri"/>
        <family val="2"/>
        <scheme val="minor"/>
      </rPr>
      <t xml:space="preserve"> - Repairs to the Cabin, Pavilion, and Pedestrian bridge damaged during the 2017 hurricane event.  Project will assess damages, provide a structural Preliminary Engineering Report for the Cabin, prepare construction documents and repair damaged structures. </t>
    </r>
  </si>
  <si>
    <t>Austin Headquarters Complex - HVAC Control System Replacement                                                                                                                                         4200 Smith School Road Austin, TX 78744 (Travis County)</t>
  </si>
  <si>
    <t>Replace the existing climate control system at Austin Headquarters Complex with an updated HVAC Management System which is supported by current industry vendors and allows for remote adjustments by the energy performance contractor.</t>
  </si>
  <si>
    <t>Austin Headquarters Complex - Multiple HVAC System Upgrades                         4200 Smith School Road Austin, TX 78744 (Travis County)</t>
  </si>
  <si>
    <t>Planning and design costs to upgrade and/or replace aging HVAC system(s) at the Austin HQ facilities.</t>
  </si>
  <si>
    <t>Austin Headquarters Complex - Construct Building D Roof Access                                                                                                                                         4200 Smith School Road Austin, TX 78744 (Travis County)</t>
  </si>
  <si>
    <t xml:space="preserve">Construct a Building D exterior stairway and fire escape as a secondary egress for safety purposes.  Build a storage building on Building D rooftop to  store tools, equipment, and materials used to service the rooftop equipment. </t>
  </si>
  <si>
    <t xml:space="preserve">TBD </t>
  </si>
  <si>
    <t>Austin Headquarters Complex - Unspecified Emergency Repairs                                                                                                                                                                                                                                                                                                                                                4200 Smith School Road Austin, TX 78744 (Travis County)</t>
  </si>
  <si>
    <t xml:space="preserve">Funding reserved to address Austin Headquarter Complex emergency repairs. </t>
  </si>
  <si>
    <t xml:space="preserve">General Revenue Dedicated - (Fund9) </t>
  </si>
  <si>
    <t xml:space="preserve">Statewide - Unspecified Fund9 Division Flood Recovery </t>
  </si>
  <si>
    <r>
      <rPr>
        <b/>
        <sz val="12"/>
        <color theme="1"/>
        <rFont val="Arial"/>
        <family val="2"/>
      </rPr>
      <t>2015 and 2016 Weather Related (Fund 9)</t>
    </r>
    <r>
      <rPr>
        <sz val="11"/>
        <color theme="1"/>
        <rFont val="Calibri"/>
        <family val="2"/>
        <scheme val="minor"/>
      </rPr>
      <t xml:space="preserve"> - Various WMA repairs resulting from the 2015 and 2016 floods included roads, fencing, and lake dams at Guadalupe Delta WMA, Kerr WMA, Gus Engeling WMA, and Fawcett WMA. </t>
    </r>
  </si>
  <si>
    <t>Brownsville Field Station - Replace Storage Building                                         95 Fish Hatchery Road, Brownsville, TX 78520 (Cameron County)</t>
  </si>
  <si>
    <t>Construct building addition to the Main Boat and Truck storage facility to increase secure storage capacity from five to twelve vehicles.</t>
  </si>
  <si>
    <t>General Revenue Dedicated - (SWFS)</t>
  </si>
  <si>
    <t>CCA Marine Development Center - Fish America Spawning Building and Ozone Water Purification System Replacement                                                                                                                                                                               4300 Waldron Road Corpus Christi, TX 78418 (Nueces County)</t>
  </si>
  <si>
    <t>Replace the under-sized, 30-year-old, Fish America spawning building with a new 4,000 square foot spawning building at the same location that will withstand the coastal elements.  Building will include staff offices and research space and a new ozone water purification system to replace the existing non-functioning ozone system.</t>
  </si>
  <si>
    <t xml:space="preserve">CCA Marine Development Center - Repairs to Ponds 1-10 Harvest Kettles                                                                                                                                                                                                                                                                                                                                                                                                                                                                       4300 Waldron Road Corpus Christi, TX 78418 (Nueces County)  </t>
  </si>
  <si>
    <t>Repair damaged concrete harvest kettles at Ponds 1-10. These ten ponds are original to the site and are in a stage of decay.  Repairs would include structural concrete work and efforts to minimize existing pond leaks.</t>
  </si>
  <si>
    <t>Dickinson Marine Lab - New Boat Storage Facility                                                                                                                                     1502 FM 517 E. Dickinson, TX 77539 (Galveston County)</t>
  </si>
  <si>
    <t>Install three metal boat storage buildings (4,960 square foot total) at the south, east and west sides of an existing paved storage area to secure the boats and protect from weather and vandalism.  Storage buildings shall include power and lighting.</t>
  </si>
  <si>
    <t>Dickinson Marine Lab - Roof Replacement                                                                                                                                     1502 FM 517 E. Dickinson, TX 77539 (Galveston County)</t>
  </si>
  <si>
    <t>Replace deteriorated office building roof.</t>
  </si>
  <si>
    <t>Perry R Bass Marine Research Station - Hatchery Replacement                                                                                                                HC 02, Box 385 FM 3280 Palacios TX 77465 (Matagorda County)</t>
  </si>
  <si>
    <t>Planning and Design for the renovation and/or replacement of facility buildings, utilities, ponds and infrastructure. In addition to the new hatchery design, project includes the planning and design for a new Seawater Intake System to feed the site's fish rearing ponds.</t>
  </si>
  <si>
    <t>Perry R Bass Marine Research Station - Replace Residences                                                                                                         HC 02, Box 385 FM 3280 Palacios TX 77465 (Matagorda County)</t>
  </si>
  <si>
    <t xml:space="preserve">Construction administration to complete (2) residence replacements. </t>
  </si>
  <si>
    <t>Rockport Annex - Boat Maintenance Shop Repairs      
824 S Fuqua St, Rockport, TX 78382 (Aransas County)</t>
  </si>
  <si>
    <t xml:space="preserve">Renovate existing and install new wall panels and repair roof leaks. </t>
  </si>
  <si>
    <t>Sea Center Texas - Fence Replacement                                                                                                                                                     300 Medical Drive Lake Jackson, TX 77566  (Brazoria County)</t>
  </si>
  <si>
    <t>Replace three miles of perimeter fencing in and around the facility with high game fence and an entry fence in order to protect the hatchery from wildlife and human intrusion.</t>
  </si>
  <si>
    <t>Sea Center Texas - Flounder Building                                                                                                                                                                                            300 Medical Drive Lake Jackson, Texas 77566 (Brazoria County)</t>
  </si>
  <si>
    <t xml:space="preserve">Construct new 3000 square foot flounder spawning building. Building will provide additional hatchery floor space for flounder bloodstock and incubation equipment and include a separate room for culture of live feeds. </t>
  </si>
  <si>
    <t>Sea Center Texas - Pond Electrical System Improvements                                                                                                                      300 Medical Drive Lake Jackson, Texas 77566  (Brazoria County)</t>
  </si>
  <si>
    <t>Upgrade obsolete electrical service systems at 36 ponds with modern and energy-efficient systems that will improve hatchery operations</t>
  </si>
  <si>
    <t>CCA Marine Development Center - Facility Repairs - Harvey Recovery                                                        4300 Waldron Road Corpus Christi, TX 78418 (Nueces County)</t>
  </si>
  <si>
    <r>
      <rPr>
        <b/>
        <sz val="12"/>
        <color theme="5"/>
        <rFont val="Arial"/>
        <family val="2"/>
      </rPr>
      <t xml:space="preserve">HARVEY </t>
    </r>
    <r>
      <rPr>
        <b/>
        <sz val="12"/>
        <color theme="1"/>
        <rFont val="Arial"/>
        <family val="2"/>
      </rPr>
      <t xml:space="preserve">- </t>
    </r>
    <r>
      <rPr>
        <sz val="11"/>
        <color theme="1"/>
        <rFont val="Calibri"/>
        <family val="2"/>
        <scheme val="minor"/>
      </rPr>
      <t xml:space="preserve">Repairs to facilities damaged during the 2017 hurricane event.  Project will replace damaged roofing at the Bass Bldg. and Shop bldg.    </t>
    </r>
  </si>
  <si>
    <r>
      <rPr>
        <b/>
        <sz val="12"/>
        <color theme="5"/>
        <rFont val="Arial"/>
        <family val="2"/>
      </rPr>
      <t>HARVEY</t>
    </r>
    <r>
      <rPr>
        <b/>
        <sz val="12"/>
        <color theme="1"/>
        <rFont val="Arial"/>
        <family val="2"/>
      </rPr>
      <t xml:space="preserve"> - </t>
    </r>
    <r>
      <rPr>
        <sz val="11"/>
        <color theme="1"/>
        <rFont val="Calibri"/>
        <family val="2"/>
        <scheme val="minor"/>
      </rPr>
      <t>Coastal Fisheries Managed Repairs to facilities damaged during the 2017 hurricane event.</t>
    </r>
  </si>
  <si>
    <t>Dickenson Marine Lab - Facility Repairs - Harvey Recovery                                                                                1502 FM 517 E. Dickinson, TX 77539 (Galveston County)</t>
  </si>
  <si>
    <t>Dickinson Marine Lab  - Facility Repairs - Harvey Recovery                                         1502 FM 517 E. Dickinson, TX 77539 (Galveston County)</t>
  </si>
  <si>
    <r>
      <rPr>
        <b/>
        <sz val="12"/>
        <color theme="5"/>
        <rFont val="Arial"/>
        <family val="2"/>
      </rPr>
      <t xml:space="preserve">HARVEY </t>
    </r>
    <r>
      <rPr>
        <b/>
        <sz val="12"/>
        <color theme="1"/>
        <rFont val="Arial"/>
        <family val="2"/>
      </rPr>
      <t xml:space="preserve">- </t>
    </r>
    <r>
      <rPr>
        <sz val="11"/>
        <color theme="1"/>
        <rFont val="Calibri"/>
        <family val="2"/>
        <scheme val="minor"/>
      </rPr>
      <t xml:space="preserve">Repairs to facilities damaged during the 2017 hurricane event.  Scope of work includes mold remediation and interior demolition and repairs at the warehouse and office building. </t>
    </r>
  </si>
  <si>
    <t>Rockport Annex - Facility Repairs - Harvey Recovery
824 S Fuqua St, Rockport, TX 78382 (Aransas County)</t>
  </si>
  <si>
    <t>Rockport Boat Maintenance Shop - Facility Repairs - Harvey Recovery    Rockport, TX 78382 (Aransas County)</t>
  </si>
  <si>
    <r>
      <rPr>
        <b/>
        <sz val="12"/>
        <color theme="5"/>
        <rFont val="Arial"/>
        <family val="2"/>
      </rPr>
      <t>HARVEY</t>
    </r>
    <r>
      <rPr>
        <b/>
        <sz val="12"/>
        <color theme="1"/>
        <rFont val="Arial"/>
        <family val="2"/>
      </rPr>
      <t xml:space="preserve"> -</t>
    </r>
    <r>
      <rPr>
        <sz val="11"/>
        <color theme="1"/>
        <rFont val="Calibri"/>
        <family val="2"/>
        <scheme val="minor"/>
      </rPr>
      <t xml:space="preserve">Repairs to facilities damaged during the 2017 hurricane event.  Project will repair damage structures.  </t>
    </r>
  </si>
  <si>
    <t>Rockport Harbor Building - Facility Repairs - Harvey Recovery                                               824 S Fuqua St, Rockport, TX 78382 (Aransas County)</t>
  </si>
  <si>
    <r>
      <rPr>
        <b/>
        <sz val="12"/>
        <color theme="5"/>
        <rFont val="Arial"/>
        <family val="2"/>
      </rPr>
      <t xml:space="preserve">HARVEY </t>
    </r>
    <r>
      <rPr>
        <b/>
        <sz val="12"/>
        <color theme="1"/>
        <rFont val="Arial"/>
        <family val="2"/>
      </rPr>
      <t xml:space="preserve">- </t>
    </r>
    <r>
      <rPr>
        <sz val="11"/>
        <color theme="1"/>
        <rFont val="Calibri"/>
        <family val="2"/>
        <scheme val="minor"/>
      </rPr>
      <t>Coastal Fisheries Managed Repairs to facilities damaged during the 2017 hurricane event.</t>
    </r>
  </si>
  <si>
    <t>Matagorda Island WMA - Facility Repairs - Harvey Recovery                      Port O'Connor, TX 77982 (Calhoun County)</t>
  </si>
  <si>
    <r>
      <rPr>
        <b/>
        <sz val="12"/>
        <color theme="5"/>
        <rFont val="Arial"/>
        <family val="2"/>
      </rPr>
      <t>HARVEY</t>
    </r>
    <r>
      <rPr>
        <b/>
        <sz val="12"/>
        <color theme="1"/>
        <rFont val="Arial"/>
        <family val="2"/>
      </rPr>
      <t xml:space="preserve"> - </t>
    </r>
    <r>
      <rPr>
        <sz val="11"/>
        <color theme="1"/>
        <rFont val="Calibri"/>
        <family val="2"/>
        <scheme val="minor"/>
      </rPr>
      <t xml:space="preserve">Cost to temporarily shore up building that was damaged during Harvey. </t>
    </r>
  </si>
  <si>
    <t>JD Murphree WMA - Facility Repairs - Harvey Recovery                         Park Road 10, Port Arthur, TX 77640 (Jefferson County)</t>
  </si>
  <si>
    <r>
      <rPr>
        <b/>
        <sz val="12"/>
        <color theme="5"/>
        <rFont val="Arial"/>
        <family val="2"/>
      </rPr>
      <t>HARVEY</t>
    </r>
    <r>
      <rPr>
        <sz val="11"/>
        <color theme="1"/>
        <rFont val="Calibri"/>
        <family val="2"/>
        <scheme val="minor"/>
      </rPr>
      <t xml:space="preserve"> - Repairs to the Main Office, Biologist Office and Bunkhouse at the WMA damaged during the 2017 hurricane event.  Project includes treating internal water/mold damage and the overall restoration of their interior finishes.  </t>
    </r>
  </si>
  <si>
    <t>Guadalupe Delta WMA  - Facility Repairs - Harvey Recovery                      Bay City, TX 77414 (Calhoun/Refugio/Victoria Counties)</t>
  </si>
  <si>
    <r>
      <rPr>
        <b/>
        <sz val="12"/>
        <color theme="5"/>
        <rFont val="Arial"/>
        <family val="2"/>
      </rPr>
      <t>HARVEY</t>
    </r>
    <r>
      <rPr>
        <sz val="11"/>
        <color theme="1"/>
        <rFont val="Calibri"/>
        <family val="2"/>
        <scheme val="minor"/>
      </rPr>
      <t xml:space="preserve"> - Repairs to the Bunkhouse at the WMA damaged during the 2017 hurricane event.  </t>
    </r>
  </si>
  <si>
    <t xml:space="preserve">The Tyler Nature Center - Regional Office Replacement                             11942 FM 848, Tyler, TX 75707 (Smith County) </t>
  </si>
  <si>
    <t xml:space="preserve">Construction for phase 1 of the multi-regional complex. The current office complex supports business operations for 5 agency divisions and the existing facilities inadequately support business operations. Phase 1 will address the agency staff currently office in the 1950's Quail Hatchery Building. </t>
  </si>
  <si>
    <t>127573</t>
  </si>
  <si>
    <t>Gus Engeling WMA.Fence right of way clearing</t>
  </si>
  <si>
    <t>Fence right of way clearing</t>
  </si>
  <si>
    <t>AE Wood Fish Hatchery - Incubation System                                                     507 Staples Rd, San Marcos, TX 78666 (Hays County)</t>
  </si>
  <si>
    <t>Renovate portions of the hatchery process systems including tanks, troughs, distribution piping, and valving and System Control and Data Acquisition (SCADA) system.</t>
  </si>
  <si>
    <t xml:space="preserve">General Revenue Dedicated - (FWFS) </t>
  </si>
  <si>
    <t>AE Wood Fish Hatchery - HVAC Replacements                                                     507 Staples Rd, San Marcos, TX 78666 (Hays County)</t>
  </si>
  <si>
    <t>Design and construction to replace the HVAC system at the Lab Building.</t>
  </si>
  <si>
    <t>AE Wood Fish Hatchery - Rivers Studies Building                                        507 Staples Rd, San Marcos, TX 78666 (Hays County)</t>
  </si>
  <si>
    <t xml:space="preserve">Design and construction for site work, site utilities, building foundation and landscaping and the installation of a new modular office for the Rivers Studies staff </t>
  </si>
  <si>
    <t xml:space="preserve">Dundee Fish Hatchery - Ozone System                                                              16824 FM1180, Electra, TX 76360 (Archer County) </t>
  </si>
  <si>
    <t xml:space="preserve">Construction of an ozone disinfection system to control toxic golden algae present in the water source. In order to sustain hatchery operation during intermittent or persistent drought conditions, the project would also design and construct a system to collect the effluent from the six hatchery discharge points and pump it back to Lake Diversion to minimize the water lost from the reservoir as a result of hatchery operations. </t>
  </si>
  <si>
    <t xml:space="preserve">Dundee Fish Hatchery - Pump Repairs                                                              16824 FM1180, Electra, TX 76360 (Archer County) </t>
  </si>
  <si>
    <t>Project will develop a Preliminary Engineering Report with follow on Planning and Design of an effluent water pump back system that will collect wastewater from fish rearing ponds and pump it back into Lake Diversion. Additional Construction cost may be required at the end of 19 into 20/21.</t>
  </si>
  <si>
    <t>East Texas Fish Hatchery - Chemical Storage Unit                                                900 County Road 218, Brookeland, TX 75931 (Jasper County)</t>
  </si>
  <si>
    <t>Construct concrete slab and install modular storage unit</t>
  </si>
  <si>
    <t>East Texas Fish Hatchery - Replace/Repair Pumps                                               900 County Road 218, Brookeland, TX 75931 (Jasper County)</t>
  </si>
  <si>
    <t>Replace damaged pump drive shafts on Vertical Turbine Pumps; the existing drive shafts will be machined and kept as shelf stock for future repairs.</t>
  </si>
  <si>
    <t>Mathis Office - Design Office Replacement                                                   9892 FM 3377, Mathis, TX 78368 (San Patricio County)</t>
  </si>
  <si>
    <t>Plan and Design efforts for an Inland Fisheries Field Office replacement.  The new building will include offices and a vehicle/equipment shop.</t>
  </si>
  <si>
    <t>Possum Kingdom Fish Hatchery - Hatchery Pond Renovation and Expansion    401 Red Bluff Rd, Graford, TX 76449 (Palo Pinto County)</t>
  </si>
  <si>
    <r>
      <t xml:space="preserve">Plan and Design of modern harvest kettles. Improvements will provide staff with greater efficiencies in harvesting fish and assist in reducing stress on fish during harvest. </t>
    </r>
    <r>
      <rPr>
        <b/>
        <sz val="12"/>
        <color theme="5"/>
        <rFont val="Arial"/>
        <family val="2"/>
      </rPr>
      <t xml:space="preserve">(Project On Hold) </t>
    </r>
  </si>
  <si>
    <t>Possum Kingdom Fish Hatchery - Ozone Chiller Replacement               401 Red Bluff Rd, Graford, TX 76449 (Palo Pinto County)</t>
  </si>
  <si>
    <t>Replace the existing failing ozone system chiller unit.  The system circulates chilled water used to cool ozonation equipment.</t>
  </si>
  <si>
    <t xml:space="preserve">Statewide - Inland Fisheries - Upgrade SCADA System </t>
  </si>
  <si>
    <t>Upgrades to hatchery Supervisory Control and Data Acquisition (SCADA) systems for three (3) sites including A.E. Wood Fish Hatchery, Possum Kingdom Fish Hatchery and East Texas Fish Hatchery.</t>
  </si>
  <si>
    <t>Texas Freshwater Fisheries Center - Construct Effluent Re-Use System            5550 FM2495, Athens, TX 75752 (Henderson County)</t>
  </si>
  <si>
    <t xml:space="preserve">Construct water infrastructure improvements. </t>
  </si>
  <si>
    <t>Texas Freshwater Fisheries Center - Replace Ozone Tower                          5550 FM2495, Athens, TX 75752 (Henderson County)</t>
  </si>
  <si>
    <t xml:space="preserve">Replace portions of the ozone injection system including the ozone contact columns and affected distribution piping and valving </t>
  </si>
  <si>
    <t xml:space="preserve">Temporary office space needed for Inland Fisheries staff located in the Quail Building. </t>
  </si>
  <si>
    <t>Texas Parks &amp; Wildlife</t>
  </si>
  <si>
    <t>Supplemental Information</t>
  </si>
  <si>
    <t xml:space="preserve">New project set up to address emergency leak repairs on the Battleship. </t>
  </si>
  <si>
    <t xml:space="preserve">New project to assess park waste water system due to system failure that has been temporarily addressed, however, a long-term solution is needed. </t>
  </si>
  <si>
    <t xml:space="preserve">New project due to structural failure that has closed the spring to the public. </t>
  </si>
  <si>
    <t xml:space="preserve">New project to demolish the condemned and dilapidated historic residence. </t>
  </si>
  <si>
    <t>Not a new project, see line 78,  just better identifing where the hazardous tree removal is being allocated</t>
  </si>
  <si>
    <t>124</t>
  </si>
  <si>
    <t xml:space="preserve">Not a new project, we just needed to pay for some minor project costs that hit the finanical system in FY18. Project is complete now. </t>
  </si>
  <si>
    <t xml:space="preserve">KEY </t>
  </si>
  <si>
    <t>1 - 68</t>
  </si>
  <si>
    <t xml:space="preserve">Grouping of -  State Parks Deferred Maintenance Projects </t>
  </si>
  <si>
    <t>69 - 81</t>
  </si>
  <si>
    <t>Grouping of - State Parks 2015 and 2016 Weather Related Program</t>
  </si>
  <si>
    <t>82 - 96</t>
  </si>
  <si>
    <t xml:space="preserve">Grouping of - State Parks HARVEY projects </t>
  </si>
  <si>
    <t>97 - 100</t>
  </si>
  <si>
    <t xml:space="preserve">Grouping of - Austin HQ Projects </t>
  </si>
  <si>
    <t>101 - 124</t>
  </si>
  <si>
    <t xml:space="preserve">Grouping of - Fund 9 Coastal Fisheries and Wildlife Program </t>
  </si>
  <si>
    <t>135 - 138</t>
  </si>
  <si>
    <t xml:space="preserve">Grouping of - Fund 9 Inland Fisheries Program </t>
  </si>
  <si>
    <t>Texas Department of Criminal Justice - 696</t>
  </si>
  <si>
    <t>Jerry McGinty, Chief Financial Officer</t>
  </si>
  <si>
    <t xml:space="preserve">Current Estimated Project Budget
(for 3rd Qtr.) </t>
  </si>
  <si>
    <t>03017005</t>
  </si>
  <si>
    <t>Jester III Unit, Richmond</t>
  </si>
  <si>
    <t>Facility Repair:  Convert TCI Factory to Sheltered Beds</t>
  </si>
  <si>
    <t>Economic Stabilization Fund No. 0599</t>
  </si>
  <si>
    <t>06717005</t>
  </si>
  <si>
    <t>Telford Unit, New Boston</t>
  </si>
  <si>
    <t>12917002</t>
  </si>
  <si>
    <t>Young Unit, Dickinson</t>
  </si>
  <si>
    <t>Facility Repair:  Convert Surgical Suites to Sheltered Beds</t>
  </si>
  <si>
    <t>Yes</t>
  </si>
  <si>
    <t>Lychner Unit, Humble</t>
  </si>
  <si>
    <t>Security: Replace Intercom System</t>
  </si>
  <si>
    <t>09115026</t>
  </si>
  <si>
    <t>Chasefield Unit, Beeville</t>
  </si>
  <si>
    <t>Roofing:  Replace Roof - Maintenance Building</t>
  </si>
  <si>
    <t>02214021</t>
  </si>
  <si>
    <t>Beto Unit, Tennessee Colony</t>
  </si>
  <si>
    <t>Kitchen Renovation: Renovate Vault &amp; Replace Refrigeration System - Icehouse</t>
  </si>
  <si>
    <t>01215009</t>
  </si>
  <si>
    <t>Goree Unit, Huntsville</t>
  </si>
  <si>
    <t>Facility Repair:  Construct Enclosure - Intake Processing</t>
  </si>
  <si>
    <t>01313001</t>
  </si>
  <si>
    <t>Huntsville Unit, Huntsville</t>
  </si>
  <si>
    <t>Roofing:  Replace Roof and Repair North Wall - Infirmary Building</t>
  </si>
  <si>
    <t>04317001</t>
  </si>
  <si>
    <t>Kyle Unit, Kyle</t>
  </si>
  <si>
    <t>Facility Repair:  Replace Ceiling - Main Hallway &amp; Kitchen</t>
  </si>
  <si>
    <t>02710004</t>
  </si>
  <si>
    <t>Terrell Unit, Rosharon</t>
  </si>
  <si>
    <t>Infrastructure:  Replace Concrete Drive / Back Gate</t>
  </si>
  <si>
    <t>07015010</t>
  </si>
  <si>
    <t>Neal Unit, Amarillo</t>
  </si>
  <si>
    <t>Roofing:  Replace Roof - Beef Processing Plant</t>
  </si>
  <si>
    <t>06313004</t>
  </si>
  <si>
    <t>Duncan Unit, Diboll</t>
  </si>
  <si>
    <t>Facility Repair:  Replace Shower Stalls - Unit Wide</t>
  </si>
  <si>
    <t>03612001</t>
  </si>
  <si>
    <t>Michael Unit, Tennessee Colony</t>
  </si>
  <si>
    <t>Infrastructure:  Construct Elevated Storage Tank &amp; Replace Ground Storage Tank</t>
  </si>
  <si>
    <t>01608001</t>
  </si>
  <si>
    <t>Mt. View Unit, Gatesville</t>
  </si>
  <si>
    <t>Infrastructure:  Replace Water Lines - Distribution System &amp; Replace Ground Water Storage</t>
  </si>
  <si>
    <t>03708003</t>
  </si>
  <si>
    <t>Clements Unit, Amarillo</t>
  </si>
  <si>
    <t>Safety:  Repair/Replace Fire Line - Administrative Segregation</t>
  </si>
  <si>
    <t>00613017</t>
  </si>
  <si>
    <t>Coffield Unit, Tennessee Colony</t>
  </si>
  <si>
    <t>Kitchen Renovation:  Replace Flooring - Kitchen</t>
  </si>
  <si>
    <t>00615025</t>
  </si>
  <si>
    <t>Facility Repair:  Install Showers - Multiple Locations</t>
  </si>
  <si>
    <t>12107001</t>
  </si>
  <si>
    <t>Lindsey Unit, Jacksboro</t>
  </si>
  <si>
    <t>Infrastructure:  Correct Drainage Problems - Multiple Buildings</t>
  </si>
  <si>
    <t>03312003</t>
  </si>
  <si>
    <t>Jester IV, Richmond</t>
  </si>
  <si>
    <t>Roofing:  Replace Roof - Psychiatric Facility</t>
  </si>
  <si>
    <t>02217005</t>
  </si>
  <si>
    <t>Infrastructure:  Install Transformer - Substation</t>
  </si>
  <si>
    <t>Sale of Land Proceeds
Account No. 0543</t>
  </si>
  <si>
    <t>01717008</t>
  </si>
  <si>
    <t>Ramsey Unit, Rosharon</t>
  </si>
  <si>
    <t>Roofing:  Replace Roof - Main Building</t>
  </si>
  <si>
    <t>04813003</t>
  </si>
  <si>
    <t>McConnell Unit, Beeville</t>
  </si>
  <si>
    <t>Infrastructure:  Replace Steam &amp; Condensate Lines</t>
  </si>
  <si>
    <t>09215007</t>
  </si>
  <si>
    <t>Holliday Unit, Huntsville</t>
  </si>
  <si>
    <t>Facility Repair: Replace Air Handler and Heaters - Multiple Locations</t>
  </si>
  <si>
    <t>03115010</t>
  </si>
  <si>
    <t>Hilltop Unit, Gatesville</t>
  </si>
  <si>
    <t>Roofing:  Replace Roof - Medical Department</t>
  </si>
  <si>
    <t>04816012</t>
  </si>
  <si>
    <t>Security:  Replace Cell Doors - Multiple Locations</t>
  </si>
  <si>
    <t>01616002</t>
  </si>
  <si>
    <t>Security:  Replace Cell Doors - Administrative Segregation</t>
  </si>
  <si>
    <t>05416004</t>
  </si>
  <si>
    <t>Polunsky Unit, Livingston</t>
  </si>
  <si>
    <t>02812001</t>
  </si>
  <si>
    <t>Powledge Unit, Palestine</t>
  </si>
  <si>
    <t>Infrastructure:  Repair Washout - Outfall Line - Wastewater Treatment Plant</t>
  </si>
  <si>
    <t>03613004</t>
  </si>
  <si>
    <t>Roofing:  Replace Roof - Multiple Buildings</t>
  </si>
  <si>
    <t>03608011</t>
  </si>
  <si>
    <t>01017018</t>
  </si>
  <si>
    <t>Ellis Unit, Huntsville</t>
  </si>
  <si>
    <t>Infrastructure:  Install Water Wells</t>
  </si>
  <si>
    <t>03615011</t>
  </si>
  <si>
    <t>Infrastructure: Replace Water Line - Between Well &amp; Ground Storage</t>
  </si>
  <si>
    <t>10814001</t>
  </si>
  <si>
    <t>Sanchez Unit, El Paso</t>
  </si>
  <si>
    <t>Infrastructure: Renovate Elevated Water Storage Tank</t>
  </si>
  <si>
    <t>03211005</t>
  </si>
  <si>
    <t>Estelle Unit, Huntsville</t>
  </si>
  <si>
    <t>Security: Replace Exterior Lighting</t>
  </si>
  <si>
    <t>00800016</t>
  </si>
  <si>
    <t>Byrd Unit, Huntsville</t>
  </si>
  <si>
    <t>Safety: Install Fire Alarm</t>
  </si>
  <si>
    <t>01117019</t>
  </si>
  <si>
    <t>Ferguson Unit, Midway</t>
  </si>
  <si>
    <t>Safety: Replace Generator and Automatic Transfer Switch</t>
  </si>
  <si>
    <t>00617003</t>
  </si>
  <si>
    <t>Infrastructure:  Replace Aerators</t>
  </si>
  <si>
    <t>03118002</t>
  </si>
  <si>
    <t>Safety: Replace Emergency Generator - Infirmary</t>
  </si>
  <si>
    <t>03617001</t>
  </si>
  <si>
    <t>Facility Repair: Replace Duplex Heat Exchangers - Boiler Room</t>
  </si>
  <si>
    <t>02817018</t>
  </si>
  <si>
    <t>Kitchen Renovation: Replace Refrigeration Equipment</t>
  </si>
  <si>
    <t>01716008</t>
  </si>
  <si>
    <t>Houston VI DPO, Houston</t>
  </si>
  <si>
    <t>Infrastructure: Repair/Resurface Parking Lot</t>
  </si>
  <si>
    <t>10117005</t>
  </si>
  <si>
    <t>Plane Unit, Dayton</t>
  </si>
  <si>
    <t>Safety: Replace Main Switchgear - Back Gate</t>
  </si>
  <si>
    <t>02817022</t>
  </si>
  <si>
    <t>Safety: Replace Generator - Wastewater Treatment Plant</t>
  </si>
  <si>
    <t>02617007</t>
  </si>
  <si>
    <t>Pack Unit, Navasota</t>
  </si>
  <si>
    <t>Security: Install Window Screens - Multiple Locations</t>
  </si>
  <si>
    <t>02717007</t>
  </si>
  <si>
    <t>Safety: Replace Emergency Generator - Main Building - Kitchen</t>
  </si>
  <si>
    <t>01817014</t>
  </si>
  <si>
    <t>Stringfellow, Rosharon</t>
  </si>
  <si>
    <t>Safety: Replace Generator and Automatic Transfer Switch - Lift Station</t>
  </si>
  <si>
    <t>01917002</t>
  </si>
  <si>
    <t>Scott Unit, Angleton</t>
  </si>
  <si>
    <t>10018001</t>
  </si>
  <si>
    <t>Facility Repair: Replace Boilers &amp; Storage Tanks</t>
  </si>
  <si>
    <t>00617023</t>
  </si>
  <si>
    <t>Facility Repair:  Replace Condensing Unit - Law Library</t>
  </si>
  <si>
    <t>06115001</t>
  </si>
  <si>
    <t>Cotulla Unit,  Cotulla</t>
  </si>
  <si>
    <t>Facility Repair:  Replace Shower - Multiple Locations</t>
  </si>
  <si>
    <t>01017017</t>
  </si>
  <si>
    <t>Infrastructure: Install Water Conservation System</t>
  </si>
  <si>
    <t>03217006</t>
  </si>
  <si>
    <t xml:space="preserve"> </t>
  </si>
  <si>
    <t>TIMELINE:  (original estimated substantial completion date:  06/29/18; actual completion date: 05/07/18).  Pending final expenditures to close project.</t>
  </si>
  <si>
    <t>TIMELINE:  (original estimated substantial completion date:  04/20/18; revised: 10/05/18)</t>
  </si>
  <si>
    <t>TIMELINE:  (original estimated substantial completion date:  12/31/18; revised: 06/28/19).
BUDGET:  Lowest qualified bidder higher than original estimate.</t>
  </si>
  <si>
    <t>PRIORITIZATION:  Priority revised from 13 to 12.
TIMELINE:  (original estimated substantial completion date:  04/18/18; revised: 12/20/19).
BUDGET:  Lowest qualified bidder higher than original estimate.</t>
  </si>
  <si>
    <t>PRIORITIZATION:  Priority revised from 14 to 13.</t>
  </si>
  <si>
    <t>PRIORITIZATION:  Priority revised from 15 to 14.</t>
  </si>
  <si>
    <t>PRIORITIZATION:  Priority revised from 16 to 15.</t>
  </si>
  <si>
    <t xml:space="preserve">PRIORITIZATION:  Priority revised from 17 to 16.  Project deferred to a later date.  (design complete)
TIMELINE:  (original estimated substantial completion date:  07/17/18; revised: 03/29/19). </t>
  </si>
  <si>
    <t>PRIORITIZATION:  Priority revised from 18 to 17.</t>
  </si>
  <si>
    <t>PRIORITIZATION:  Priority revised from 19 to 18.
TIMELINE:  (original estimated substantial completion date:  06/11/18; revised: 11/01/19).</t>
  </si>
  <si>
    <t>PRIORITIZATION:  Priority revised from 20 to 19.</t>
  </si>
  <si>
    <t>PRIORITIZATION:  Priority revised from 21 to 20.</t>
  </si>
  <si>
    <t>PRIORITIZATION:  Priority revised from 22 to 21.
BUDGET:  Lowest qualified bidder higher than original estimate.</t>
  </si>
  <si>
    <t>PRIORITIZATION:  Priority revised from 23 to 22.
BUDGET:  Lowest qualified bidder higher than original estimate.</t>
  </si>
  <si>
    <t>PRIORITIZATION:  New project 
BUDGET:  Replace Air Handler and Heaters - Multiple Locations (Holliday Unit, Huntsville)</t>
  </si>
  <si>
    <t>BUDGET:  Lowest qualified bidder lower than original estimate.</t>
  </si>
  <si>
    <t>TIMELINE:  (original estimated substantial completion date:  12/28/18; revised:  06/14/19).</t>
  </si>
  <si>
    <t>BUDGET:  Lowest qualified bidder higher than original estimate.
TIMELINE:  (original estimated substantial completion date:  06/16/18; revised:  12/14/18).</t>
  </si>
  <si>
    <t>PRIORITIZATION:  New project
BUDGET:  Replace Generator and Automatic Transfer Switch (Ferguson Unit, Midway)</t>
  </si>
  <si>
    <t>PRIORITIZATION:  New project
BUDGET:  Replace Aerators (Coffield Unit, Tennessee Colony)</t>
  </si>
  <si>
    <t xml:space="preserve">PRIORITIZATION:  Priority revised from 36 to 38. </t>
  </si>
  <si>
    <t xml:space="preserve">PRIORITIZATION:  Priority revised from 37 to 39. </t>
  </si>
  <si>
    <t xml:space="preserve">PRIORITIZATION:  Priority revised from 38 to 40. </t>
  </si>
  <si>
    <t xml:space="preserve">PRIORITIZATION:  Priority revised from 39 to 41. </t>
  </si>
  <si>
    <t>PRIORITIZATION:  Priority revised from 40 to 42. 
BUDGET:  Lowest qualified bidder higher than original estimate.</t>
  </si>
  <si>
    <t xml:space="preserve">PRIORITIZATION:  Priority revised from 41 to 43. </t>
  </si>
  <si>
    <t>PRIORITIZATION:  Priority revised from 42 to 44.
BUDGET:  Project complete.  Budget reduced to final expenditures.</t>
  </si>
  <si>
    <t xml:space="preserve">PRIORITIZATION:  Priority revised from 43 to 45. </t>
  </si>
  <si>
    <t xml:space="preserve">PRIORITIZATION:  Priority revised from 44 to 46. </t>
  </si>
  <si>
    <t xml:space="preserve">PRIORITIZATION:  Priority revised from 45 to 47. </t>
  </si>
  <si>
    <t xml:space="preserve">PRIORITIZATION:  Priority revised from 46 to 48. </t>
  </si>
  <si>
    <t>PRIORITIZATION:  New project
BUDGET:  Replace Condensing Unit - Law Library (Coffield Unit, Tennessee Colony)</t>
  </si>
  <si>
    <t>PRIORITIZATION:  Project deferred to a later date.</t>
  </si>
  <si>
    <t>Texas Facilities Commission (303)</t>
  </si>
  <si>
    <t>John Raff, P.E.</t>
  </si>
  <si>
    <t>DROC</t>
  </si>
  <si>
    <t>Replace deteriorated cooling water loop and pumps supplying cooling water to data center.</t>
  </si>
  <si>
    <t>GR Funds</t>
  </si>
  <si>
    <r>
      <t xml:space="preserve">State Bldg/Air Handler Unit Replacements and DM Renovations at Various Buildings, Austin TX  </t>
    </r>
    <r>
      <rPr>
        <sz val="10"/>
        <color theme="1"/>
        <rFont val="Arial"/>
        <family val="2"/>
      </rPr>
      <t>Insurance Annex (</t>
    </r>
    <r>
      <rPr>
        <b/>
        <sz val="10"/>
        <color theme="1"/>
        <rFont val="Arial"/>
        <family val="2"/>
      </rPr>
      <t>INX</t>
    </r>
    <r>
      <rPr>
        <sz val="10"/>
        <color theme="1"/>
        <rFont val="Arial"/>
        <family val="2"/>
      </rPr>
      <t>)               William P. Clements (</t>
    </r>
    <r>
      <rPr>
        <b/>
        <sz val="10"/>
        <color theme="1"/>
        <rFont val="Arial"/>
        <family val="2"/>
      </rPr>
      <t>WPC</t>
    </r>
    <r>
      <rPr>
        <sz val="10"/>
        <color theme="1"/>
        <rFont val="Arial"/>
        <family val="2"/>
      </rPr>
      <t>)      Robert E. Johnson (</t>
    </r>
    <r>
      <rPr>
        <b/>
        <sz val="10"/>
        <color theme="1"/>
        <rFont val="Arial"/>
        <family val="2"/>
      </rPr>
      <t>REJ</t>
    </r>
    <r>
      <rPr>
        <sz val="10"/>
        <color theme="1"/>
        <rFont val="Arial"/>
        <family val="2"/>
      </rPr>
      <t>)             Price Daniel Sr. (</t>
    </r>
    <r>
      <rPr>
        <b/>
        <sz val="10"/>
        <color theme="1"/>
        <rFont val="Arial"/>
        <family val="2"/>
      </rPr>
      <t>PDB</t>
    </r>
    <r>
      <rPr>
        <sz val="10"/>
        <color theme="1"/>
        <rFont val="Arial"/>
        <family val="2"/>
      </rPr>
      <t>)           Supreme Court Bldg (</t>
    </r>
    <r>
      <rPr>
        <b/>
        <sz val="10"/>
        <color theme="1"/>
        <rFont val="Arial"/>
        <family val="2"/>
      </rPr>
      <t>SCB</t>
    </r>
    <r>
      <rPr>
        <sz val="10"/>
        <color theme="1"/>
        <rFont val="Arial"/>
        <family val="2"/>
      </rPr>
      <t>)          Tom C. Clark (</t>
    </r>
    <r>
      <rPr>
        <b/>
        <sz val="10"/>
        <color theme="1"/>
        <rFont val="Arial"/>
        <family val="2"/>
      </rPr>
      <t>TCC</t>
    </r>
    <r>
      <rPr>
        <sz val="10"/>
        <color theme="1"/>
        <rFont val="Arial"/>
        <family val="2"/>
      </rPr>
      <t xml:space="preserve">) </t>
    </r>
  </si>
  <si>
    <t>Renovation/Replacement of air handling units, outside air handling units, air distribution system and control; exterior cladding waterproofing repairs; emergency power and cooling connections and life safety systems.</t>
  </si>
  <si>
    <r>
      <t xml:space="preserve">DSHS/ Air Handler Unit Replacements and DM Renovations at Various Buildings, Austin TX        </t>
    </r>
    <r>
      <rPr>
        <sz val="10"/>
        <color theme="1"/>
        <rFont val="Arial"/>
        <family val="2"/>
      </rPr>
      <t>DSHS Bldg. G (</t>
    </r>
    <r>
      <rPr>
        <b/>
        <sz val="10"/>
        <color theme="1"/>
        <rFont val="Arial"/>
        <family val="2"/>
      </rPr>
      <t>DHG</t>
    </r>
    <r>
      <rPr>
        <sz val="10"/>
        <color theme="1"/>
        <rFont val="Arial"/>
        <family val="2"/>
      </rPr>
      <t>)                    DSHS Building K (</t>
    </r>
    <r>
      <rPr>
        <b/>
        <sz val="10"/>
        <color theme="1"/>
        <rFont val="Arial"/>
        <family val="2"/>
      </rPr>
      <t>DHK</t>
    </r>
    <r>
      <rPr>
        <sz val="10"/>
        <color theme="1"/>
        <rFont val="Arial"/>
        <family val="2"/>
      </rPr>
      <t>)  ?             DSHS Tower Bldg. (</t>
    </r>
    <r>
      <rPr>
        <b/>
        <sz val="10"/>
        <color theme="1"/>
        <rFont val="Arial"/>
        <family val="2"/>
      </rPr>
      <t>DHT</t>
    </r>
    <r>
      <rPr>
        <sz val="10"/>
        <color theme="1"/>
        <rFont val="Arial"/>
        <family val="2"/>
      </rPr>
      <t>)          DSHS Records Bldg. (</t>
    </r>
    <r>
      <rPr>
        <b/>
        <sz val="10"/>
        <color theme="1"/>
        <rFont val="Arial"/>
        <family val="2"/>
      </rPr>
      <t>DHR</t>
    </r>
    <r>
      <rPr>
        <sz val="10"/>
        <color theme="1"/>
        <rFont val="Arial"/>
        <family val="2"/>
      </rPr>
      <t>)    Robert D Moreton (</t>
    </r>
    <r>
      <rPr>
        <b/>
        <sz val="10"/>
        <color theme="1"/>
        <rFont val="Arial"/>
        <family val="2"/>
      </rPr>
      <t>RDM</t>
    </r>
    <r>
      <rPr>
        <sz val="10"/>
        <color theme="1"/>
        <rFont val="Arial"/>
        <family val="2"/>
      </rPr>
      <t>)            DSHS Building F (</t>
    </r>
    <r>
      <rPr>
        <b/>
        <sz val="10"/>
        <color theme="1"/>
        <rFont val="Arial"/>
        <family val="2"/>
      </rPr>
      <t>DHF</t>
    </r>
    <r>
      <rPr>
        <sz val="10"/>
        <color theme="1"/>
        <rFont val="Arial"/>
        <family val="2"/>
      </rPr>
      <t xml:space="preserve">)               DSHS Service Building ( </t>
    </r>
    <r>
      <rPr>
        <b/>
        <sz val="10"/>
        <color theme="1"/>
        <rFont val="Arial"/>
        <family val="2"/>
      </rPr>
      <t>DHSB</t>
    </r>
    <r>
      <rPr>
        <sz val="10"/>
        <color theme="1"/>
        <rFont val="Arial"/>
        <family val="2"/>
      </rPr>
      <t>) Dr. Robert Bernstein Bldg. (</t>
    </r>
    <r>
      <rPr>
        <b/>
        <sz val="10"/>
        <color theme="1"/>
        <rFont val="Arial"/>
        <family val="2"/>
      </rPr>
      <t>RBB</t>
    </r>
    <r>
      <rPr>
        <sz val="10"/>
        <color theme="1"/>
        <rFont val="Arial"/>
        <family val="2"/>
      </rPr>
      <t>)</t>
    </r>
  </si>
  <si>
    <t>Renovation/Replacement of air handling units, outside air handling units, air distribution system and control; Structural/cladding/waterproofing repairs; and life safety systems.</t>
  </si>
  <si>
    <t>Dr. Bob Glaze Laboratory Services (DBGL), Austin TX</t>
  </si>
  <si>
    <t>Repair/Replace Mechanical systems and enhancement to indoor air quality; Replace/Repair of electrical and plumbing systems; Life safety and fire protection systems; repairs of exterior envelope; repair/replace roof.</t>
  </si>
  <si>
    <t>El Paso (ELP) El Paso TX</t>
  </si>
  <si>
    <t>Roof Replacement; Repair/Replace mechanical systems; structural/waterproofing repairs; Repair/Install Vestibule.</t>
  </si>
  <si>
    <t>Stephen F. Austin, Austin TX
William B. Travis, Austin, TX</t>
  </si>
  <si>
    <t>Repair outside air handling units, Fire separations, lightning protection, plumbing and associated Accessibility.</t>
  </si>
  <si>
    <t>Various Parking Garage Elevators Austin TX</t>
  </si>
  <si>
    <t>Repair/replacement of elevators.</t>
  </si>
  <si>
    <t>State Parking Garages Austin TX</t>
  </si>
  <si>
    <t>Repairs to life safety and fire protection systems; repairs to electrical systems; sitework, building envelope, expansion joints and structural systems.</t>
  </si>
  <si>
    <t>P35 Austin, TX</t>
  </si>
  <si>
    <t>Repair/Replace Cooling tower; distribution system and associated controls</t>
  </si>
  <si>
    <t>Program-wide Priority 1 Repairs</t>
  </si>
  <si>
    <t>Priority IA and IB deferred maintenance deficiencies that have become an immediate need (I) and impact health and life safety of the building occupants (A) or threaten the continuity of operations for critical governemnt operations (B).  These needs have advanced to an immediate stage since the proposed appropriation request developed in August of 2016 or may present as an immediate need through he course of the implementation of the 2018-19 deferred maintenance funding strategies.  The list of funding strategies provided for the 2018-19 deferred maintenance appropriation request is provided as an exhibit for reference to qualify initiatives in this project.</t>
  </si>
  <si>
    <t>Project was change ordered to an existing FY16-17 project. Project is currently under construction.</t>
  </si>
  <si>
    <t>Professional service providers in the design phase.  Soliciting for construction manager at risk.</t>
  </si>
  <si>
    <t>Project was change ordered to an existing FY16-17 project. Project is currently in design phase.</t>
  </si>
  <si>
    <t>Project currently in design.</t>
  </si>
  <si>
    <t>Project was issued as a change order to an existing FY16-17 - project and is currently in construction.</t>
  </si>
  <si>
    <t>2668</t>
  </si>
  <si>
    <t>Texas Department of Transportation #601</t>
  </si>
  <si>
    <t>AY18/19 PROJECTS PLANNED</t>
  </si>
  <si>
    <t>Priority Audit Trail</t>
  </si>
  <si>
    <t>Diana Miller, Facilities Business Operations Manager - Support Services Division</t>
  </si>
  <si>
    <t xml:space="preserve">Original Estimated 
Project Budget </t>
  </si>
  <si>
    <t xml:space="preserve">Current Estimated Project Budget
(for Q3 AY18) </t>
  </si>
  <si>
    <t>% Construction
Completion</t>
  </si>
  <si>
    <t>FY 2018-19 Encumbered (Based on Contract Award date)</t>
  </si>
  <si>
    <t>Comment</t>
  </si>
  <si>
    <t>FY18 Q1 JOC Priority</t>
  </si>
  <si>
    <t>FY18 Q2 JOC Priority</t>
  </si>
  <si>
    <t>FY18 Q3 JOC Priority</t>
  </si>
  <si>
    <t>FY18 Q4 JOC
Priority</t>
  </si>
  <si>
    <t>FY19 Q5 JOC Priority</t>
  </si>
  <si>
    <t>FY19 Q6 JOC Priority</t>
  </si>
  <si>
    <t>FY19 Q7 JOC Priority</t>
  </si>
  <si>
    <t>FY19 Q8 JOC Priority</t>
  </si>
  <si>
    <t>E1</t>
  </si>
  <si>
    <t>13470418179</t>
  </si>
  <si>
    <t>Building Renovation-Victoria</t>
  </si>
  <si>
    <t>Capital Repairs</t>
  </si>
  <si>
    <t>Highway Trans. Fund 6</t>
  </si>
  <si>
    <t>E2</t>
  </si>
  <si>
    <t>19470418181</t>
  </si>
  <si>
    <t>Building Renovation-Atlanta DHQ</t>
  </si>
  <si>
    <t>Project in design phase, consultant fees encumbered</t>
  </si>
  <si>
    <t>E3</t>
  </si>
  <si>
    <t>25470418060</t>
  </si>
  <si>
    <t>Building Renovation-Dickens</t>
  </si>
  <si>
    <t>E4</t>
  </si>
  <si>
    <t>24470418084</t>
  </si>
  <si>
    <t>CCURE Security Upgrades (including perimeter fencing)-DHQ</t>
  </si>
  <si>
    <t>Safety/Security</t>
  </si>
  <si>
    <t>24-8069,74,76,77,79,81,82,84 Let together- bid rejected in May 2018.  Project being rescoped.</t>
  </si>
  <si>
    <t>E5</t>
  </si>
  <si>
    <t>17470418059</t>
  </si>
  <si>
    <t>E6</t>
  </si>
  <si>
    <t>16470418185</t>
  </si>
  <si>
    <t>CCURE Security Upgrades - Perimeter Fencing</t>
  </si>
  <si>
    <t>Project let in December 2017</t>
  </si>
  <si>
    <t>E7</t>
  </si>
  <si>
    <t>09470418186</t>
  </si>
  <si>
    <t xml:space="preserve">Waco Roofing </t>
  </si>
  <si>
    <t>Roofing</t>
  </si>
  <si>
    <t>18470418063</t>
  </si>
  <si>
    <t>CCURE Security Upgrades (including perimeter fencing)-Corsciana</t>
  </si>
  <si>
    <t>18-8061, 62, 63, 64, 65,66,67 &amp;68 Let together on 4/3/18</t>
  </si>
  <si>
    <t>18470418064</t>
  </si>
  <si>
    <t>CCURE Security Upgrades (including perimeter fencing)-Dallas (North)</t>
  </si>
  <si>
    <t>18470418065</t>
  </si>
  <si>
    <t>CCURE Security Upgrades (including perimeter fencing)-Dallas (Southwest)</t>
  </si>
  <si>
    <t>18470418066</t>
  </si>
  <si>
    <t>CCURE Security Upgrades (including perimeter fencing)-Denton</t>
  </si>
  <si>
    <t>18470418067</t>
  </si>
  <si>
    <t>CCURE Security Upgrades (including perimeter fencing)-McKinney</t>
  </si>
  <si>
    <t>18470418068</t>
  </si>
  <si>
    <t>CCURE Security Upgrades (including perimeter fencing)-Hutchins</t>
  </si>
  <si>
    <t>22470418109</t>
  </si>
  <si>
    <t>Roof Replacement-DHQ</t>
  </si>
  <si>
    <t>Project 22-8109, 10, &amp; 11 in design phase, consultant fees encumbered</t>
  </si>
  <si>
    <t>22470418110</t>
  </si>
  <si>
    <t>22470418111</t>
  </si>
  <si>
    <t>18470418061</t>
  </si>
  <si>
    <t>CCURE Security Upgrades (including perimeter fencing)-Rockwall</t>
  </si>
  <si>
    <t>18470418062</t>
  </si>
  <si>
    <t>CCURE Security Upgrades (including perimeter fencing)-Waxahachie</t>
  </si>
  <si>
    <t>02470418085</t>
  </si>
  <si>
    <t>CCURE Security Upgrades (including perimeter fencing)-Decatur</t>
  </si>
  <si>
    <t>02470418086</t>
  </si>
  <si>
    <t>CCURE Security Upgrades (including perimeter fencing)-Uless</t>
  </si>
  <si>
    <t>02470418087</t>
  </si>
  <si>
    <t>CCURE Security Upgrades (including perimeter fencing)-Keene</t>
  </si>
  <si>
    <t>02470418088</t>
  </si>
  <si>
    <t>CCURE Security Upgrades (including perimeter fencing)-Stephenville</t>
  </si>
  <si>
    <t>02470418089</t>
  </si>
  <si>
    <t>CCURE Security Upgrades (including perimeter fencing)-Weatherford</t>
  </si>
  <si>
    <t>22470418112</t>
  </si>
  <si>
    <t>Construct Concrete Flume with Detention Pond-DHQ</t>
  </si>
  <si>
    <t>Site Work</t>
  </si>
  <si>
    <t>12470418098</t>
  </si>
  <si>
    <t>CCURE Security Upgrades (including perimeter fencing)-Conroe</t>
  </si>
  <si>
    <t>12470418099</t>
  </si>
  <si>
    <t>CCURE Security Upgrades (including perimeter fencing)-Houston (Northeast)</t>
  </si>
  <si>
    <t>12470418100</t>
  </si>
  <si>
    <t>CCURE Security Upgrades (including perimeter fencing)-Houston (Northwest)</t>
  </si>
  <si>
    <t>12470418101</t>
  </si>
  <si>
    <t>CCURE Security Upgrades (including perimeter fencing)-Houston (South)</t>
  </si>
  <si>
    <t>12470418102</t>
  </si>
  <si>
    <t>CCURE Security Upgrades (including perimeter fencing)-Humble</t>
  </si>
  <si>
    <t>12470418103</t>
  </si>
  <si>
    <t>CCURE Security Upgrades (including perimeter fencing)-Lamarque</t>
  </si>
  <si>
    <t>12470418104</t>
  </si>
  <si>
    <t>CCURE Security Upgrades (including perimeter fencing)-Rosenberg</t>
  </si>
  <si>
    <t>02470418090</t>
  </si>
  <si>
    <t>CCURE Security Upgrades (including perimeter fencing)-Gordon</t>
  </si>
  <si>
    <t>02470418091</t>
  </si>
  <si>
    <t>CCURE Security Upgrades (including perimeter fencing)-Jacksboro</t>
  </si>
  <si>
    <t>02470418092</t>
  </si>
  <si>
    <t>CCURE Security Upgrades (including perimeter fencing)-Mineral Wells</t>
  </si>
  <si>
    <t>02470418093</t>
  </si>
  <si>
    <t>CCURE Security Upgrades (including perimeter fencing)-Saginaw</t>
  </si>
  <si>
    <t>02470418094</t>
  </si>
  <si>
    <t>CCURE Security Upgrades (including perimeter fencing)-Special Crews (Southeast)</t>
  </si>
  <si>
    <t>24470418069</t>
  </si>
  <si>
    <t>CCURE Security Upgrades (including perimeter fencing)-Alpine</t>
  </si>
  <si>
    <t>24470418070</t>
  </si>
  <si>
    <t>CCURE Security Upgrades (including perimeter fencing)-El Paso (East)</t>
  </si>
  <si>
    <t>24470418071</t>
  </si>
  <si>
    <t>CCURE Security Upgrades (including perimeter fencing)-El Paso (West)</t>
  </si>
  <si>
    <t>17470418049</t>
  </si>
  <si>
    <t>CCURE Security Upgrades (including perimeter fencing)-Brenham</t>
  </si>
  <si>
    <t>17470418050</t>
  </si>
  <si>
    <t>CCURE Security Upgrades (including perimeter fencing)-Bryan</t>
  </si>
  <si>
    <t>17470418051</t>
  </si>
  <si>
    <t>CCURE Security Upgrades (including perimeter fencing)-Hearne</t>
  </si>
  <si>
    <t>17470418052</t>
  </si>
  <si>
    <t>CCURE Security Upgrades (including perimeter fencing)-Huntsville</t>
  </si>
  <si>
    <t>05470418117</t>
  </si>
  <si>
    <t>CCURE Security Upgrades (including perimeter fencing)-Brownfield</t>
  </si>
  <si>
    <t>05470418118</t>
  </si>
  <si>
    <t>CCURE Security Upgrades (including perimeter fencing)-Littlefield</t>
  </si>
  <si>
    <t>05470418119</t>
  </si>
  <si>
    <t>CCURE Security Upgrades (including perimeter fencing)-Plainview</t>
  </si>
  <si>
    <t>05470418120</t>
  </si>
  <si>
    <t>CCURE Security Upgrades (including perimeter fencing)-Post RDC</t>
  </si>
  <si>
    <t>02470418095</t>
  </si>
  <si>
    <t>Construct Box Culvert (Drainage Improvements)-DHQ</t>
  </si>
  <si>
    <t xml:space="preserve">02-8095, 96, 97 will be let together.  Project in design phase, yet, consultant fees encumbered. </t>
  </si>
  <si>
    <t>02470418096</t>
  </si>
  <si>
    <t>Parking Lot Resurface-DHQ</t>
  </si>
  <si>
    <t>12470418105</t>
  </si>
  <si>
    <t>Building Renovation-Houston NW</t>
  </si>
  <si>
    <t>Project 12-8105, 06, 07, &amp;08 in design phase, consultant fees encumbered</t>
  </si>
  <si>
    <t>24470418072</t>
  </si>
  <si>
    <t>CCURE Security Upgrades (including perimeter fencing)-Canutillo</t>
  </si>
  <si>
    <t>24470418073</t>
  </si>
  <si>
    <t>CCURE Security Upgrades (including perimeter fencing)-Dell City</t>
  </si>
  <si>
    <t>24470418074</t>
  </si>
  <si>
    <t>CCURE Security Upgrades (including perimeter fencing)-Fort Davis</t>
  </si>
  <si>
    <t>24470418075</t>
  </si>
  <si>
    <t>CCURE Security Upgrades (including perimeter fencing)-Fort Hancock</t>
  </si>
  <si>
    <t>24470418076</t>
  </si>
  <si>
    <t>CCURE Security Upgrades (including perimeter fencing)-Marathon</t>
  </si>
  <si>
    <t>24470418077</t>
  </si>
  <si>
    <t>CCURE Security Upgrades (including perimeter fencing)-Marfa</t>
  </si>
  <si>
    <t>24470418078</t>
  </si>
  <si>
    <t>CCURE Security Upgrades (including perimeter fencing)-Pine Springs</t>
  </si>
  <si>
    <t>24470418079</t>
  </si>
  <si>
    <t>CCURE Security Upgrades (including perimeter fencing)-Presidio</t>
  </si>
  <si>
    <t>24470418080</t>
  </si>
  <si>
    <t>CCURE Security Upgrades (including perimeter fencing)-Sierra Blanca</t>
  </si>
  <si>
    <t>24470418081</t>
  </si>
  <si>
    <t>CCURE Security Upgrades (including perimeter fencing)-Terlingua</t>
  </si>
  <si>
    <t>24470418082</t>
  </si>
  <si>
    <t>CCURE Security Upgrades (including perimeter fencing)-Van Horn</t>
  </si>
  <si>
    <t>14470418034</t>
  </si>
  <si>
    <t>CCURE Security Upgrades (including perimeter fencing)-Austin (East)</t>
  </si>
  <si>
    <t>14-8029-43 Let together Feb 2018</t>
  </si>
  <si>
    <t>14470418035</t>
  </si>
  <si>
    <t>CCURE Security Upgrades (including perimeter fencing)-Austin (Northwest)</t>
  </si>
  <si>
    <t>14470418036</t>
  </si>
  <si>
    <t>CCURE Security Upgrades (including perimeter fencing)-Austin (West/Southwest)</t>
  </si>
  <si>
    <t>14470418037</t>
  </si>
  <si>
    <t>CCURE Security Upgrades (including perimeter fencing)-Fredericksburg</t>
  </si>
  <si>
    <t>14470418038</t>
  </si>
  <si>
    <t>CCURE Security Upgrades (including perimeter fencing)-Johnson City</t>
  </si>
  <si>
    <t>14470418039</t>
  </si>
  <si>
    <t>CCURE Security Upgrades (including perimeter fencing)-Llano</t>
  </si>
  <si>
    <t>14470418040</t>
  </si>
  <si>
    <t>CCURE Security Upgrades (including perimeter fencing)-Lockhart</t>
  </si>
  <si>
    <t>14470418041</t>
  </si>
  <si>
    <t>CCURE Security Upgrades (including perimeter fencing)-Mason</t>
  </si>
  <si>
    <t>14470418042</t>
  </si>
  <si>
    <t>CCURE Security Upgrades (including perimeter fencing)-San Marcos</t>
  </si>
  <si>
    <t>14470418043</t>
  </si>
  <si>
    <t>CCURE Security Upgrades (including perimeter fencing)-Taylor</t>
  </si>
  <si>
    <t>17470418053</t>
  </si>
  <si>
    <t>CCURE Security Upgrades (including perimeter fencing)-Buffalo</t>
  </si>
  <si>
    <t>17470418054</t>
  </si>
  <si>
    <t>CCURE Security Upgrades (including perimeter fencing)-Caldwell</t>
  </si>
  <si>
    <t>17470418055</t>
  </si>
  <si>
    <t>CCURE Security Upgrades (including perimeter fencing)-Cameron</t>
  </si>
  <si>
    <t>17470418056</t>
  </si>
  <si>
    <t>CCURE Security Upgrades (including perimeter fencing)-Fairfield</t>
  </si>
  <si>
    <t>17470418057</t>
  </si>
  <si>
    <t>CCURE Security Upgrades (including perimeter fencing)-Madisonville</t>
  </si>
  <si>
    <t>17470418058</t>
  </si>
  <si>
    <t>CCURE Security Upgrades (including perimeter fencing)-Navasota</t>
  </si>
  <si>
    <t>05470418121</t>
  </si>
  <si>
    <t>CCURE Security Upgrades (including perimeter fencing)-Bovina</t>
  </si>
  <si>
    <t>05470418122</t>
  </si>
  <si>
    <t>CCURE Security Upgrades (including perimeter fencing)-Dimmitt</t>
  </si>
  <si>
    <t>05470418123</t>
  </si>
  <si>
    <t>CCURE Security Upgrades (including perimeter fencing)-Floydada</t>
  </si>
  <si>
    <t>05470418124</t>
  </si>
  <si>
    <t>CCURE Security Upgrades (including perimeter fencing)-Lamesa</t>
  </si>
  <si>
    <t>05470418125</t>
  </si>
  <si>
    <t>CCURE Security Upgrades (including perimeter fencing)-Levelland</t>
  </si>
  <si>
    <t>05470418126</t>
  </si>
  <si>
    <t>CCURE Security Upgrades (including perimeter fencing)-Lubbock (Northeast)</t>
  </si>
  <si>
    <t>05470418127</t>
  </si>
  <si>
    <t>CCURE Security Upgrades (including perimeter fencing)-Morton</t>
  </si>
  <si>
    <t>05470418128</t>
  </si>
  <si>
    <t>CCURE Security Upgrades (including perimeter fencing)-Muleshoe</t>
  </si>
  <si>
    <t>05470418129</t>
  </si>
  <si>
    <t>CCURE Security Upgrades (including perimeter fencing)-Plains</t>
  </si>
  <si>
    <t>05470418130</t>
  </si>
  <si>
    <t>CCURE Security Upgrades (including perimeter fencing)-Ralls</t>
  </si>
  <si>
    <t>05470418131</t>
  </si>
  <si>
    <t>CCURE Security Upgrades (including perimeter fencing)-Seminole</t>
  </si>
  <si>
    <t>05470418132</t>
  </si>
  <si>
    <t>CCURE Security Upgrades (including perimeter fencing)-Tahoka</t>
  </si>
  <si>
    <t>05470418133</t>
  </si>
  <si>
    <t>CCURE Security Upgrades (including perimeter fencing)-Tulia</t>
  </si>
  <si>
    <t>12470418106</t>
  </si>
  <si>
    <t>Building Demolition-Houston NW</t>
  </si>
  <si>
    <t>07470418153</t>
  </si>
  <si>
    <t>Installation of Above-Ground Fuel Tank-Big Lake</t>
  </si>
  <si>
    <t>Project 07-8153,54,55,56, &amp; 57 in design phase, consultant fees encumbered</t>
  </si>
  <si>
    <t>15470418158</t>
  </si>
  <si>
    <t>Laboratory Building Renovation-DHQ</t>
  </si>
  <si>
    <t>12470418107</t>
  </si>
  <si>
    <t>Replacement of Generator (Campus-wide)-Houston NW</t>
  </si>
  <si>
    <t>HVAC</t>
  </si>
  <si>
    <t>21470418141</t>
  </si>
  <si>
    <t>CCURE Security Upgrades (including perimeter fencing)-Hebbronville</t>
  </si>
  <si>
    <t>21470418142</t>
  </si>
  <si>
    <t>CCURE Security Upgrades (including perimeter fencing)-Pharr</t>
  </si>
  <si>
    <t>21470418143</t>
  </si>
  <si>
    <t>CCURE Security Upgrades (including perimeter fencing)-Rio Grande City</t>
  </si>
  <si>
    <t>21470418144</t>
  </si>
  <si>
    <t>CCURE Security Upgrades (including perimeter fencing)-San Benito</t>
  </si>
  <si>
    <t>07470418154</t>
  </si>
  <si>
    <t>Installation of Above-Ground Fuel Tank-San Angelo</t>
  </si>
  <si>
    <t>04470418002</t>
  </si>
  <si>
    <t>CCURE Security Upgrades (including perimeter fencing)-Amarillo (East)</t>
  </si>
  <si>
    <t>04470418003</t>
  </si>
  <si>
    <t>CCURE Security Upgrades (including perimeter fencing)-Canyon</t>
  </si>
  <si>
    <t>04470418004</t>
  </si>
  <si>
    <t>CCURE Security Upgrades (including perimeter fencing)-Dumas</t>
  </si>
  <si>
    <t>04470418005</t>
  </si>
  <si>
    <t>CCURE Security Upgrades (including perimeter fencing)-Pampa</t>
  </si>
  <si>
    <t>13470418177</t>
  </si>
  <si>
    <t>Building Renovation-DHQ</t>
  </si>
  <si>
    <t>15470418159</t>
  </si>
  <si>
    <t>Building Renovation-Transguide</t>
  </si>
  <si>
    <t>24470418083</t>
  </si>
  <si>
    <t>21470418145</t>
  </si>
  <si>
    <t>CCURE Security Upgrades (including perimeter fencing)-Brownsville</t>
  </si>
  <si>
    <t>21470418146</t>
  </si>
  <si>
    <t>CCURE Security Upgrades (including perimeter fencing)-Edcouch</t>
  </si>
  <si>
    <t>21470418147</t>
  </si>
  <si>
    <t>CCURE Security Upgrades (including perimeter fencing)-Falfurrias</t>
  </si>
  <si>
    <t>21470418148</t>
  </si>
  <si>
    <t>CCURE Security Upgrades (including perimeter fencing)-Mission</t>
  </si>
  <si>
    <t>21470418149</t>
  </si>
  <si>
    <t>CCURE Security Upgrades (including perimeter fencing)-Raymondville</t>
  </si>
  <si>
    <t>21470418150</t>
  </si>
  <si>
    <t>CCURE Security Upgrades (including perimeter fencing)-Santa Isidro</t>
  </si>
  <si>
    <t>21470418151</t>
  </si>
  <si>
    <t>CCURE Security Upgrades (including perimeter fencing)-Zapata</t>
  </si>
  <si>
    <t>07470418155</t>
  </si>
  <si>
    <t>Installation of Above-Ground Fuel Tank-DHQ</t>
  </si>
  <si>
    <t>04470418006</t>
  </si>
  <si>
    <t>CCURE Security Upgrades (including perimeter fencing)-Amarillo</t>
  </si>
  <si>
    <t>04470418007</t>
  </si>
  <si>
    <t>CCURE Security Upgrades (including perimeter fencing)-Borger</t>
  </si>
  <si>
    <t>04470418008</t>
  </si>
  <si>
    <t>CCURE Security Upgrades (including perimeter fencing)-Canadian</t>
  </si>
  <si>
    <t>04470418009</t>
  </si>
  <si>
    <t>CCURE Security Upgrades (including perimeter fencing)-Channing</t>
  </si>
  <si>
    <t>04470418010</t>
  </si>
  <si>
    <t>CCURE Security Upgrades (including perimeter fencing)-Claude</t>
  </si>
  <si>
    <t>04470418011</t>
  </si>
  <si>
    <t>CCURE Security Upgrades (including perimeter fencing)-Dalhart</t>
  </si>
  <si>
    <t>04470418012</t>
  </si>
  <si>
    <t>CCURE Security Upgrades (including perimeter fencing)-Darrouzett</t>
  </si>
  <si>
    <t>04470418013</t>
  </si>
  <si>
    <t>CCURE Security Upgrades (including perimeter fencing)-Groom</t>
  </si>
  <si>
    <t>04470418014</t>
  </si>
  <si>
    <t>CCURE Security Upgrades (including perimeter fencing)-Groover</t>
  </si>
  <si>
    <t>04470418015</t>
  </si>
  <si>
    <t>CCURE Security Upgrades (including perimeter fencing)-Hereford</t>
  </si>
  <si>
    <t>04470418016</t>
  </si>
  <si>
    <t>CCURE Security Upgrades (including perimeter fencing)-Panhandle</t>
  </si>
  <si>
    <t>04470418017</t>
  </si>
  <si>
    <t>CCURE Security Upgrades (including perimeter fencing)-Perrington</t>
  </si>
  <si>
    <t>04470418018</t>
  </si>
  <si>
    <t>CCURE Security Upgrades (including perimeter fencing)-Stratford</t>
  </si>
  <si>
    <t>04470418019</t>
  </si>
  <si>
    <t>CCURE Security Upgrades (including perimeter fencing)-Vega</t>
  </si>
  <si>
    <t>11470418135</t>
  </si>
  <si>
    <t>CCURE Security Upgrades (including perimeter fencing)-Center</t>
  </si>
  <si>
    <t>11470418136</t>
  </si>
  <si>
    <t>CCURE Security Upgrades (including perimeter fencing)-Crockett</t>
  </si>
  <si>
    <t>11470418137</t>
  </si>
  <si>
    <t>CCURE Security Upgrades (including perimeter fencing)-Groveton</t>
  </si>
  <si>
    <t>11470418138</t>
  </si>
  <si>
    <t>CCURE Security Upgrades (including perimeter fencing)-Hemphill</t>
  </si>
  <si>
    <t>11470418139</t>
  </si>
  <si>
    <t>CCURE Security Upgrades (including perimeter fencing)-Lufkin</t>
  </si>
  <si>
    <t>11470418140</t>
  </si>
  <si>
    <t>CCURE Security Upgrades (including perimeter fencing)-Sheperd</t>
  </si>
  <si>
    <t>19470418020</t>
  </si>
  <si>
    <t>CCURE Security Upgrades (including perimeter fencing)-Gilmer</t>
  </si>
  <si>
    <t>19470418021</t>
  </si>
  <si>
    <t>CCURE Security Upgrades (including perimeter fencing)-Marshall</t>
  </si>
  <si>
    <t>19470418022</t>
  </si>
  <si>
    <t>CCURE Security Upgrades (including perimeter fencing)-Mount Pleasant</t>
  </si>
  <si>
    <t>19470418023</t>
  </si>
  <si>
    <t>CCURE Security Upgrades (including perimeter fencing)-Texarkana</t>
  </si>
  <si>
    <t>13470418178</t>
  </si>
  <si>
    <t>05470418134</t>
  </si>
  <si>
    <t>Building Renovation-Plains</t>
  </si>
  <si>
    <t>12470418108</t>
  </si>
  <si>
    <t>Installation of Above-Ground Fuel Tank-Houston NW</t>
  </si>
  <si>
    <t>07470418156</t>
  </si>
  <si>
    <t>Installation of Above-Ground Fuel Tank-Junction</t>
  </si>
  <si>
    <t>13470418180</t>
  </si>
  <si>
    <t>Generator Replacement-DHQ</t>
  </si>
  <si>
    <t>03470418173</t>
  </si>
  <si>
    <t>CCURE Security Upgrades (including perimeter fencing)-Gainsville</t>
  </si>
  <si>
    <t>Let 03-8173, 74, 75 &amp; 76 in May 2018</t>
  </si>
  <si>
    <t>03470418174</t>
  </si>
  <si>
    <t>CCURE Security Upgrades (including perimeter fencing)-Graham</t>
  </si>
  <si>
    <t>03470418175</t>
  </si>
  <si>
    <t>CCURE Security Upgrades (including perimeter fencing)-Vernon</t>
  </si>
  <si>
    <t>03470418176</t>
  </si>
  <si>
    <t>CCURE Security Upgrades (including perimeter fencing)-Wichita Falls</t>
  </si>
  <si>
    <t>19470418024</t>
  </si>
  <si>
    <t>CCURE Security Upgrades (including perimeter fencing)-Carthage</t>
  </si>
  <si>
    <t>19470418025</t>
  </si>
  <si>
    <t>CCURE Security Upgrades (including perimeter fencing)-Daingerfield</t>
  </si>
  <si>
    <t>19470418026</t>
  </si>
  <si>
    <t>CCURE Security Upgrades (including perimeter fencing)-Jefferson</t>
  </si>
  <si>
    <t>19470418027</t>
  </si>
  <si>
    <t>CCURE Security Upgrades (including perimeter fencing)-Linden</t>
  </si>
  <si>
    <t>19470418028</t>
  </si>
  <si>
    <t>CCURE Security Upgrades (including perimeter fencing)-New Boston</t>
  </si>
  <si>
    <t>02470418097</t>
  </si>
  <si>
    <t>14470418044</t>
  </si>
  <si>
    <t>Drainage Improvements-San Marcos</t>
  </si>
  <si>
    <t>Project in design phase, consultant fees incurred.  Anticipate project scope to change.</t>
  </si>
  <si>
    <t>21470418152</t>
  </si>
  <si>
    <t>07470418157</t>
  </si>
  <si>
    <t>Installation of Above-Ground Fuel Tank-Menard</t>
  </si>
  <si>
    <t>14470418182</t>
  </si>
  <si>
    <t>Roof Replacement-Southwest Austin MNT</t>
  </si>
  <si>
    <t>14470418029</t>
  </si>
  <si>
    <t>CCURE Security Upgrades (including perimeter fencing)-Austin (North)</t>
  </si>
  <si>
    <t>14470418030</t>
  </si>
  <si>
    <t>CCURE Security Upgrades (including perimeter fencing)-Austin</t>
  </si>
  <si>
    <t>14470418031</t>
  </si>
  <si>
    <t>CCURE Security Upgrades (including perimeter fencing)-Bastrop</t>
  </si>
  <si>
    <t>14470418032</t>
  </si>
  <si>
    <t>CCURE Security Upgrades (including perimeter fencing)-Burnett</t>
  </si>
  <si>
    <t>14470418033</t>
  </si>
  <si>
    <t>CCURE Security Upgrades (including perimeter fencing)-Georgetown</t>
  </si>
  <si>
    <t>U1</t>
  </si>
  <si>
    <t>Statewide Unspecified Repairs</t>
  </si>
  <si>
    <t xml:space="preserve">PROJECTS LISTED ABOVE CURRENTLY FUNDED $50M </t>
  </si>
  <si>
    <t>22470418113</t>
  </si>
  <si>
    <t>Parking Lot Expansion (Northeast)-DHQ</t>
  </si>
  <si>
    <t>3/2/18 Will be done with other funds</t>
  </si>
  <si>
    <t>09470418168</t>
  </si>
  <si>
    <t>Well Improvements and Waterline Replacement-Marlin</t>
  </si>
  <si>
    <t>22470418114</t>
  </si>
  <si>
    <t>Building Renovation-Comstock</t>
  </si>
  <si>
    <t>Q3 AY18 moved below line</t>
  </si>
  <si>
    <t>22470418116</t>
  </si>
  <si>
    <t>Building Renovation-Brackettville</t>
  </si>
  <si>
    <t>E8</t>
  </si>
  <si>
    <t>16470418188</t>
  </si>
  <si>
    <t>Rockport demolition and renovation</t>
  </si>
  <si>
    <t>This project will be combined with New Rockport MNT project with new funds granted in May 2018.</t>
  </si>
  <si>
    <t>22470418115</t>
  </si>
  <si>
    <t>Building Renovation-La Pryor</t>
  </si>
  <si>
    <t>TOTAL OF INITIAL $50M AY18-19 DM PROJECTS</t>
  </si>
  <si>
    <t>AY18/19 RADIO TOWER PROJECTS PLANNED</t>
  </si>
  <si>
    <t>ERT 1</t>
  </si>
  <si>
    <t>20470418604</t>
  </si>
  <si>
    <t>Radio Tower Replacement of 400 - Beaumont</t>
  </si>
  <si>
    <t>New Construction</t>
  </si>
  <si>
    <t>Awarded Oct. 2017</t>
  </si>
  <si>
    <t>03470418613</t>
  </si>
  <si>
    <t>Radio Tower Replacement of 175' - Wichita Falls</t>
  </si>
  <si>
    <t>25470418612</t>
  </si>
  <si>
    <t>Radio Tower Replacement of 175' - Childress</t>
  </si>
  <si>
    <t>14470418601</t>
  </si>
  <si>
    <t>Radio Tower Replacement of 350' - Austin</t>
  </si>
  <si>
    <t>04470418615</t>
  </si>
  <si>
    <t>Radio Tower Replacement of 175' - Amarillo</t>
  </si>
  <si>
    <t>07470418608</t>
  </si>
  <si>
    <t>Radio Tower Replacement of 300' - San Angelo</t>
  </si>
  <si>
    <t>Project Awarded in Feb. 2018</t>
  </si>
  <si>
    <t>ERT2</t>
  </si>
  <si>
    <t>07470418624</t>
  </si>
  <si>
    <t>San Angelo Radio Tower</t>
  </si>
  <si>
    <t>Added in Q3 AY18</t>
  </si>
  <si>
    <t>ERT3</t>
  </si>
  <si>
    <t>11470418620</t>
  </si>
  <si>
    <t>Lufkin Radio Tower</t>
  </si>
  <si>
    <t>ERT4</t>
  </si>
  <si>
    <t>13470418622</t>
  </si>
  <si>
    <t>Yoakum Radio Tower</t>
  </si>
  <si>
    <t>ERT5</t>
  </si>
  <si>
    <t>15470418623</t>
  </si>
  <si>
    <t>San Antonio Radio Tower</t>
  </si>
  <si>
    <t>ERT6</t>
  </si>
  <si>
    <t>20470418621</t>
  </si>
  <si>
    <t>Beaumont Radio Tower</t>
  </si>
  <si>
    <t>2018 RADIO TOWERS</t>
  </si>
  <si>
    <t>03470418614</t>
  </si>
  <si>
    <t>23470418605</t>
  </si>
  <si>
    <t>Radio Tower Replacement of 175' - Brownwood</t>
  </si>
  <si>
    <t>04470418609</t>
  </si>
  <si>
    <t>Radio Tower Replacement of 350' - Amarillo</t>
  </si>
  <si>
    <t>17470418606</t>
  </si>
  <si>
    <t>Radio Tower Replacement of 300' - Bryan</t>
  </si>
  <si>
    <t>ERT7</t>
  </si>
  <si>
    <t>18470418625</t>
  </si>
  <si>
    <t>Radio Tower  400' - Kaufman</t>
  </si>
  <si>
    <t>ERT8</t>
  </si>
  <si>
    <t>10470418626</t>
  </si>
  <si>
    <t>Radio Tower  175' - Jacksonville</t>
  </si>
  <si>
    <t>ERT9</t>
  </si>
  <si>
    <t>10470418627</t>
  </si>
  <si>
    <t>Radio Tower  175' - Mineiola</t>
  </si>
  <si>
    <t>ERT10</t>
  </si>
  <si>
    <t>21470418618</t>
  </si>
  <si>
    <t>Radio Tower Replacement of 300' Pharr</t>
  </si>
  <si>
    <t>U2</t>
  </si>
  <si>
    <t>Unanticipated Emergency Tower Replacement</t>
  </si>
  <si>
    <t>2019 RADIO TOWERS</t>
  </si>
  <si>
    <t>14470418602</t>
  </si>
  <si>
    <t>Removed Q3 AY18</t>
  </si>
  <si>
    <t>14470418603</t>
  </si>
  <si>
    <t>21470418607</t>
  </si>
  <si>
    <t>Radio Tower Replacement of 300' - Pharr</t>
  </si>
  <si>
    <t>19470418610</t>
  </si>
  <si>
    <t>Radio Tower Replacement of 175' - Atlanta</t>
  </si>
  <si>
    <t>19470418611</t>
  </si>
  <si>
    <t>ORIGINAL TOWERS NO LONGER ON PLAN</t>
  </si>
  <si>
    <t>TOTAL ALL RADIO TOWERS</t>
  </si>
  <si>
    <t>AUSTIN HEADQUARTERS CONSOLIDATION - NEW CONSTRUCTION</t>
  </si>
  <si>
    <t>1NC</t>
  </si>
  <si>
    <t>38470418001</t>
  </si>
  <si>
    <t>AHQ Consolidation Design</t>
  </si>
  <si>
    <t>Mormon Mok Consultant fees $17.5M</t>
  </si>
  <si>
    <t>TOTAL AHQ - NEW CONSTRUCTION</t>
  </si>
  <si>
    <t>TOTAL OF ALL NEW CONSTRUCTION FUNDS OF $36M</t>
  </si>
  <si>
    <t>Texas Historical Commission (808)</t>
  </si>
  <si>
    <t>Corey Crawford</t>
  </si>
  <si>
    <t xml:space="preserve">Current Estimated Project Budget
(for 2nd Qtr.) </t>
  </si>
  <si>
    <t xml:space="preserve"> 808-18-0450</t>
  </si>
  <si>
    <t>Mission Dolores State Historic Site, San Augustine, San Augustine County, Texas</t>
  </si>
  <si>
    <t xml:space="preserve">Renovate the museum and laboratory buildings and construct a maintenance building to provide an improved educational experience to visitors. </t>
  </si>
  <si>
    <t>Economic Stabilization Fund (Fund 0599)</t>
  </si>
  <si>
    <t>808-17-0452</t>
  </si>
  <si>
    <t>San Felipe de Austin State Historic Site, San Felipe, Austin County, Texas</t>
  </si>
  <si>
    <t xml:space="preserve">Construct a new museum, exhibits and maintenance building to provide an improved educational experience to visitors. </t>
  </si>
  <si>
    <t>Economic Stabilization Fund (Fund 0599) &amp; General Revenue - Sporting Goods Sales Tax (Fund 0001)</t>
  </si>
  <si>
    <t xml:space="preserve"> 808-18-0449</t>
  </si>
  <si>
    <t>National Museum of the Pacific War, Fredericksburg, Gillespie County, Texas</t>
  </si>
  <si>
    <t>Renovate the interior of the Admiral Nimitz Hotel to enhance efficiency and improve the visitor experience.</t>
  </si>
  <si>
    <t>808-18-X1B55</t>
  </si>
  <si>
    <t>Roof Repairs - State Historic Sites (Statewide)</t>
  </si>
  <si>
    <t xml:space="preserve">FY 18: Conduct necessary roof repairs at various sites in order to safeguard the buildings and their contents. </t>
  </si>
  <si>
    <t>808-18-X2G41</t>
  </si>
  <si>
    <t>Interior Renovations - State Historic Sites (Statewide)</t>
  </si>
  <si>
    <t>FY 18: Conduct renovations to various buildings in order to enhance function and interpretation</t>
  </si>
  <si>
    <t>808-18-STAFF</t>
  </si>
  <si>
    <t>Mission Dolores State Historic Site - Staffing (two years)</t>
  </si>
  <si>
    <t>808-19-X1B56</t>
  </si>
  <si>
    <t xml:space="preserve">FY 19: Conduct necessary roof repairs at various sites in order to safeguard the buildings and their contents. </t>
  </si>
  <si>
    <t>808-19-X2G42</t>
  </si>
  <si>
    <t>FY 19: Conduct renovations to various buildings in order to enhance function and interpretation</t>
  </si>
  <si>
    <t>1, 6</t>
  </si>
  <si>
    <t>Texas Historical Commission Rider 26 requires THC to not spend less than $1,425,000 on Deferred Maintenance projects at the Mission Dolores State Historic Site. The remaining $575,000 is intended for staffing at the site for FYs 2018-2019.  Hawkins Architects have been contracted for the Architectural/Engineering Services. THC Rider 2 splits the capital funding evenly $712,500 in each year of the biennium.</t>
  </si>
  <si>
    <t>This is a continuation of the new Construction project for which appropriations were made by the 83rd and 84th Legislatures. This is funded with $750,000 of Economic Stabilization Funds (Fund 0599) and $1,250,000 of GR - Sporting Goods Sales Tax (Fund 0001). THC Rider 26 requires not less than $2,000,000 be spent on the San Felipe de Austin State Historic Site. THC Rider 2 splits the capital funding evenly $1,000,000 in each year of the biennium.</t>
  </si>
  <si>
    <t>THC Rider 26 requires not less than $2,000,000 be spent on the National Museum of the Pacific War. McKinney York Architects have been contracted for the Architectural/Engineering Services. Duecker Construction Co. has been contracted for the renovations. THC Rider 2 splits the capital funding evenly $1,000,000 in each year of the biennium.</t>
  </si>
  <si>
    <t>4, 7</t>
  </si>
  <si>
    <t>THC Rider 26 requires not less than $350,000 be spent on the deferred maintenance projects at State Historic Sites. THC Rider 2 splits the capital funding evenly $175,000 in each year of the biennium. There are multiple sites with roof replacement needs.</t>
  </si>
  <si>
    <t>5, 8</t>
  </si>
  <si>
    <t>THC Rider 26 requires not less than $350,000 be spent on the deferred maintenance projects at State Historic Sites. THC Rider 2 splits the capital funding evenly $175,000 in each year of the biennium. There are multiple sites with interior renovation needs.</t>
  </si>
  <si>
    <t>STATE PRESERVATION BOARD (809)</t>
  </si>
  <si>
    <t>BOB CASH, CYNTHIA PROVINE</t>
  </si>
  <si>
    <t>CRP18001</t>
  </si>
  <si>
    <t>Capitol Elevator Modernization/Upgrade Phase 1</t>
  </si>
  <si>
    <t>Modernizaion of all Capitol and Extension Elevators.  Project is in the design / RFQ phase.  RFQ to be issued in the next month.  Delayed due to Special Session</t>
  </si>
  <si>
    <t>FUND 0001</t>
  </si>
  <si>
    <t>Consultant has been selected and design is underway.  Prepatory work for construction by SPB Staff complete pending additional work determined by consultation.</t>
  </si>
  <si>
    <t>CRP18017</t>
  </si>
  <si>
    <t>Capitol Elevator Modernization/Upgrade Phase 2</t>
  </si>
  <si>
    <t>CRP18015</t>
  </si>
  <si>
    <t>HVAC Automation System Upgrade Capitol Extension</t>
  </si>
  <si>
    <t>RFP for materials being crafted, expect issue of RFP in the next 3 months - Delayed due ot Special Session</t>
  </si>
  <si>
    <t>Points count and Parts list has been determined and RFP was submitted the week of 3/12.  All preparatory work for construction is complete - HVAC / Electrical and Mechanical.  Pending bid evaluation and award.</t>
  </si>
  <si>
    <t>Department of State Health Services - 537</t>
  </si>
  <si>
    <t>Amanda Hudson</t>
  </si>
  <si>
    <t>53700</t>
  </si>
  <si>
    <t>TCID Building Renovation</t>
  </si>
  <si>
    <t>Interior Renovation</t>
  </si>
  <si>
    <t>ESF (other)</t>
  </si>
  <si>
    <t xml:space="preserve">Health and Human Services Commission manages and implements 18-401-TCD. Re-modification of building # 523 on the TCID campus would include Asbestos abatement, painting of interior walls and ceilings, new windows and doors. Upgrade fire alarm and sprinkler system. Install emergency generator. Mechanical - Air handlers have exceeded life expectancy and are rapidly deterioration.
</t>
  </si>
  <si>
    <t>Roof Repairs and Replacements</t>
  </si>
  <si>
    <t>Health and Human Services Commission manages and implements 18-402-TCD Roof replacement for BLG 501 administration building.  The roofing consultant is underway with construction documents and 100% documents to be complete by June 15. Bidding documents and solicitation process to follow. Construction start end of summer with a 60-90 duration depending on weather.</t>
  </si>
  <si>
    <t>Laboratory Deferred Maintenance</t>
  </si>
  <si>
    <t xml:space="preserve">Texas Facilities Commission Contract # 13-109 </t>
  </si>
  <si>
    <t>General Revenue</t>
  </si>
  <si>
    <t xml:space="preserve">Texas Facilities Commission Contract 13-109 is for chemical fume hoods in the DSHS Laboratory. </t>
  </si>
  <si>
    <t>Miscellaneous Building Repair and Renovation Costs</t>
  </si>
  <si>
    <t>This funding will be utilized for unplanned building repairs, as well as renovation costs that will be required as part of purchasing miscellaneous laboratory equipment.</t>
  </si>
  <si>
    <t>HHSC 529 State Hospitals</t>
  </si>
  <si>
    <t>HHSC State-Operated Facilities Division - Facilities Support Services</t>
  </si>
  <si>
    <t>Project Priority</t>
  </si>
  <si>
    <t>16-012-KSH</t>
  </si>
  <si>
    <t>Kerrville State Hospital</t>
  </si>
  <si>
    <t>HVAC &amp; Chiller Replacement</t>
  </si>
  <si>
    <t>16-018-RSH</t>
  </si>
  <si>
    <t>Rusk State Hospital</t>
  </si>
  <si>
    <t>Fire Escape &amp; Wall Replacement</t>
  </si>
  <si>
    <t>17-003-RSH</t>
  </si>
  <si>
    <t>Site Drainage Corrections</t>
  </si>
  <si>
    <t>17-006-WCY</t>
  </si>
  <si>
    <t>Waco Center for Youth</t>
  </si>
  <si>
    <t>Security Fence Installation</t>
  </si>
  <si>
    <t>18-001-ASH</t>
  </si>
  <si>
    <t>Austin State Hospital</t>
  </si>
  <si>
    <t>Anti-Ligature &amp; Hardware</t>
  </si>
  <si>
    <t>18-002-BSH</t>
  </si>
  <si>
    <t>Big Spring State Hospital</t>
  </si>
  <si>
    <t>Roof Repairs &amp; Replacement</t>
  </si>
  <si>
    <t>18-003-BSH</t>
  </si>
  <si>
    <t>Sanitary Sewer Repair</t>
  </si>
  <si>
    <t>18-004-BSH</t>
  </si>
  <si>
    <t>Electrical Upgrades</t>
  </si>
  <si>
    <t>18-005-BSH</t>
  </si>
  <si>
    <t>Anti-Ligature &amp; Exterior Stairs</t>
  </si>
  <si>
    <t>18-006-EPC</t>
  </si>
  <si>
    <t>El Paso Psychiatric Center</t>
  </si>
  <si>
    <t>HVAC Control Replacement</t>
  </si>
  <si>
    <t>18-007-KSH</t>
  </si>
  <si>
    <t>Chiller &amp; Boiler Replacements</t>
  </si>
  <si>
    <t>18-008-KSH</t>
  </si>
  <si>
    <t>Security Fence</t>
  </si>
  <si>
    <t>18-009-KSH</t>
  </si>
  <si>
    <t>18-010-VSH</t>
  </si>
  <si>
    <t>North Texas State Hospital - Vernon</t>
  </si>
  <si>
    <t>Utility Upgrades</t>
  </si>
  <si>
    <t>18-011-VSH</t>
  </si>
  <si>
    <t>Roofing Replacements</t>
  </si>
  <si>
    <t>18-012-VSH</t>
  </si>
  <si>
    <t>Water Tank Repairs</t>
  </si>
  <si>
    <t>Emergency Project</t>
  </si>
  <si>
    <t>18-013-VSH</t>
  </si>
  <si>
    <t>Anti-Ligature &amp; Kitchen Expansion</t>
  </si>
  <si>
    <t>18-014-WFH</t>
  </si>
  <si>
    <t>North Texas State Hospital - Wichita Falls</t>
  </si>
  <si>
    <t>Building Renovations</t>
  </si>
  <si>
    <t>18-015-WFH</t>
  </si>
  <si>
    <t>Emergency Generator</t>
  </si>
  <si>
    <t>18-016-WFH</t>
  </si>
  <si>
    <t>Roof Replacements</t>
  </si>
  <si>
    <t>18-017-RSC</t>
  </si>
  <si>
    <t>Rio Grande State Center</t>
  </si>
  <si>
    <t>18-018-RSC</t>
  </si>
  <si>
    <t>Sewer Repair</t>
  </si>
  <si>
    <t>18-019-RSH</t>
  </si>
  <si>
    <t>Anti-ligature &amp; Hardware Upgrade</t>
  </si>
  <si>
    <t>18-020-RSH</t>
  </si>
  <si>
    <t>Emergency Generators</t>
  </si>
  <si>
    <t>18-021-RSH</t>
  </si>
  <si>
    <t>18-022-SAH</t>
  </si>
  <si>
    <t>San Antonio State Hospital</t>
  </si>
  <si>
    <t>Fire Sprinkler, Alarm System &amp; Smoke Partitions</t>
  </si>
  <si>
    <t>18-023-TSH</t>
  </si>
  <si>
    <t>Terrell State Hospital</t>
  </si>
  <si>
    <t>Anti-ligature Renovations</t>
  </si>
  <si>
    <t>18-024-TSH</t>
  </si>
  <si>
    <t>EMS Upgrade &amp; HVAC Replacements</t>
  </si>
  <si>
    <t>18-025-TSH</t>
  </si>
  <si>
    <t>18-026-WCY</t>
  </si>
  <si>
    <t>Replace Fire Alarm System</t>
  </si>
  <si>
    <t>18-027-WCY</t>
  </si>
  <si>
    <t>Anti-Ligature &amp; Emergency Generator</t>
  </si>
  <si>
    <t>18-028-SH</t>
  </si>
  <si>
    <t>Various Hospitals</t>
  </si>
  <si>
    <t>System Wide CSI Remediation</t>
  </si>
  <si>
    <t>18-029-SH</t>
  </si>
  <si>
    <t>System Wide Anti Ligature Remediation</t>
  </si>
  <si>
    <t>18-030-RSH</t>
  </si>
  <si>
    <t>Boiler and Canopy Replacement</t>
  </si>
  <si>
    <t>18-032-SAH</t>
  </si>
  <si>
    <t>Chiller Replacement</t>
  </si>
  <si>
    <t>18-031-ASH</t>
  </si>
  <si>
    <t>Main Switch Gear Replacement</t>
  </si>
  <si>
    <t>GO Bond</t>
  </si>
  <si>
    <t>16-032-WCY</t>
  </si>
  <si>
    <t>Gym Floor and Ceiling Replacement</t>
  </si>
  <si>
    <t>Projects labeled GO Bonds are older projects that are currently being funded by FY 2018 ESF appropriations, while HHSC seeks approval to transfer DADS and DSHS GO Bonds from previous biennia to HHSC for use on these projects. Once the transfer is completed, the ESF appropriations will be redirected for FY 18-19 projects listed above. The transfer is needed due HHSC Rider 122 and the authority of HHSC to spend unexpended DADS and DSHS funds.</t>
  </si>
  <si>
    <t>14-005-BSH</t>
  </si>
  <si>
    <t>Air Conditioning System Replacement Bldg. 503</t>
  </si>
  <si>
    <t>16-034-WFH</t>
  </si>
  <si>
    <t>Suicide Prevention &amp; Misc. Renovations</t>
  </si>
  <si>
    <t>16-016-RSC</t>
  </si>
  <si>
    <t>Water Line Replacement</t>
  </si>
  <si>
    <t>16-029-TSH</t>
  </si>
  <si>
    <t>HVAC System Replacement</t>
  </si>
  <si>
    <t>17-016-RSH</t>
  </si>
  <si>
    <t>CSI Remediation</t>
  </si>
  <si>
    <t>17-019-RSH</t>
  </si>
  <si>
    <t>Condensing Rack Replacement</t>
  </si>
  <si>
    <t>16-007-BSH</t>
  </si>
  <si>
    <t>Electrical System Upgrade &amp; Replacement</t>
  </si>
  <si>
    <t>16-011-EPC</t>
  </si>
  <si>
    <t>Shower Repair</t>
  </si>
  <si>
    <t>Grand Totals:</t>
  </si>
  <si>
    <t>HHSC 529 State Supported Living Centers</t>
  </si>
  <si>
    <t>18-101-ABL</t>
  </si>
  <si>
    <t>Abilene State Supported Living Center</t>
  </si>
  <si>
    <t>Exterior Building Renovations, Roofing &amp; Masterlock Replacement</t>
  </si>
  <si>
    <t>18-102-ABL</t>
  </si>
  <si>
    <t>Deaerator Tank Replacement (Cancelled)</t>
  </si>
  <si>
    <t>18-103-ABL</t>
  </si>
  <si>
    <t>18-104-ABL</t>
  </si>
  <si>
    <t>Walk-In Coolers / Freezer Replacement</t>
  </si>
  <si>
    <t>18-105-ABL</t>
  </si>
  <si>
    <t>Steam Heating Replacement</t>
  </si>
  <si>
    <t>18-106-AUL</t>
  </si>
  <si>
    <t>Austin State Supported Living Center</t>
  </si>
  <si>
    <t>Water Drainage Remediation</t>
  </si>
  <si>
    <t>18-107-AUL</t>
  </si>
  <si>
    <t>Windows Replacement</t>
  </si>
  <si>
    <t>18-108-AUL</t>
  </si>
  <si>
    <t>Water Lines Replacement, HVAC Repair, and Generator Installation</t>
  </si>
  <si>
    <t>18-109-AUL</t>
  </si>
  <si>
    <t>Roof Repair and Replacement</t>
  </si>
  <si>
    <t>18-110-BLC</t>
  </si>
  <si>
    <t>Brenham State Supported Living Center</t>
  </si>
  <si>
    <t>Building Renovations and Sanitary Sewer Lines Replacement</t>
  </si>
  <si>
    <t>18-111-BLC</t>
  </si>
  <si>
    <t>Water Distribution Replacement and Water Tank Repair</t>
  </si>
  <si>
    <t>18-112-BLC</t>
  </si>
  <si>
    <t>18-113-CLC</t>
  </si>
  <si>
    <t>Corpus Christi State Supported Living Center</t>
  </si>
  <si>
    <t>HVAC, Emergency Generator Replacement, and Masterlock Replacement</t>
  </si>
  <si>
    <t>18-114-CLC</t>
  </si>
  <si>
    <t>Walkway and ADA Improvements</t>
  </si>
  <si>
    <t>18-115-DLC</t>
  </si>
  <si>
    <t>Denton State Supported Living Center</t>
  </si>
  <si>
    <t>Boiler Replacements, Electrical Panels, HVAC and Controls Replacement</t>
  </si>
  <si>
    <t>18-116-DLC</t>
  </si>
  <si>
    <t>18-117-ELC</t>
  </si>
  <si>
    <t>El Paso State Supported Living Center</t>
  </si>
  <si>
    <t>Site Electrical and Water Distribution Replacement</t>
  </si>
  <si>
    <t>18-118-ELC</t>
  </si>
  <si>
    <t>Building and Patio Renovations</t>
  </si>
  <si>
    <t>18-119-LBL</t>
  </si>
  <si>
    <t>Lubbock State Supported Living Center</t>
  </si>
  <si>
    <t>HVAC, Plumbing Renovations, and Ceiling Replacement</t>
  </si>
  <si>
    <t>18-120-LFL</t>
  </si>
  <si>
    <t>Lufkin State Supported Living Center</t>
  </si>
  <si>
    <t>Bathroom Renovations</t>
  </si>
  <si>
    <t>18-121-LFL</t>
  </si>
  <si>
    <t>Fuel Tank Installation</t>
  </si>
  <si>
    <t>18-122-LFL</t>
  </si>
  <si>
    <t>18-123-MLC</t>
  </si>
  <si>
    <t>Mexia State Supported Living Center</t>
  </si>
  <si>
    <t>Emergency Generator, Vent Hood Fire Suppression and Boiler and Water System Replacement</t>
  </si>
  <si>
    <t>18-124-MLC</t>
  </si>
  <si>
    <t>Bathroom Renovation and Covered Walkway Replacement</t>
  </si>
  <si>
    <t>18-125-RLC</t>
  </si>
  <si>
    <t>Richmond State Supported Living Center</t>
  </si>
  <si>
    <t>Window Replacement</t>
  </si>
  <si>
    <t>18-126-RLC</t>
  </si>
  <si>
    <t>Sanitary Sewer Line Replacement</t>
  </si>
  <si>
    <t>18-127-RLC</t>
  </si>
  <si>
    <t>Cooling Tower and Chiller Replacement</t>
  </si>
  <si>
    <t>18-128-RLC</t>
  </si>
  <si>
    <t>18-129-SGL</t>
  </si>
  <si>
    <t>San Angelo State Supported Living Center</t>
  </si>
  <si>
    <t>18-130-SGL</t>
  </si>
  <si>
    <t>18-131-SGL</t>
  </si>
  <si>
    <t>Emergency Generators &amp; Mechanical System Upgrade</t>
  </si>
  <si>
    <t>18-132-SAL</t>
  </si>
  <si>
    <t>San Antonio State Supported Living Center</t>
  </si>
  <si>
    <t>Exterior Building Renovation and Emergency Generator Installation</t>
  </si>
  <si>
    <t>18-133-SAL</t>
  </si>
  <si>
    <t>18-134-SGL</t>
  </si>
  <si>
    <t>Chiller Controls</t>
  </si>
  <si>
    <t>18-135-DLC</t>
  </si>
  <si>
    <t>New Guardhouse</t>
  </si>
  <si>
    <t>18-136-DLC</t>
  </si>
  <si>
    <t>Climate Control Retrofit</t>
  </si>
  <si>
    <t>18-137-SAL</t>
  </si>
  <si>
    <t>10-097-MSS</t>
  </si>
  <si>
    <t>Grease Trap Relocation</t>
  </si>
  <si>
    <t>14-054-LFS</t>
  </si>
  <si>
    <t>Life Safety and ADA Renovations Project Increase Request</t>
  </si>
  <si>
    <t>16-044-CCS</t>
  </si>
  <si>
    <t>16-045-CCS</t>
  </si>
  <si>
    <t>16-048-DSS</t>
  </si>
  <si>
    <t>16-051-LSS</t>
  </si>
  <si>
    <t>Medical Gas System Replacement</t>
  </si>
  <si>
    <t>16-052-LFS</t>
  </si>
  <si>
    <t>Emergency Generator and Electrical System Replacement</t>
  </si>
  <si>
    <t>16-061-SAS</t>
  </si>
  <si>
    <t>16-064-ABS</t>
  </si>
  <si>
    <t>MEP and Life Saftey Code Renovations</t>
  </si>
  <si>
    <t>16-066-SGS</t>
  </si>
  <si>
    <t>17-018-LFS</t>
  </si>
  <si>
    <t>Grand Total:</t>
  </si>
  <si>
    <t>HHSC 529 State-Operated Facilities Division - State Hospitals</t>
  </si>
  <si>
    <t>18-201-RSH</t>
  </si>
  <si>
    <t>Two new 100-bed units</t>
  </si>
  <si>
    <t>HHSC has received approval to spend $9,000,000. Remaining project funds have not been approved by LBB.</t>
  </si>
  <si>
    <t>18-202-KSH</t>
  </si>
  <si>
    <t>Renovations to add a 70-bed Maximum Security Unit</t>
  </si>
  <si>
    <t>HHSC has received approval to spend $1,500,000. Remaining project funds have not been approved by LBB.</t>
  </si>
  <si>
    <t>18-203-HCPC</t>
  </si>
  <si>
    <t>UTHealth Continuum of Care, Houston</t>
  </si>
  <si>
    <t>New UTHealth Behavioral Continuum of Care Hospital</t>
  </si>
  <si>
    <t>HHSC has received approval to spend $6,000,000. Remaining project funds have not been approved by LBB.</t>
  </si>
  <si>
    <t>18-204-ASH</t>
  </si>
  <si>
    <t>Replacement of existing hospital</t>
  </si>
  <si>
    <t>HHSC has received approval to spend $15,500,000. Remaining project funds have not been approved by LBB.</t>
  </si>
  <si>
    <t>18-205-SAH</t>
  </si>
  <si>
    <t xml:space="preserve">HHSC has received approval to spend $14,500,000. Remaining project funds have not been approved by LBB. </t>
  </si>
  <si>
    <t>18-206-SAH</t>
  </si>
  <si>
    <t>Building Renovations to add 40-bed unit</t>
  </si>
  <si>
    <t xml:space="preserve">HHSC has received approval to spend $500,000. Remaining project funds have not been approved by LBB. </t>
  </si>
  <si>
    <t>19-209-PTX</t>
  </si>
  <si>
    <t>Panhandle Project</t>
  </si>
  <si>
    <t>Pre-planning for potential new hospital</t>
  </si>
  <si>
    <t>HHSC will request approval to expend these funds later in the biennium.</t>
  </si>
  <si>
    <t>19-207-UTS</t>
  </si>
  <si>
    <t>Dallas Project</t>
  </si>
  <si>
    <t>Salaries</t>
  </si>
  <si>
    <t>Project management for all new construction at state hospitals.</t>
  </si>
  <si>
    <t>Staff have been hired.</t>
  </si>
  <si>
    <t>Buffer</t>
  </si>
  <si>
    <t>This amount is being reserved as planning and constructions costs are finalized.</t>
  </si>
  <si>
    <t>HHSC has received approval to spend $47,000,000. Remaining project funds have not been approved by LBB. $47,700,500</t>
  </si>
  <si>
    <t>Texas Juvenile Justice Department - 644</t>
  </si>
  <si>
    <t>Steven Vargas - Director of Construction</t>
  </si>
  <si>
    <t>High Voltage Loop - Giddings</t>
  </si>
  <si>
    <t>Replace major high voltage conduit and wire around the campus in order to bring to current code and support existing transformers. Reconfigure MDP panels and conductors up to the transformers.</t>
  </si>
  <si>
    <t>ESF</t>
  </si>
  <si>
    <t>Gym Roof Repair - Giddings</t>
  </si>
  <si>
    <t>Hurricane Harvey storm damaged a portion of the roof at the gym. Replace roof with new roofing materials.</t>
  </si>
  <si>
    <t>Bids came in over budget.  Redesigned scope.  Currently out for rebid.  Bids due on 06/18/2018.</t>
  </si>
  <si>
    <t>Pool HVAC Install - Giddings</t>
  </si>
  <si>
    <t>Install an HVAC system &amp; room finish-out in the newly infilled pool in order to make this space habitabal for staff.</t>
  </si>
  <si>
    <t>Received lowest bid for $159,000 from REC Industries in May 2018.  Waiting on performance bonds before setting pre-construction meeting.</t>
  </si>
  <si>
    <t>Replace HVAC Units - Brownwood</t>
  </si>
  <si>
    <t>Replace the HVAC units &amp; associated appurtenances in the building inside the secured area with similarly size units.</t>
  </si>
  <si>
    <t>Side 2 Drop Ceiling Tiles Reinforcement - McLennan</t>
  </si>
  <si>
    <t>Youth have been accessing above the drop ceiling in the octogonal hallways &amp; damaging infrastructure. This project will install plywood over the tiles in all dorms.</t>
  </si>
  <si>
    <t>Currently advertised on ESBD.  Held pre-bid meeting on 06-11-2018.  Bids due 06-29-2018.</t>
  </si>
  <si>
    <t>Replace HVAC Units - McLennan</t>
  </si>
  <si>
    <t>Convert Wooden Doors to Metal Doors - Evins</t>
  </si>
  <si>
    <t>Doors must be changed from wood to metal in order to fortify walkways &amp; due to fire code.</t>
  </si>
  <si>
    <t>In-house design.</t>
  </si>
  <si>
    <t>HVAC Upgrades to Dorms, Admin, Gym - Gainesville</t>
  </si>
  <si>
    <t>Replace the HVAC units in the dorms, administration, and gym buildings with similarly sized units.</t>
  </si>
  <si>
    <t>Backup Generators - Gainesville</t>
  </si>
  <si>
    <t>Finish outfitting the entire campus so that all buildings have backup generators in case of a power outage.</t>
  </si>
  <si>
    <t>Drainage Improvements Front of Campus - Giddings</t>
  </si>
  <si>
    <t>During heavy rain events, the front area of campus is prone to flash flooding. This project will resize the infrastructure to accommodate these events.</t>
  </si>
  <si>
    <t>Topographic survey being conducted.</t>
  </si>
  <si>
    <t>Structural Repair at Maintenance Office &amp; Auto Shop - Gainesville</t>
  </si>
  <si>
    <t>Recent foundational settling has caused the buildings to develop major cracks in the structure. This project will mitigate and repair the building.</t>
  </si>
  <si>
    <t>Site visit with engineer conducted on 05/31/2018 to provide proposal.  Waiting on proposal.</t>
  </si>
  <si>
    <t>Vocational Shop Retaining Wall - Gainesville</t>
  </si>
  <si>
    <t>The loading dock has separated from the building. Repairs are needed with a retaining wall in order to address the issue.</t>
  </si>
  <si>
    <t>Completed by in-house personnel without ESF funds.  Will move this balance to other remaining projects.</t>
  </si>
  <si>
    <t>Roof Panels @ Storage Structre - Giddings</t>
  </si>
  <si>
    <t>The old greenhouse is currently being used as storage for the Maintenance Dept. Over time the roof panels have deteriorated and this project will provide for a new roof.</t>
  </si>
  <si>
    <t>In-house design given to local management for procurement.</t>
  </si>
  <si>
    <t>Access Road to Lake - Giddings</t>
  </si>
  <si>
    <t>Current ingress/egress to campus lake overflow is over bare field. This project will provide for an access road for Maintenance to traverse.</t>
  </si>
  <si>
    <t>Replace Fire Alarm System - Giddings</t>
  </si>
  <si>
    <t>The fire alarm systems across campus have reached the end of their useful lives and parts are hard to get. This project will replace and update.</t>
  </si>
  <si>
    <t>Replace Landline - Giddings</t>
  </si>
  <si>
    <t>The original landline network is old and unreliable. Numerous outages have occurred and a total replacement would be necessary.</t>
  </si>
  <si>
    <t>IT to provide scope to DIR contractor, who will perform the labor.</t>
  </si>
  <si>
    <t>Replace Gym Floor - Brownwood</t>
  </si>
  <si>
    <t>The gym floor is original and full of hazards to youth playing on it. Replacement is warranted to prevent falls and trips.</t>
  </si>
  <si>
    <t>HVAC Duct Cleaning - McLennan</t>
  </si>
  <si>
    <t>None of the ductwork on campus has ever been cleaned since the campus opened. Cleaning would improve the air quality in the buildings.</t>
  </si>
  <si>
    <t>Campuswide Drainage Improvments - McLennan</t>
  </si>
  <si>
    <t>Improved erosion control and storm water management upgrades are needed campuswide.</t>
  </si>
  <si>
    <t>Site visit with engineer conducted on 05/25/2018 to provide proposal.  Evaluating proposal.</t>
  </si>
  <si>
    <t>Roof Replacement Dorms 1/2 &amp; Infirmary - Evins</t>
  </si>
  <si>
    <t>These roofs have leaking problems and are suseptable to storm damage.</t>
  </si>
  <si>
    <t>In-house design.  Bid received for $67,980 and pre-construction meeting to be held 06-28-2018.</t>
  </si>
  <si>
    <t>Sidewalk Improvements Campuswide - Gainesville</t>
  </si>
  <si>
    <t>Sidewalks have cracked and separated over time throughout campus and repairs are needed to prevent trip hazards.</t>
  </si>
  <si>
    <t>Campuswide Drainage Improvments - Gainesville</t>
  </si>
  <si>
    <t>Site visit with engineer conducted 05-23-2018 to provide proposal.  Waiting on proposal.</t>
  </si>
  <si>
    <t>Unanticipated Critical Maintenance Life/Safety</t>
  </si>
  <si>
    <t>This project will address any unanticipated, critical maintenance issues arising over the coming two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</si>
</sst>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quot;$&quot;#,##0"/>
    <numFmt numFmtId="165" formatCode="_(&quot;$&quot;* #,##0_);_(&quot;$&quot;* \(#,##0\);_(&quot;$&quot;* &quot;-&quot;??_);_(@_)"/>
    <numFmt numFmtId="166" formatCode="&quot;$&quot;#,##0.00"/>
    <numFmt numFmtId="167" formatCode="mm/dd/yy;@"/>
    <numFmt numFmtId="168" formatCode="&quot;$&quot;#,##0;[Red]&quot;$&quot;#,##0"/>
    <numFmt numFmtId="169" formatCode="_(&quot;$&quot;* #,##0.0_);_(&quot;$&quot;* \(#,##0.0\);_(&quot;$&quot;* &quot;-&quot;??_);_(@_)"/>
    <numFmt numFmtId="170" formatCode="###0;###0"/>
    <numFmt numFmtId="171" formatCode="_(&quot;$&quot;* #,##0.00_);_(&quot;$&quot;* \(#,##0.00\);_(&quot;$&quot;* &quot;-&quot;_);_(@_)"/>
  </numFmts>
  <fonts count="48" x14ac:knownFonts="1">
    <font>
      <sz val="11"/>
      <color theme="1"/>
      <name val="Calibri"/>
      <family val="2"/>
      <scheme val="minor"/>
    </font>
    <font>
      <sz val="11"/>
      <color theme="1"/>
      <name val="Calibri"/>
      <family val="2"/>
      <scheme val="minor"/>
    </font>
    <font>
      <sz val="11"/>
      <color rgb="FF9C6500"/>
      <name val="Calibri"/>
      <family val="2"/>
      <scheme val="minor"/>
    </font>
    <font>
      <b/>
      <u/>
      <sz val="16"/>
      <color theme="1"/>
      <name val="Calibri"/>
      <family val="2"/>
      <scheme val="minor"/>
    </font>
    <font>
      <b/>
      <u/>
      <sz val="11"/>
      <color theme="1"/>
      <name val="Calibri"/>
      <family val="2"/>
      <scheme val="minor"/>
    </font>
    <font>
      <sz val="11"/>
      <name val="Calibri"/>
      <family val="2"/>
      <scheme val="minor"/>
    </font>
    <font>
      <b/>
      <u/>
      <sz val="12"/>
      <name val="Calibri"/>
      <family val="2"/>
      <scheme val="minor"/>
    </font>
    <font>
      <b/>
      <sz val="12"/>
      <color theme="1"/>
      <name val="Arial"/>
      <family val="2"/>
    </font>
    <font>
      <sz val="12"/>
      <color theme="1"/>
      <name val="Arial"/>
      <family val="2"/>
    </font>
    <font>
      <i/>
      <sz val="12"/>
      <color theme="1"/>
      <name val="Arial"/>
      <family val="2"/>
    </font>
    <font>
      <sz val="12"/>
      <name val="Arial"/>
      <family val="2"/>
    </font>
    <font>
      <b/>
      <u/>
      <sz val="12"/>
      <color theme="1"/>
      <name val="Arial"/>
      <family val="2"/>
    </font>
    <font>
      <b/>
      <i/>
      <sz val="12"/>
      <color theme="1"/>
      <name val="Arial"/>
      <family val="2"/>
    </font>
    <font>
      <sz val="10"/>
      <color theme="1"/>
      <name val="Arial"/>
      <family val="2"/>
    </font>
    <font>
      <sz val="10"/>
      <name val="Arial"/>
      <family val="2"/>
    </font>
    <font>
      <b/>
      <sz val="10"/>
      <name val="Arial"/>
      <family val="2"/>
    </font>
    <font>
      <u/>
      <sz val="8"/>
      <color indexed="22"/>
      <name val="Calibri"/>
      <family val="2"/>
    </font>
    <font>
      <i/>
      <sz val="12"/>
      <name val="Arial"/>
      <family val="2"/>
    </font>
    <font>
      <sz val="10"/>
      <color indexed="8"/>
      <name val="Arial"/>
      <family val="2"/>
    </font>
    <font>
      <b/>
      <sz val="9"/>
      <color indexed="81"/>
      <name val="Tahoma"/>
      <family val="2"/>
    </font>
    <font>
      <sz val="9"/>
      <color indexed="81"/>
      <name val="Tahoma"/>
      <family val="2"/>
    </font>
    <font>
      <b/>
      <sz val="14"/>
      <color theme="1"/>
      <name val="Arial"/>
      <family val="2"/>
    </font>
    <font>
      <sz val="12"/>
      <color rgb="FFFF0000"/>
      <name val="Arial"/>
      <family val="2"/>
    </font>
    <font>
      <sz val="22"/>
      <color theme="1"/>
      <name val="Arial"/>
      <family val="2"/>
    </font>
    <font>
      <i/>
      <sz val="12"/>
      <color rgb="FFFF0000"/>
      <name val="Arial"/>
      <family val="2"/>
    </font>
    <font>
      <i/>
      <sz val="22"/>
      <color theme="1"/>
      <name val="Arial"/>
      <family val="2"/>
    </font>
    <font>
      <sz val="12"/>
      <color rgb="FF7030A0"/>
      <name val="Arial"/>
      <family val="2"/>
    </font>
    <font>
      <sz val="11"/>
      <color rgb="FF7030A0"/>
      <name val="Arial"/>
      <family val="2"/>
    </font>
    <font>
      <b/>
      <sz val="12"/>
      <name val="Arial"/>
      <family val="2"/>
    </font>
    <font>
      <sz val="22"/>
      <name val="Arial"/>
      <family val="2"/>
    </font>
    <font>
      <strike/>
      <sz val="12"/>
      <color theme="1"/>
      <name val="Arial"/>
      <family val="2"/>
    </font>
    <font>
      <strike/>
      <sz val="12"/>
      <name val="Arial"/>
      <family val="2"/>
    </font>
    <font>
      <b/>
      <sz val="22"/>
      <name val="Arial"/>
      <family val="2"/>
    </font>
    <font>
      <sz val="12"/>
      <color theme="3"/>
      <name val="Arial"/>
      <family val="2"/>
    </font>
    <font>
      <b/>
      <sz val="12"/>
      <color theme="5"/>
      <name val="Arial"/>
      <family val="2"/>
    </font>
    <font>
      <b/>
      <sz val="12"/>
      <color theme="3"/>
      <name val="Arial"/>
      <family val="2"/>
    </font>
    <font>
      <sz val="14"/>
      <color theme="1"/>
      <name val="Arial"/>
      <family val="2"/>
    </font>
    <font>
      <b/>
      <sz val="10"/>
      <color theme="1"/>
      <name val="Arial"/>
      <family val="2"/>
    </font>
    <font>
      <b/>
      <sz val="16"/>
      <color theme="1"/>
      <name val="Arial"/>
      <family val="2"/>
    </font>
    <font>
      <sz val="16"/>
      <color theme="1"/>
      <name val="Arial"/>
      <family val="2"/>
    </font>
    <font>
      <b/>
      <sz val="11"/>
      <color theme="1"/>
      <name val="Arial"/>
      <family val="2"/>
    </font>
    <font>
      <sz val="12"/>
      <color rgb="FF000000"/>
      <name val="Arial"/>
      <family val="2"/>
    </font>
    <font>
      <sz val="14"/>
      <color theme="1"/>
      <name val="Calibri"/>
      <family val="2"/>
      <scheme val="minor"/>
    </font>
    <font>
      <b/>
      <sz val="14"/>
      <color theme="1"/>
      <name val="Calibri"/>
      <family val="2"/>
      <scheme val="minor"/>
    </font>
    <font>
      <b/>
      <i/>
      <sz val="14"/>
      <color theme="1"/>
      <name val="Calibri"/>
      <family val="2"/>
      <scheme val="minor"/>
    </font>
    <font>
      <i/>
      <sz val="14"/>
      <color theme="1"/>
      <name val="Calibri"/>
      <family val="2"/>
      <scheme val="minor"/>
    </font>
    <font>
      <b/>
      <u/>
      <sz val="14"/>
      <color theme="1"/>
      <name val="Calibri"/>
      <family val="2"/>
      <scheme val="minor"/>
    </font>
    <font>
      <sz val="12"/>
      <color theme="5"/>
      <name val="Arial"/>
      <family val="2"/>
    </font>
  </fonts>
  <fills count="13">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3" tint="0.59999389629810485"/>
        <bgColor indexed="64"/>
      </patternFill>
    </fill>
    <fill>
      <patternFill patternType="gray0625">
        <bgColor theme="2" tint="-9.9948118533890809E-2"/>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auto="1"/>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auto="1"/>
      </right>
      <top style="thin">
        <color auto="1"/>
      </top>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 fillId="0" borderId="0"/>
    <xf numFmtId="0" fontId="1" fillId="0" borderId="0"/>
    <xf numFmtId="44" fontId="16" fillId="0" borderId="0" applyFont="0" applyFill="0" applyBorder="0" applyAlignment="0" applyProtection="0"/>
    <xf numFmtId="0" fontId="1" fillId="0" borderId="0"/>
    <xf numFmtId="0" fontId="18" fillId="0" borderId="0"/>
    <xf numFmtId="0" fontId="18" fillId="0" borderId="0"/>
    <xf numFmtId="0" fontId="1" fillId="0" borderId="0"/>
    <xf numFmtId="44" fontId="8" fillId="0" borderId="0" applyFont="0" applyFill="0" applyBorder="0" applyAlignment="0" applyProtection="0"/>
    <xf numFmtId="9" fontId="8" fillId="0" borderId="0" applyFont="0" applyFill="0" applyBorder="0" applyAlignment="0" applyProtection="0"/>
  </cellStyleXfs>
  <cellXfs count="850">
    <xf numFmtId="0" fontId="0" fillId="0" borderId="0" xfId="0"/>
    <xf numFmtId="0" fontId="3" fillId="0" borderId="0" xfId="0" applyFont="1"/>
    <xf numFmtId="0" fontId="1" fillId="0" borderId="1" xfId="4" applyBorder="1"/>
    <xf numFmtId="164" fontId="1" fillId="0" borderId="2" xfId="4" applyNumberFormat="1" applyBorder="1" applyAlignment="1">
      <alignment horizontal="center" wrapText="1"/>
    </xf>
    <xf numFmtId="164" fontId="0" fillId="0" borderId="2" xfId="4" applyNumberFormat="1" applyFont="1" applyBorder="1" applyAlignment="1">
      <alignment horizontal="center" wrapText="1"/>
    </xf>
    <xf numFmtId="10" fontId="1" fillId="0" borderId="2" xfId="4" applyNumberFormat="1" applyFont="1" applyBorder="1" applyAlignment="1">
      <alignment horizontal="center" wrapText="1"/>
    </xf>
    <xf numFmtId="10" fontId="1" fillId="0" borderId="3" xfId="4" applyNumberFormat="1" applyFont="1" applyBorder="1" applyAlignment="1">
      <alignment horizontal="center" wrapText="1"/>
    </xf>
    <xf numFmtId="0" fontId="4" fillId="0" borderId="4" xfId="4" applyFont="1" applyBorder="1"/>
    <xf numFmtId="164" fontId="1" fillId="0" borderId="0" xfId="4" applyNumberFormat="1" applyBorder="1" applyAlignment="1">
      <alignment horizontal="center" wrapText="1"/>
    </xf>
    <xf numFmtId="164" fontId="0" fillId="0" borderId="0" xfId="4" applyNumberFormat="1" applyFont="1" applyBorder="1" applyAlignment="1">
      <alignment horizontal="center" wrapText="1"/>
    </xf>
    <xf numFmtId="10" fontId="1" fillId="0" borderId="0" xfId="4" applyNumberFormat="1" applyFont="1" applyBorder="1" applyAlignment="1">
      <alignment horizontal="center" wrapText="1"/>
    </xf>
    <xf numFmtId="10" fontId="1" fillId="0" borderId="5" xfId="4" applyNumberFormat="1" applyFont="1" applyBorder="1" applyAlignment="1">
      <alignment horizontal="center" wrapText="1"/>
    </xf>
    <xf numFmtId="0" fontId="0" fillId="3" borderId="4" xfId="4" applyFont="1" applyFill="1" applyBorder="1"/>
    <xf numFmtId="164" fontId="1" fillId="3" borderId="0" xfId="4" applyNumberFormat="1" applyFill="1" applyBorder="1" applyAlignment="1">
      <alignment horizontal="center" wrapText="1"/>
    </xf>
    <xf numFmtId="10" fontId="5" fillId="3" borderId="0" xfId="4" applyNumberFormat="1" applyFont="1" applyFill="1" applyBorder="1" applyAlignment="1">
      <alignment horizontal="center" wrapText="1"/>
    </xf>
    <xf numFmtId="10" fontId="1" fillId="3" borderId="0" xfId="4" applyNumberFormat="1" applyFill="1" applyBorder="1" applyAlignment="1">
      <alignment horizontal="center" wrapText="1"/>
    </xf>
    <xf numFmtId="10" fontId="1" fillId="3" borderId="5" xfId="4" applyNumberFormat="1" applyFill="1" applyBorder="1" applyAlignment="1">
      <alignment horizontal="center"/>
    </xf>
    <xf numFmtId="0" fontId="0" fillId="4" borderId="4" xfId="4" applyFont="1" applyFill="1" applyBorder="1"/>
    <xf numFmtId="164" fontId="1" fillId="4" borderId="0" xfId="4" applyNumberFormat="1" applyFill="1" applyBorder="1" applyAlignment="1">
      <alignment horizontal="center" wrapText="1"/>
    </xf>
    <xf numFmtId="10" fontId="5" fillId="4" borderId="0" xfId="4" applyNumberFormat="1" applyFont="1" applyFill="1" applyBorder="1" applyAlignment="1">
      <alignment horizontal="center" wrapText="1"/>
    </xf>
    <xf numFmtId="10" fontId="1" fillId="4" borderId="0" xfId="4" applyNumberFormat="1" applyFill="1" applyBorder="1" applyAlignment="1">
      <alignment horizontal="center" wrapText="1"/>
    </xf>
    <xf numFmtId="10" fontId="1" fillId="4" borderId="5" xfId="4" applyNumberFormat="1" applyFill="1" applyBorder="1" applyAlignment="1">
      <alignment horizontal="center"/>
    </xf>
    <xf numFmtId="10" fontId="1" fillId="3" borderId="0" xfId="4" applyNumberFormat="1" applyFont="1" applyFill="1" applyBorder="1" applyAlignment="1">
      <alignment horizontal="center" wrapText="1"/>
    </xf>
    <xf numFmtId="0" fontId="1" fillId="3" borderId="4" xfId="4" applyFill="1" applyBorder="1"/>
    <xf numFmtId="0" fontId="0" fillId="0" borderId="4" xfId="4" applyFont="1" applyFill="1" applyBorder="1"/>
    <xf numFmtId="164" fontId="1" fillId="0" borderId="0" xfId="4" applyNumberFormat="1" applyFill="1" applyBorder="1" applyAlignment="1">
      <alignment horizontal="center" wrapText="1"/>
    </xf>
    <xf numFmtId="10" fontId="5" fillId="0" borderId="0" xfId="4" applyNumberFormat="1" applyFont="1" applyFill="1" applyBorder="1" applyAlignment="1">
      <alignment horizontal="center" wrapText="1"/>
    </xf>
    <xf numFmtId="10" fontId="1" fillId="0" borderId="0" xfId="4" applyNumberFormat="1" applyFill="1" applyBorder="1" applyAlignment="1">
      <alignment horizontal="center" wrapText="1"/>
    </xf>
    <xf numFmtId="10" fontId="1" fillId="0" borderId="5" xfId="4" applyNumberFormat="1" applyFill="1" applyBorder="1" applyAlignment="1">
      <alignment horizontal="center"/>
    </xf>
    <xf numFmtId="0" fontId="6" fillId="0" borderId="4" xfId="4" applyFont="1" applyFill="1" applyBorder="1"/>
    <xf numFmtId="0" fontId="1" fillId="0" borderId="4" xfId="4" applyBorder="1"/>
    <xf numFmtId="0" fontId="0" fillId="0" borderId="0" xfId="0" applyAlignment="1">
      <alignment vertical="center"/>
    </xf>
    <xf numFmtId="0" fontId="7" fillId="0" borderId="6" xfId="0" applyFont="1" applyBorder="1" applyAlignment="1">
      <alignment vertical="center" wrapText="1"/>
    </xf>
    <xf numFmtId="0" fontId="0" fillId="0" borderId="0" xfId="0" applyBorder="1" applyAlignment="1">
      <alignment horizontal="left" vertical="center" wrapText="1"/>
    </xf>
    <xf numFmtId="42" fontId="0" fillId="0" borderId="0" xfId="1" applyNumberFormat="1" applyFont="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left" vertical="center" wrapText="1"/>
    </xf>
    <xf numFmtId="42" fontId="0" fillId="0" borderId="0" xfId="1" applyNumberFormat="1" applyFont="1" applyBorder="1" applyAlignment="1">
      <alignment vertical="center"/>
    </xf>
    <xf numFmtId="0" fontId="9" fillId="0" borderId="0" xfId="0" applyFont="1" applyBorder="1" applyAlignment="1">
      <alignment horizontal="center" vertical="center"/>
    </xf>
    <xf numFmtId="14" fontId="9" fillId="0" borderId="6" xfId="0" applyNumberFormat="1" applyFont="1" applyBorder="1" applyAlignment="1">
      <alignment horizontal="left" vertical="center"/>
    </xf>
    <xf numFmtId="0" fontId="0" fillId="0" borderId="0" xfId="0" applyBorder="1" applyAlignment="1">
      <alignment horizontal="left" vertical="center"/>
    </xf>
    <xf numFmtId="0" fontId="7" fillId="0" borderId="9" xfId="0" applyFont="1"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0" fillId="0" borderId="6" xfId="5" applyFont="1" applyBorder="1" applyAlignment="1">
      <alignment vertical="center" wrapText="1"/>
    </xf>
    <xf numFmtId="42" fontId="10" fillId="0" borderId="6" xfId="1" applyNumberFormat="1" applyFont="1" applyBorder="1" applyAlignment="1">
      <alignment horizontal="center" vertical="center" wrapText="1"/>
    </xf>
    <xf numFmtId="42" fontId="0" fillId="0" borderId="6" xfId="1" applyNumberFormat="1" applyFont="1" applyBorder="1" applyAlignment="1">
      <alignment horizontal="center" vertical="center" wrapText="1"/>
    </xf>
    <xf numFmtId="9" fontId="0" fillId="0" borderId="6" xfId="2" applyFont="1" applyBorder="1" applyAlignment="1">
      <alignment horizontal="center" vertical="center" wrapText="1"/>
    </xf>
    <xf numFmtId="42" fontId="0" fillId="0" borderId="8" xfId="1" applyNumberFormat="1" applyFont="1" applyBorder="1" applyAlignment="1">
      <alignment vertical="center" wrapText="1"/>
    </xf>
    <xf numFmtId="165" fontId="0" fillId="0" borderId="8" xfId="1" applyNumberFormat="1" applyFont="1" applyBorder="1" applyAlignment="1">
      <alignment vertical="center" wrapText="1"/>
    </xf>
    <xf numFmtId="165" fontId="0" fillId="0" borderId="6" xfId="1" applyNumberFormat="1" applyFont="1" applyBorder="1" applyAlignment="1">
      <alignment vertical="center" wrapText="1"/>
    </xf>
    <xf numFmtId="0" fontId="0" fillId="0" borderId="6" xfId="0" applyBorder="1" applyAlignment="1">
      <alignment horizontal="center" vertical="center"/>
    </xf>
    <xf numFmtId="0" fontId="0" fillId="0" borderId="6" xfId="5" applyFont="1" applyBorder="1" applyAlignment="1">
      <alignment horizontal="left" vertical="center" wrapText="1"/>
    </xf>
    <xf numFmtId="41" fontId="0" fillId="0" borderId="6" xfId="1" applyNumberFormat="1" applyFont="1" applyBorder="1" applyAlignment="1">
      <alignment horizontal="center" vertical="center" wrapText="1"/>
    </xf>
    <xf numFmtId="0" fontId="0" fillId="0" borderId="6" xfId="0" applyBorder="1" applyAlignment="1">
      <alignment vertical="center" wrapText="1"/>
    </xf>
    <xf numFmtId="42" fontId="0" fillId="0" borderId="8" xfId="1" applyNumberFormat="1" applyFont="1" applyBorder="1" applyAlignment="1">
      <alignment horizontal="center" vertical="center" wrapText="1"/>
    </xf>
    <xf numFmtId="42" fontId="0" fillId="0" borderId="6" xfId="1" applyNumberFormat="1" applyFont="1" applyBorder="1" applyAlignment="1">
      <alignment vertical="center" wrapText="1"/>
    </xf>
    <xf numFmtId="165" fontId="0" fillId="0" borderId="10" xfId="1" applyNumberFormat="1" applyFont="1" applyBorder="1" applyAlignment="1">
      <alignment vertical="center" wrapText="1"/>
    </xf>
    <xf numFmtId="0" fontId="7" fillId="0" borderId="14" xfId="0" applyFont="1" applyBorder="1" applyAlignment="1">
      <alignment horizontal="center" vertical="center"/>
    </xf>
    <xf numFmtId="165" fontId="7" fillId="0" borderId="18" xfId="1" applyNumberFormat="1" applyFont="1" applyBorder="1" applyAlignment="1">
      <alignment vertical="center" wrapText="1"/>
    </xf>
    <xf numFmtId="0" fontId="0" fillId="0" borderId="0" xfId="0" applyBorder="1"/>
    <xf numFmtId="44" fontId="0" fillId="0" borderId="0" xfId="1" applyFont="1" applyBorder="1" applyAlignment="1">
      <alignment horizontal="left" vertical="center" wrapText="1"/>
    </xf>
    <xf numFmtId="0" fontId="9" fillId="0" borderId="0" xfId="0" applyFont="1" applyBorder="1"/>
    <xf numFmtId="14" fontId="9" fillId="0" borderId="0" xfId="0" applyNumberFormat="1" applyFont="1" applyBorder="1" applyAlignment="1">
      <alignment horizontal="left"/>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vertical="center" wrapText="1"/>
    </xf>
    <xf numFmtId="0" fontId="7" fillId="0" borderId="20" xfId="0" applyFont="1" applyBorder="1" applyAlignment="1">
      <alignment vertical="center" wrapText="1"/>
    </xf>
    <xf numFmtId="0" fontId="7" fillId="0" borderId="8" xfId="0" applyFont="1" applyBorder="1" applyAlignment="1">
      <alignment vertical="center" wrapText="1"/>
    </xf>
    <xf numFmtId="42" fontId="0" fillId="0" borderId="6" xfId="0" applyNumberFormat="1" applyBorder="1" applyAlignment="1">
      <alignment horizontal="center" vertical="center" wrapText="1"/>
    </xf>
    <xf numFmtId="0" fontId="13" fillId="0" borderId="6" xfId="0" applyFont="1" applyBorder="1" applyAlignment="1">
      <alignment vertical="center" wrapText="1"/>
    </xf>
    <xf numFmtId="6" fontId="0" fillId="0" borderId="6" xfId="0" applyNumberFormat="1" applyBorder="1" applyAlignment="1">
      <alignment horizontal="center" vertical="center" wrapText="1"/>
    </xf>
    <xf numFmtId="164" fontId="0" fillId="0" borderId="6" xfId="0" applyNumberFormat="1" applyBorder="1" applyAlignment="1">
      <alignment horizontal="center" vertical="center" wrapText="1"/>
    </xf>
    <xf numFmtId="164" fontId="9" fillId="0" borderId="10" xfId="0" applyNumberFormat="1" applyFont="1" applyBorder="1" applyAlignment="1">
      <alignment horizontal="center" vertical="center" wrapText="1"/>
    </xf>
    <xf numFmtId="164" fontId="0" fillId="0" borderId="6" xfId="0" applyNumberFormat="1" applyBorder="1" applyAlignment="1">
      <alignment horizontal="center" vertical="center"/>
    </xf>
    <xf numFmtId="0" fontId="0" fillId="0" borderId="6" xfId="0" applyBorder="1"/>
    <xf numFmtId="0" fontId="0" fillId="0" borderId="6" xfId="0" applyBorder="1" applyAlignment="1">
      <alignment wrapText="1"/>
    </xf>
    <xf numFmtId="0" fontId="0" fillId="0" borderId="21" xfId="0" applyBorder="1" applyAlignment="1">
      <alignment wrapText="1"/>
    </xf>
    <xf numFmtId="164" fontId="7" fillId="0" borderId="21"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42" fontId="7" fillId="0" borderId="22" xfId="1" applyNumberFormat="1" applyFont="1" applyBorder="1" applyAlignment="1">
      <alignment vertical="center"/>
    </xf>
    <xf numFmtId="42" fontId="7" fillId="0" borderId="23" xfId="1" applyNumberFormat="1" applyFont="1" applyBorder="1" applyAlignment="1">
      <alignment vertical="center"/>
    </xf>
    <xf numFmtId="0" fontId="7" fillId="0" borderId="0" xfId="0" applyFont="1" applyBorder="1" applyAlignment="1">
      <alignment vertical="center"/>
    </xf>
    <xf numFmtId="42" fontId="7" fillId="0" borderId="0" xfId="1" applyNumberFormat="1" applyFont="1" applyBorder="1" applyAlignment="1">
      <alignment vertical="center"/>
    </xf>
    <xf numFmtId="42" fontId="0" fillId="0" borderId="0" xfId="1" applyNumberFormat="1" applyFont="1" applyBorder="1" applyAlignment="1">
      <alignment vertical="center" wrapText="1"/>
    </xf>
    <xf numFmtId="0" fontId="14" fillId="0" borderId="6" xfId="5" applyFont="1" applyFill="1" applyBorder="1" applyAlignment="1">
      <alignment vertical="top" wrapText="1"/>
    </xf>
    <xf numFmtId="0" fontId="15" fillId="0" borderId="6" xfId="5" applyFont="1" applyFill="1" applyBorder="1" applyAlignment="1">
      <alignment vertical="top" wrapText="1"/>
    </xf>
    <xf numFmtId="0" fontId="14" fillId="0" borderId="6" xfId="5" applyFont="1" applyFill="1" applyBorder="1" applyAlignment="1">
      <alignment horizontal="left" vertical="top" wrapText="1"/>
    </xf>
    <xf numFmtId="42" fontId="14" fillId="0" borderId="6" xfId="6" applyNumberFormat="1" applyFont="1" applyFill="1" applyBorder="1" applyAlignment="1">
      <alignment horizontal="right" vertical="top" wrapText="1"/>
    </xf>
    <xf numFmtId="0" fontId="14" fillId="0" borderId="6" xfId="7" applyFont="1" applyBorder="1" applyAlignment="1">
      <alignment vertical="top"/>
    </xf>
    <xf numFmtId="10" fontId="14" fillId="0" borderId="6" xfId="2" applyNumberFormat="1" applyFont="1" applyBorder="1" applyAlignment="1">
      <alignment vertical="top"/>
    </xf>
    <xf numFmtId="165" fontId="14" fillId="0" borderId="6" xfId="1" applyNumberFormat="1" applyFont="1" applyBorder="1" applyAlignment="1">
      <alignment vertical="top"/>
    </xf>
    <xf numFmtId="165" fontId="14" fillId="0" borderId="6" xfId="7" applyNumberFormat="1" applyFont="1" applyBorder="1" applyAlignment="1">
      <alignment vertical="top"/>
    </xf>
    <xf numFmtId="0" fontId="14" fillId="0" borderId="6" xfId="7" applyFont="1" applyBorder="1" applyAlignment="1">
      <alignment horizontal="center" vertical="top"/>
    </xf>
    <xf numFmtId="14" fontId="14" fillId="0" borderId="6" xfId="5" applyNumberFormat="1" applyFont="1" applyFill="1" applyBorder="1" applyAlignment="1">
      <alignment horizontal="left" vertical="top" wrapText="1"/>
    </xf>
    <xf numFmtId="165" fontId="17" fillId="0" borderId="6" xfId="0" applyNumberFormat="1" applyFont="1" applyBorder="1" applyAlignment="1">
      <alignment horizontal="left"/>
    </xf>
    <xf numFmtId="0" fontId="15" fillId="3" borderId="6" xfId="5" applyFont="1" applyFill="1" applyBorder="1" applyAlignment="1">
      <alignment horizontal="center" wrapText="1"/>
    </xf>
    <xf numFmtId="42" fontId="15" fillId="3" borderId="6" xfId="6" applyNumberFormat="1" applyFont="1" applyFill="1" applyBorder="1" applyAlignment="1">
      <alignment horizontal="center" wrapText="1"/>
    </xf>
    <xf numFmtId="0" fontId="15" fillId="3" borderId="6" xfId="0" applyFont="1" applyFill="1" applyBorder="1" applyAlignment="1">
      <alignment horizontal="center" wrapText="1"/>
    </xf>
    <xf numFmtId="10" fontId="15" fillId="3" borderId="6" xfId="2" applyNumberFormat="1" applyFont="1" applyFill="1" applyBorder="1" applyAlignment="1">
      <alignment horizontal="center" wrapText="1"/>
    </xf>
    <xf numFmtId="165" fontId="15" fillId="3" borderId="6" xfId="1" applyNumberFormat="1" applyFont="1" applyFill="1" applyBorder="1" applyAlignment="1">
      <alignment horizontal="center" wrapText="1"/>
    </xf>
    <xf numFmtId="165" fontId="15" fillId="3" borderId="6" xfId="0" applyNumberFormat="1" applyFont="1" applyFill="1" applyBorder="1" applyAlignment="1">
      <alignment horizontal="center" wrapText="1"/>
    </xf>
    <xf numFmtId="0" fontId="14" fillId="0" borderId="6" xfId="8" applyFont="1" applyFill="1" applyBorder="1" applyAlignment="1">
      <alignment horizontal="center" vertical="top" wrapText="1"/>
    </xf>
    <xf numFmtId="0" fontId="14" fillId="0" borderId="6" xfId="8" applyFont="1" applyFill="1" applyBorder="1" applyAlignment="1">
      <alignment horizontal="left" vertical="top" wrapText="1"/>
    </xf>
    <xf numFmtId="42" fontId="14" fillId="0" borderId="6" xfId="5" applyNumberFormat="1" applyFont="1" applyFill="1" applyBorder="1" applyAlignment="1">
      <alignment vertical="top" wrapText="1"/>
    </xf>
    <xf numFmtId="14" fontId="14" fillId="0" borderId="6" xfId="7" applyNumberFormat="1" applyFont="1" applyFill="1" applyBorder="1" applyAlignment="1">
      <alignment vertical="top"/>
    </xf>
    <xf numFmtId="9" fontId="14" fillId="0" borderId="6" xfId="2" applyNumberFormat="1" applyFont="1" applyFill="1" applyBorder="1" applyAlignment="1">
      <alignment vertical="top"/>
    </xf>
    <xf numFmtId="165" fontId="14" fillId="0" borderId="6" xfId="1" applyNumberFormat="1" applyFont="1" applyFill="1" applyBorder="1" applyAlignment="1">
      <alignment vertical="top"/>
    </xf>
    <xf numFmtId="165" fontId="14" fillId="0" borderId="6" xfId="7" applyNumberFormat="1" applyFont="1" applyFill="1" applyBorder="1" applyAlignment="1">
      <alignment vertical="top"/>
    </xf>
    <xf numFmtId="0" fontId="14" fillId="0" borderId="6" xfId="7" applyFont="1" applyFill="1" applyBorder="1" applyAlignment="1">
      <alignment horizontal="center" vertical="top"/>
    </xf>
    <xf numFmtId="16" fontId="14" fillId="0" borderId="6" xfId="8" quotePrefix="1" applyNumberFormat="1" applyFont="1" applyFill="1" applyBorder="1" applyAlignment="1">
      <alignment horizontal="center" vertical="top" wrapText="1"/>
    </xf>
    <xf numFmtId="8" fontId="14" fillId="0" borderId="6" xfId="6" applyNumberFormat="1" applyFont="1" applyFill="1" applyBorder="1" applyAlignment="1">
      <alignment horizontal="right" vertical="top" wrapText="1"/>
    </xf>
    <xf numFmtId="165" fontId="14" fillId="0" borderId="6" xfId="6" applyNumberFormat="1" applyFont="1" applyFill="1" applyBorder="1" applyAlignment="1">
      <alignment horizontal="right" vertical="top" wrapText="1"/>
    </xf>
    <xf numFmtId="0" fontId="15" fillId="0" borderId="6" xfId="8" applyFont="1" applyFill="1" applyBorder="1" applyAlignment="1">
      <alignment horizontal="center" vertical="top" wrapText="1"/>
    </xf>
    <xf numFmtId="0" fontId="15" fillId="0" borderId="6" xfId="5" applyFont="1" applyFill="1" applyBorder="1" applyAlignment="1">
      <alignment horizontal="left" vertical="top" wrapText="1"/>
    </xf>
    <xf numFmtId="0" fontId="15" fillId="0" borderId="6" xfId="0" applyFont="1" applyFill="1" applyBorder="1" applyAlignment="1">
      <alignment vertical="top" wrapText="1"/>
    </xf>
    <xf numFmtId="165" fontId="15" fillId="0" borderId="6" xfId="0" applyNumberFormat="1" applyFont="1" applyFill="1" applyBorder="1" applyAlignment="1">
      <alignment vertical="top" wrapText="1"/>
    </xf>
    <xf numFmtId="0" fontId="14" fillId="0" borderId="6" xfId="7" applyFont="1" applyFill="1" applyBorder="1" applyAlignment="1">
      <alignment vertical="top"/>
    </xf>
    <xf numFmtId="10" fontId="14" fillId="0" borderId="6" xfId="2" applyNumberFormat="1" applyFont="1" applyFill="1" applyBorder="1" applyAlignment="1">
      <alignment vertical="top"/>
    </xf>
    <xf numFmtId="0" fontId="14" fillId="0" borderId="6" xfId="7" applyFont="1" applyFill="1" applyBorder="1" applyAlignment="1">
      <alignment horizontal="center" vertical="top" wrapText="1"/>
    </xf>
    <xf numFmtId="0" fontId="14" fillId="0" borderId="6" xfId="9" applyFont="1" applyFill="1" applyBorder="1" applyAlignment="1">
      <alignment vertical="top" wrapText="1"/>
    </xf>
    <xf numFmtId="0" fontId="14" fillId="0" borderId="6" xfId="9" applyFont="1" applyFill="1" applyBorder="1" applyAlignment="1">
      <alignment horizontal="left" vertical="top" wrapText="1"/>
    </xf>
    <xf numFmtId="0" fontId="14" fillId="0" borderId="6" xfId="7" applyFont="1" applyFill="1" applyBorder="1" applyAlignment="1">
      <alignment horizontal="right" vertical="top"/>
    </xf>
    <xf numFmtId="9" fontId="14" fillId="0" borderId="6" xfId="2" applyNumberFormat="1" applyFont="1" applyFill="1" applyBorder="1" applyAlignment="1">
      <alignment horizontal="right" vertical="top"/>
    </xf>
    <xf numFmtId="0" fontId="14" fillId="0" borderId="6" xfId="5" applyFont="1" applyFill="1" applyBorder="1" applyAlignment="1">
      <alignment horizontal="center" vertical="top" wrapText="1"/>
    </xf>
    <xf numFmtId="0" fontId="14" fillId="0" borderId="6" xfId="7" applyFont="1" applyFill="1" applyBorder="1" applyAlignment="1">
      <alignment horizontal="left" vertical="top" wrapText="1"/>
    </xf>
    <xf numFmtId="9" fontId="14" fillId="0" borderId="6" xfId="2" applyNumberFormat="1" applyFont="1" applyFill="1" applyBorder="1" applyAlignment="1">
      <alignment vertical="top" wrapText="1"/>
    </xf>
    <xf numFmtId="0" fontId="14" fillId="0" borderId="10" xfId="7" applyFont="1" applyFill="1" applyBorder="1" applyAlignment="1">
      <alignment horizontal="center" vertical="top"/>
    </xf>
    <xf numFmtId="0" fontId="14" fillId="0" borderId="6" xfId="3" applyFont="1" applyFill="1" applyBorder="1" applyAlignment="1">
      <alignment vertical="top" wrapText="1"/>
    </xf>
    <xf numFmtId="9" fontId="14" fillId="0" borderId="6" xfId="6" applyNumberFormat="1" applyFont="1" applyFill="1" applyBorder="1" applyAlignment="1">
      <alignment horizontal="right" vertical="top" wrapText="1"/>
    </xf>
    <xf numFmtId="165" fontId="14" fillId="0" borderId="6" xfId="2" applyNumberFormat="1" applyFont="1" applyFill="1" applyBorder="1" applyAlignment="1">
      <alignment vertical="top"/>
    </xf>
    <xf numFmtId="165" fontId="14" fillId="0" borderId="7" xfId="7" applyNumberFormat="1" applyFont="1" applyFill="1" applyBorder="1" applyAlignment="1">
      <alignment vertical="top"/>
    </xf>
    <xf numFmtId="166" fontId="14" fillId="0" borderId="6" xfId="1" applyNumberFormat="1" applyFont="1" applyFill="1" applyBorder="1" applyAlignment="1">
      <alignment horizontal="center" vertical="top"/>
    </xf>
    <xf numFmtId="9" fontId="14" fillId="0" borderId="6" xfId="7" applyNumberFormat="1" applyFont="1" applyFill="1" applyBorder="1" applyAlignment="1">
      <alignment vertical="top"/>
    </xf>
    <xf numFmtId="0" fontId="14" fillId="0" borderId="12" xfId="7" applyFont="1" applyFill="1" applyBorder="1" applyAlignment="1">
      <alignment horizontal="center" vertical="top"/>
    </xf>
    <xf numFmtId="0" fontId="14" fillId="0" borderId="6" xfId="10" applyFont="1" applyFill="1" applyBorder="1" applyAlignment="1">
      <alignment vertical="top" wrapText="1"/>
    </xf>
    <xf numFmtId="42" fontId="14" fillId="0" borderId="6" xfId="6" applyNumberFormat="1" applyFont="1" applyFill="1" applyBorder="1" applyAlignment="1">
      <alignment horizontal="right" vertical="top"/>
    </xf>
    <xf numFmtId="14" fontId="14" fillId="0" borderId="6" xfId="7" applyNumberFormat="1" applyFont="1" applyFill="1" applyBorder="1" applyAlignment="1">
      <alignment horizontal="right" vertical="top" wrapText="1"/>
    </xf>
    <xf numFmtId="0" fontId="0" fillId="0" borderId="0" xfId="0" applyNumberFormat="1" applyFill="1"/>
    <xf numFmtId="0" fontId="7" fillId="0" borderId="6" xfId="0" applyFont="1" applyFill="1" applyBorder="1" applyAlignment="1">
      <alignment wrapText="1"/>
    </xf>
    <xf numFmtId="0" fontId="0" fillId="0" borderId="0" xfId="0" applyFill="1" applyBorder="1" applyAlignment="1">
      <alignment horizontal="left" wrapText="1"/>
    </xf>
    <xf numFmtId="0" fontId="0" fillId="0" borderId="0" xfId="0" applyFill="1"/>
    <xf numFmtId="0" fontId="0" fillId="0" borderId="0" xfId="0" applyFill="1" applyBorder="1"/>
    <xf numFmtId="14" fontId="0" fillId="0" borderId="0" xfId="0" applyNumberFormat="1" applyFill="1" applyBorder="1" applyAlignment="1">
      <alignment horizontal="left" wrapText="1"/>
    </xf>
    <xf numFmtId="0" fontId="9" fillId="0" borderId="0" xfId="0" applyFont="1" applyFill="1" applyBorder="1"/>
    <xf numFmtId="14" fontId="9" fillId="0" borderId="0" xfId="0" applyNumberFormat="1" applyFont="1" applyFill="1" applyBorder="1" applyAlignment="1">
      <alignment horizontal="left"/>
    </xf>
    <xf numFmtId="0" fontId="0" fillId="0" borderId="0" xfId="0" applyFill="1" applyBorder="1" applyAlignment="1">
      <alignment horizontal="left"/>
    </xf>
    <xf numFmtId="0" fontId="7" fillId="0" borderId="9" xfId="0" applyFont="1" applyFill="1" applyBorder="1" applyAlignment="1">
      <alignment wrapText="1"/>
    </xf>
    <xf numFmtId="0" fontId="0" fillId="0" borderId="9" xfId="0" applyFill="1" applyBorder="1" applyAlignment="1">
      <alignment wrapText="1"/>
    </xf>
    <xf numFmtId="0" fontId="0" fillId="0" borderId="0" xfId="0" applyFill="1" applyAlignment="1">
      <alignment wrapText="1"/>
    </xf>
    <xf numFmtId="0" fontId="7" fillId="0" borderId="12" xfId="0" applyNumberFormat="1" applyFont="1" applyFill="1" applyBorder="1" applyAlignment="1">
      <alignment horizontal="center" wrapText="1"/>
    </xf>
    <xf numFmtId="0" fontId="0" fillId="0" borderId="12" xfId="0" applyNumberFormat="1" applyFont="1" applyFill="1" applyBorder="1" applyAlignment="1">
      <alignment horizontal="center" wrapText="1"/>
    </xf>
    <xf numFmtId="0" fontId="0" fillId="0" borderId="6" xfId="0" quotePrefix="1" applyNumberFormat="1" applyFill="1" applyBorder="1" applyAlignment="1">
      <alignment horizontal="center" wrapText="1"/>
    </xf>
    <xf numFmtId="0" fontId="0" fillId="0" borderId="20" xfId="0" applyFont="1" applyFill="1" applyBorder="1" applyAlignment="1">
      <alignment horizontal="left" wrapText="1"/>
    </xf>
    <xf numFmtId="0" fontId="0" fillId="0" borderId="8" xfId="0" applyFont="1" applyFill="1" applyBorder="1" applyAlignment="1">
      <alignment horizontal="left" wrapText="1"/>
    </xf>
    <xf numFmtId="0" fontId="0" fillId="0" borderId="6" xfId="0" applyNumberFormat="1" applyFill="1" applyBorder="1" applyAlignment="1">
      <alignment horizontal="center" wrapText="1"/>
    </xf>
    <xf numFmtId="0" fontId="10" fillId="0" borderId="6" xfId="0" applyNumberFormat="1" applyFont="1" applyFill="1" applyBorder="1" applyAlignment="1">
      <alignment horizontal="center" wrapText="1"/>
    </xf>
    <xf numFmtId="0" fontId="0" fillId="0" borderId="0" xfId="0" applyFont="1" applyFill="1" applyAlignment="1">
      <alignment horizontal="center" wrapText="1"/>
    </xf>
    <xf numFmtId="0" fontId="7" fillId="0" borderId="6" xfId="0" applyFont="1" applyFill="1" applyBorder="1" applyAlignment="1">
      <alignment horizontal="left" wrapText="1"/>
    </xf>
    <xf numFmtId="0" fontId="0" fillId="0" borderId="0" xfId="0" applyFont="1" applyFill="1" applyBorder="1" applyAlignment="1">
      <alignment horizontal="center" vertical="center" wrapText="1"/>
    </xf>
    <xf numFmtId="164" fontId="0" fillId="0" borderId="0" xfId="0" applyNumberFormat="1" applyFont="1" applyFill="1" applyBorder="1" applyAlignment="1">
      <alignment horizontal="left" wrapText="1"/>
    </xf>
    <xf numFmtId="0" fontId="0" fillId="0" borderId="0" xfId="0" applyFont="1" applyFill="1" applyAlignment="1">
      <alignment horizontal="left" wrapText="1"/>
    </xf>
    <xf numFmtId="167" fontId="22" fillId="0" borderId="0" xfId="0" applyNumberFormat="1" applyFont="1" applyFill="1" applyAlignment="1" applyProtection="1">
      <alignment horizontal="left" wrapText="1"/>
    </xf>
    <xf numFmtId="9" fontId="22" fillId="0" borderId="0" xfId="0" applyNumberFormat="1" applyFont="1" applyFill="1" applyAlignment="1" applyProtection="1">
      <alignment horizontal="left" wrapText="1"/>
    </xf>
    <xf numFmtId="9" fontId="22" fillId="0" borderId="0" xfId="0" applyNumberFormat="1" applyFont="1" applyFill="1" applyAlignment="1" applyProtection="1">
      <alignment horizontal="left" wrapText="1"/>
      <protection locked="0"/>
    </xf>
    <xf numFmtId="0" fontId="23" fillId="0" borderId="0" xfId="0" applyFont="1" applyFill="1" applyAlignment="1">
      <alignment horizontal="center" vertical="center" wrapText="1"/>
    </xf>
    <xf numFmtId="14" fontId="0" fillId="0" borderId="0" xfId="0" applyNumberFormat="1" applyFont="1" applyFill="1" applyBorder="1" applyAlignment="1">
      <alignment horizontal="center" vertical="center" wrapText="1"/>
    </xf>
    <xf numFmtId="0" fontId="0" fillId="0" borderId="0" xfId="0" applyFont="1" applyFill="1" applyBorder="1" applyAlignment="1">
      <alignment horizontal="left" wrapText="1"/>
    </xf>
    <xf numFmtId="167" fontId="24" fillId="0" borderId="0" xfId="0" applyNumberFormat="1" applyFont="1" applyFill="1" applyBorder="1" applyAlignment="1" applyProtection="1">
      <alignment horizontal="left" wrapText="1"/>
    </xf>
    <xf numFmtId="9" fontId="22" fillId="0" borderId="0" xfId="0" applyNumberFormat="1" applyFont="1" applyFill="1" applyBorder="1" applyAlignment="1" applyProtection="1">
      <alignment horizontal="left" wrapText="1"/>
    </xf>
    <xf numFmtId="9" fontId="22" fillId="0" borderId="0" xfId="0" applyNumberFormat="1" applyFont="1" applyFill="1" applyBorder="1" applyAlignment="1" applyProtection="1">
      <alignment horizontal="left" wrapText="1"/>
      <protection locked="0"/>
    </xf>
    <xf numFmtId="14" fontId="9" fillId="0" borderId="6" xfId="0" applyNumberFormat="1" applyFont="1" applyFill="1" applyBorder="1" applyAlignment="1">
      <alignment horizontal="left" wrapText="1"/>
    </xf>
    <xf numFmtId="14" fontId="25" fillId="0" borderId="0" xfId="0" applyNumberFormat="1" applyFont="1" applyFill="1" applyBorder="1" applyAlignment="1">
      <alignment horizontal="center" vertical="center" wrapText="1"/>
    </xf>
    <xf numFmtId="0" fontId="7" fillId="0" borderId="0" xfId="0" applyFont="1" applyFill="1" applyBorder="1" applyAlignment="1">
      <alignment horizontal="left" wrapText="1"/>
    </xf>
    <xf numFmtId="0" fontId="0" fillId="0" borderId="0" xfId="0" applyFont="1" applyFill="1" applyAlignment="1">
      <alignment horizontal="center" vertical="center" wrapText="1"/>
    </xf>
    <xf numFmtId="164" fontId="0" fillId="0" borderId="0" xfId="0" applyNumberFormat="1" applyFont="1" applyFill="1" applyAlignment="1">
      <alignment horizontal="left" wrapText="1"/>
    </xf>
    <xf numFmtId="0" fontId="26" fillId="0" borderId="0" xfId="0" applyFont="1" applyFill="1" applyAlignment="1">
      <alignment horizontal="left" wrapText="1"/>
    </xf>
    <xf numFmtId="9" fontId="26" fillId="0" borderId="0" xfId="0" applyNumberFormat="1" applyFont="1" applyFill="1" applyAlignment="1" applyProtection="1">
      <alignment horizontal="left" wrapText="1"/>
    </xf>
    <xf numFmtId="0" fontId="27" fillId="0" borderId="0" xfId="0" applyNumberFormat="1" applyFont="1" applyFill="1" applyAlignment="1" applyProtection="1">
      <alignment horizontal="left" wrapText="1"/>
    </xf>
    <xf numFmtId="9" fontId="26" fillId="0" borderId="0" xfId="0" applyNumberFormat="1" applyFont="1" applyFill="1" applyAlignment="1" applyProtection="1">
      <alignment horizontal="left" wrapText="1"/>
      <protection locked="0"/>
    </xf>
    <xf numFmtId="0" fontId="26" fillId="0" borderId="0" xfId="0" applyNumberFormat="1" applyFont="1" applyFill="1" applyAlignment="1" applyProtection="1">
      <alignment horizontal="left"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164" fontId="7" fillId="0" borderId="25" xfId="0" applyNumberFormat="1" applyFont="1" applyFill="1" applyBorder="1" applyAlignment="1">
      <alignment horizontal="center" vertical="center" wrapText="1"/>
    </xf>
    <xf numFmtId="167" fontId="28" fillId="0" borderId="25" xfId="0" applyNumberFormat="1" applyFont="1" applyFill="1" applyBorder="1" applyAlignment="1" applyProtection="1">
      <alignment horizontal="center" vertical="center" wrapText="1"/>
    </xf>
    <xf numFmtId="9" fontId="28" fillId="0" borderId="25" xfId="0" applyNumberFormat="1" applyFont="1" applyFill="1" applyBorder="1" applyAlignment="1" applyProtection="1">
      <alignment horizontal="center" vertical="center" wrapText="1"/>
    </xf>
    <xf numFmtId="9" fontId="7" fillId="0" borderId="25" xfId="0" applyNumberFormat="1" applyFont="1" applyFill="1" applyBorder="1" applyAlignment="1">
      <alignment horizontal="center" vertical="center" wrapText="1"/>
    </xf>
    <xf numFmtId="0" fontId="7" fillId="0" borderId="26" xfId="0" applyFont="1" applyFill="1" applyBorder="1" applyAlignment="1">
      <alignment horizontal="center" vertical="center" wrapText="1"/>
    </xf>
    <xf numFmtId="0" fontId="0" fillId="0" borderId="27" xfId="0"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10" fillId="0" borderId="12" xfId="0" applyNumberFormat="1" applyFont="1" applyFill="1" applyBorder="1" applyAlignment="1">
      <alignment horizontal="center" vertical="center" wrapText="1"/>
    </xf>
    <xf numFmtId="167" fontId="10" fillId="0" borderId="12" xfId="2" applyNumberFormat="1" applyFont="1" applyFill="1" applyBorder="1" applyAlignment="1" applyProtection="1">
      <alignment horizontal="center" vertical="center" wrapText="1"/>
    </xf>
    <xf numFmtId="9" fontId="10" fillId="0" borderId="12" xfId="2" applyNumberFormat="1" applyFont="1" applyFill="1" applyBorder="1" applyAlignment="1" applyProtection="1">
      <alignment horizontal="center" vertical="center" wrapText="1"/>
    </xf>
    <xf numFmtId="9" fontId="10" fillId="0" borderId="12" xfId="2" applyNumberFormat="1" applyFont="1" applyFill="1" applyBorder="1" applyAlignment="1" applyProtection="1">
      <alignment horizontal="center" vertical="center" wrapText="1"/>
      <protection locked="0"/>
    </xf>
    <xf numFmtId="5" fontId="10" fillId="0" borderId="12" xfId="1" applyNumberFormat="1" applyFont="1" applyFill="1" applyBorder="1" applyAlignment="1">
      <alignment horizontal="center" vertical="center" wrapText="1"/>
    </xf>
    <xf numFmtId="5" fontId="29" fillId="0" borderId="28" xfId="1"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ont="1" applyFill="1" applyBorder="1" applyAlignment="1">
      <alignment vertical="center" wrapText="1"/>
    </xf>
    <xf numFmtId="164" fontId="0" fillId="0" borderId="6" xfId="0" applyNumberFormat="1" applyFont="1" applyFill="1" applyBorder="1" applyAlignment="1">
      <alignment horizontal="center" vertical="center" wrapText="1"/>
    </xf>
    <xf numFmtId="164" fontId="10" fillId="0" borderId="6" xfId="0" applyNumberFormat="1" applyFont="1" applyFill="1" applyBorder="1" applyAlignment="1">
      <alignment horizontal="center" vertical="center" wrapText="1"/>
    </xf>
    <xf numFmtId="167" fontId="10" fillId="0" borderId="6" xfId="2" applyNumberFormat="1" applyFont="1" applyFill="1" applyBorder="1" applyAlignment="1" applyProtection="1">
      <alignment horizontal="center" vertical="center" wrapText="1"/>
    </xf>
    <xf numFmtId="9" fontId="10" fillId="0" borderId="6" xfId="2" applyNumberFormat="1" applyFont="1" applyFill="1" applyBorder="1" applyAlignment="1" applyProtection="1">
      <alignment horizontal="center" vertical="center" wrapText="1"/>
    </xf>
    <xf numFmtId="9" fontId="10" fillId="0" borderId="6" xfId="2" applyNumberFormat="1" applyFont="1" applyFill="1" applyBorder="1" applyAlignment="1" applyProtection="1">
      <alignment horizontal="center" vertical="center" wrapText="1"/>
      <protection locked="0"/>
    </xf>
    <xf numFmtId="5" fontId="10" fillId="0" borderId="6" xfId="1" applyNumberFormat="1" applyFont="1" applyFill="1" applyBorder="1" applyAlignment="1">
      <alignment horizontal="center" vertical="center" wrapText="1"/>
    </xf>
    <xf numFmtId="0" fontId="10" fillId="0" borderId="6" xfId="0" applyFont="1" applyFill="1" applyBorder="1" applyAlignment="1">
      <alignment horizontal="left" vertical="center" wrapText="1"/>
    </xf>
    <xf numFmtId="9" fontId="0" fillId="0" borderId="6" xfId="2" applyFont="1" applyFill="1" applyBorder="1" applyAlignment="1">
      <alignment horizontal="left" vertical="center" wrapText="1"/>
    </xf>
    <xf numFmtId="9" fontId="10" fillId="0" borderId="6" xfId="2" applyFont="1" applyFill="1" applyBorder="1" applyAlignment="1">
      <alignment horizontal="left" vertical="center" wrapText="1"/>
    </xf>
    <xf numFmtId="0" fontId="7" fillId="0" borderId="6" xfId="0" applyFont="1" applyFill="1" applyBorder="1" applyAlignment="1">
      <alignment horizontal="left" vertical="center" wrapText="1"/>
    </xf>
    <xf numFmtId="5" fontId="32" fillId="0" borderId="28" xfId="1"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10" fillId="0" borderId="6" xfId="0" applyFont="1" applyFill="1" applyBorder="1" applyAlignment="1">
      <alignment vertical="center" wrapText="1"/>
    </xf>
    <xf numFmtId="0" fontId="0" fillId="0" borderId="29" xfId="0"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0" fontId="0" fillId="0" borderId="21"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0" fillId="0" borderId="21" xfId="0" applyFont="1" applyFill="1" applyBorder="1" applyAlignment="1">
      <alignment vertical="center" wrapText="1"/>
    </xf>
    <xf numFmtId="164" fontId="0" fillId="0" borderId="21" xfId="0" applyNumberFormat="1" applyFont="1" applyFill="1" applyBorder="1" applyAlignment="1">
      <alignment horizontal="center" vertical="center" wrapText="1"/>
    </xf>
    <xf numFmtId="164" fontId="10" fillId="0" borderId="21" xfId="0" applyNumberFormat="1" applyFont="1" applyFill="1" applyBorder="1" applyAlignment="1">
      <alignment horizontal="center" vertical="center" wrapText="1"/>
    </xf>
    <xf numFmtId="167" fontId="10" fillId="0" borderId="21" xfId="2" applyNumberFormat="1" applyFont="1" applyFill="1" applyBorder="1" applyAlignment="1" applyProtection="1">
      <alignment horizontal="center" vertical="center" wrapText="1"/>
    </xf>
    <xf numFmtId="9" fontId="10" fillId="0" borderId="21" xfId="2" applyNumberFormat="1" applyFont="1" applyFill="1" applyBorder="1" applyAlignment="1" applyProtection="1">
      <alignment horizontal="center" vertical="center" wrapText="1"/>
    </xf>
    <xf numFmtId="9" fontId="10" fillId="0" borderId="21" xfId="2" applyNumberFormat="1" applyFont="1" applyFill="1" applyBorder="1" applyAlignment="1" applyProtection="1">
      <alignment horizontal="center" vertical="center" wrapText="1"/>
      <protection locked="0"/>
    </xf>
    <xf numFmtId="5" fontId="10" fillId="0" borderId="21" xfId="1" applyNumberFormat="1" applyFont="1" applyFill="1" applyBorder="1" applyAlignment="1">
      <alignment horizontal="center" vertical="center" wrapText="1"/>
    </xf>
    <xf numFmtId="5" fontId="10" fillId="0" borderId="30" xfId="1" applyNumberFormat="1" applyFont="1" applyFill="1" applyBorder="1" applyAlignment="1">
      <alignment horizontal="center" vertical="center" wrapText="1"/>
    </xf>
    <xf numFmtId="5" fontId="29" fillId="0" borderId="31" xfId="1" applyNumberFormat="1" applyFont="1" applyFill="1" applyBorder="1" applyAlignment="1">
      <alignment horizontal="center" vertical="center" wrapText="1"/>
    </xf>
    <xf numFmtId="0" fontId="7" fillId="0" borderId="32" xfId="0" applyFont="1" applyFill="1" applyBorder="1" applyAlignment="1">
      <alignment horizontal="center" vertical="center" wrapText="1"/>
    </xf>
    <xf numFmtId="165" fontId="7" fillId="0" borderId="33" xfId="0" applyNumberFormat="1" applyFont="1" applyFill="1" applyBorder="1" applyAlignment="1">
      <alignment wrapText="1"/>
    </xf>
    <xf numFmtId="167" fontId="22" fillId="0" borderId="34" xfId="0" applyNumberFormat="1" applyFont="1" applyFill="1" applyBorder="1" applyAlignment="1" applyProtection="1">
      <alignment wrapText="1"/>
    </xf>
    <xf numFmtId="9" fontId="0" fillId="0" borderId="0" xfId="0" applyNumberFormat="1" applyFont="1" applyFill="1" applyBorder="1" applyAlignment="1" applyProtection="1">
      <alignment wrapText="1"/>
    </xf>
    <xf numFmtId="9" fontId="0" fillId="0" borderId="0" xfId="0" applyNumberFormat="1" applyFont="1" applyFill="1" applyBorder="1" applyAlignment="1">
      <alignment wrapText="1"/>
    </xf>
    <xf numFmtId="0" fontId="23" fillId="0" borderId="34" xfId="0" applyFont="1" applyFill="1" applyBorder="1" applyAlignment="1">
      <alignment horizontal="center" vertical="center" wrapText="1"/>
    </xf>
    <xf numFmtId="0" fontId="7" fillId="0" borderId="6" xfId="0" applyFont="1" applyBorder="1" applyAlignment="1">
      <alignment wrapText="1"/>
    </xf>
    <xf numFmtId="0" fontId="0" fillId="0" borderId="0" xfId="0" applyBorder="1" applyAlignment="1">
      <alignment horizontal="left" wrapText="1"/>
    </xf>
    <xf numFmtId="14" fontId="0" fillId="0" borderId="0" xfId="0" applyNumberFormat="1" applyBorder="1" applyAlignment="1">
      <alignment horizontal="left" wrapText="1"/>
    </xf>
    <xf numFmtId="0" fontId="0" fillId="0" borderId="0" xfId="0" applyBorder="1" applyAlignment="1">
      <alignment horizontal="left"/>
    </xf>
    <xf numFmtId="0" fontId="7" fillId="0" borderId="9" xfId="0" applyFont="1" applyBorder="1" applyAlignment="1">
      <alignment wrapText="1"/>
    </xf>
    <xf numFmtId="0" fontId="0" fillId="0" borderId="9" xfId="0" applyBorder="1" applyAlignment="1">
      <alignment wrapText="1"/>
    </xf>
    <xf numFmtId="0" fontId="0" fillId="0" borderId="0" xfId="0" applyAlignment="1">
      <alignment wrapText="1"/>
    </xf>
    <xf numFmtId="0" fontId="0" fillId="0" borderId="12" xfId="0" applyFont="1" applyBorder="1" applyAlignment="1">
      <alignment horizontal="center" wrapText="1"/>
    </xf>
    <xf numFmtId="0" fontId="0" fillId="0" borderId="13" xfId="0" applyFont="1" applyBorder="1" applyAlignment="1"/>
    <xf numFmtId="0" fontId="7" fillId="0" borderId="9" xfId="0" applyFont="1" applyBorder="1" applyAlignment="1">
      <alignment horizontal="left" wrapText="1"/>
    </xf>
    <xf numFmtId="0" fontId="7" fillId="0" borderId="19" xfId="0" applyFont="1" applyBorder="1" applyAlignment="1">
      <alignment horizontal="left" wrapText="1"/>
    </xf>
    <xf numFmtId="49" fontId="0" fillId="0" borderId="12" xfId="0" applyNumberFormat="1" applyFont="1" applyFill="1" applyBorder="1" applyAlignment="1">
      <alignment horizontal="center" wrapText="1"/>
    </xf>
    <xf numFmtId="0" fontId="0" fillId="0" borderId="7" xfId="0" applyFont="1" applyFill="1" applyBorder="1" applyAlignment="1" applyProtection="1">
      <alignment horizontal="left"/>
      <protection locked="0"/>
    </xf>
    <xf numFmtId="0" fontId="0" fillId="0" borderId="20" xfId="0" applyFont="1" applyFill="1" applyBorder="1" applyAlignment="1" applyProtection="1">
      <alignment horizontal="left"/>
      <protection locked="0"/>
    </xf>
    <xf numFmtId="0" fontId="0" fillId="0" borderId="8" xfId="0" applyFont="1" applyFill="1" applyBorder="1" applyAlignment="1" applyProtection="1">
      <alignment horizontal="left"/>
      <protection locked="0"/>
    </xf>
    <xf numFmtId="0" fontId="36" fillId="0" borderId="12" xfId="0" applyFont="1" applyFill="1" applyBorder="1" applyAlignment="1">
      <alignment horizontal="center" wrapText="1"/>
    </xf>
    <xf numFmtId="49" fontId="7" fillId="5" borderId="12" xfId="0" applyNumberFormat="1" applyFont="1" applyFill="1" applyBorder="1" applyAlignment="1">
      <alignment horizontal="center" wrapText="1"/>
    </xf>
    <xf numFmtId="0" fontId="7" fillId="5" borderId="13" xfId="0" applyFont="1" applyFill="1" applyBorder="1" applyAlignment="1" applyProtection="1">
      <alignment horizontal="left"/>
      <protection locked="0"/>
    </xf>
    <xf numFmtId="0" fontId="7" fillId="5" borderId="9" xfId="0" applyFont="1" applyFill="1" applyBorder="1" applyAlignment="1" applyProtection="1">
      <alignment horizontal="left"/>
      <protection locked="0"/>
    </xf>
    <xf numFmtId="0" fontId="7" fillId="5" borderId="19" xfId="0" applyFont="1" applyFill="1" applyBorder="1" applyAlignment="1" applyProtection="1">
      <alignment horizontal="left"/>
      <protection locked="0"/>
    </xf>
    <xf numFmtId="0" fontId="7" fillId="5" borderId="6" xfId="0" applyFont="1" applyFill="1" applyBorder="1" applyAlignment="1">
      <alignment horizontal="center"/>
    </xf>
    <xf numFmtId="0" fontId="28" fillId="5" borderId="6" xfId="0" applyFont="1" applyFill="1" applyBorder="1" applyAlignment="1">
      <alignment horizontal="center"/>
    </xf>
    <xf numFmtId="0" fontId="0" fillId="0" borderId="6" xfId="0" applyFont="1" applyFill="1" applyBorder="1" applyAlignment="1">
      <alignment horizontal="center"/>
    </xf>
    <xf numFmtId="0" fontId="0" fillId="0" borderId="7" xfId="0" applyFont="1" applyFill="1" applyBorder="1" applyAlignment="1">
      <alignment horizontal="left" wrapText="1"/>
    </xf>
    <xf numFmtId="49" fontId="7" fillId="0" borderId="6" xfId="0" applyNumberFormat="1" applyFont="1" applyBorder="1" applyAlignment="1">
      <alignment wrapText="1"/>
    </xf>
    <xf numFmtId="165" fontId="0" fillId="0" borderId="0" xfId="0" applyNumberFormat="1"/>
    <xf numFmtId="9" fontId="0" fillId="0" borderId="0" xfId="0" applyNumberFormat="1" applyBorder="1" applyAlignment="1">
      <alignment horizontal="center" vertical="center"/>
    </xf>
    <xf numFmtId="9" fontId="0" fillId="0" borderId="0" xfId="0" applyNumberFormat="1" applyAlignment="1">
      <alignment horizontal="center" vertical="center"/>
    </xf>
    <xf numFmtId="165" fontId="0" fillId="0" borderId="0" xfId="1" applyNumberFormat="1" applyFont="1"/>
    <xf numFmtId="0" fontId="0" fillId="0" borderId="0" xfId="0" applyAlignment="1">
      <alignment horizontal="center"/>
    </xf>
    <xf numFmtId="14" fontId="9" fillId="0" borderId="6" xfId="0" applyNumberFormat="1" applyFont="1" applyBorder="1" applyAlignment="1">
      <alignment horizontal="left"/>
    </xf>
    <xf numFmtId="49" fontId="7" fillId="0" borderId="9" xfId="0" applyNumberFormat="1" applyFont="1" applyBorder="1" applyAlignment="1">
      <alignment wrapText="1"/>
    </xf>
    <xf numFmtId="0" fontId="0" fillId="0" borderId="6" xfId="0" applyFont="1" applyBorder="1" applyAlignment="1">
      <alignment vertical="center" wrapText="1"/>
    </xf>
    <xf numFmtId="0" fontId="0" fillId="0" borderId="6" xfId="0" applyFill="1" applyBorder="1" applyAlignment="1">
      <alignment vertical="center" wrapText="1"/>
    </xf>
    <xf numFmtId="0" fontId="0" fillId="0" borderId="6" xfId="0" applyFill="1" applyBorder="1" applyAlignment="1">
      <alignment horizontal="left" vertical="center" wrapText="1"/>
    </xf>
    <xf numFmtId="165" fontId="0" fillId="0" borderId="6" xfId="1" applyNumberFormat="1" applyFont="1" applyFill="1" applyBorder="1" applyAlignment="1">
      <alignment vertical="center" wrapText="1"/>
    </xf>
    <xf numFmtId="0" fontId="0" fillId="0" borderId="0" xfId="0" applyBorder="1" applyAlignment="1">
      <alignment wrapText="1"/>
    </xf>
    <xf numFmtId="0" fontId="10" fillId="0" borderId="6" xfId="0" applyFont="1" applyBorder="1" applyAlignment="1">
      <alignment horizontal="center" vertical="center"/>
    </xf>
    <xf numFmtId="14" fontId="12" fillId="0" borderId="6" xfId="0" applyNumberFormat="1" applyFont="1" applyBorder="1" applyAlignment="1">
      <alignment horizontal="left"/>
    </xf>
    <xf numFmtId="0" fontId="0" fillId="0" borderId="6" xfId="0" applyBorder="1" applyAlignment="1">
      <alignment horizontal="center" wrapText="1"/>
    </xf>
    <xf numFmtId="0" fontId="0" fillId="0" borderId="6" xfId="0" applyBorder="1" applyAlignment="1">
      <alignment horizontal="left" wrapText="1"/>
    </xf>
    <xf numFmtId="165" fontId="0" fillId="0" borderId="6" xfId="1" applyNumberFormat="1" applyFont="1" applyBorder="1" applyAlignment="1">
      <alignment wrapText="1"/>
    </xf>
    <xf numFmtId="14" fontId="0" fillId="0" borderId="6" xfId="0" applyNumberFormat="1" applyBorder="1" applyAlignment="1">
      <alignment wrapText="1"/>
    </xf>
    <xf numFmtId="9" fontId="0" fillId="0" borderId="6" xfId="2" applyFont="1" applyBorder="1" applyAlignment="1">
      <alignment horizontal="center" wrapText="1"/>
    </xf>
    <xf numFmtId="165" fontId="0" fillId="0" borderId="8" xfId="1" applyNumberFormat="1" applyFont="1" applyBorder="1" applyAlignment="1">
      <alignment wrapText="1"/>
    </xf>
    <xf numFmtId="0" fontId="0" fillId="0" borderId="6" xfId="0" applyBorder="1" applyAlignment="1">
      <alignment horizontal="center"/>
    </xf>
    <xf numFmtId="0" fontId="0" fillId="0" borderId="6" xfId="0" applyBorder="1" applyAlignment="1">
      <alignment vertical="top" wrapText="1"/>
    </xf>
    <xf numFmtId="42" fontId="0" fillId="0" borderId="6" xfId="1" applyNumberFormat="1" applyFont="1" applyBorder="1" applyAlignment="1">
      <alignment wrapText="1"/>
    </xf>
    <xf numFmtId="14" fontId="0" fillId="0" borderId="6" xfId="0" applyNumberFormat="1" applyBorder="1"/>
    <xf numFmtId="42" fontId="0" fillId="0" borderId="8" xfId="1" applyNumberFormat="1" applyFont="1" applyBorder="1"/>
    <xf numFmtId="42" fontId="0" fillId="0" borderId="6" xfId="1" applyNumberFormat="1" applyFont="1" applyBorder="1"/>
    <xf numFmtId="42" fontId="0" fillId="0" borderId="8" xfId="1" applyNumberFormat="1" applyFont="1" applyBorder="1" applyAlignment="1">
      <alignment wrapText="1"/>
    </xf>
    <xf numFmtId="168" fontId="0" fillId="0" borderId="6" xfId="0" applyNumberFormat="1" applyBorder="1"/>
    <xf numFmtId="0" fontId="0" fillId="0" borderId="6" xfId="0" applyFont="1" applyBorder="1" applyAlignment="1">
      <alignment wrapText="1"/>
    </xf>
    <xf numFmtId="164" fontId="0" fillId="0" borderId="6" xfId="0" applyNumberFormat="1" applyBorder="1"/>
    <xf numFmtId="0" fontId="0" fillId="0" borderId="12" xfId="0" applyBorder="1" applyAlignment="1">
      <alignment wrapText="1"/>
    </xf>
    <xf numFmtId="0" fontId="0" fillId="0" borderId="35" xfId="0" applyFill="1" applyBorder="1" applyAlignment="1">
      <alignment wrapText="1"/>
    </xf>
    <xf numFmtId="168" fontId="0" fillId="0" borderId="6" xfId="1" applyNumberFormat="1" applyFont="1" applyBorder="1" applyAlignment="1">
      <alignment wrapText="1"/>
    </xf>
    <xf numFmtId="42" fontId="0" fillId="0" borderId="6" xfId="0" applyNumberFormat="1" applyBorder="1" applyAlignment="1">
      <alignment horizontal="right"/>
    </xf>
    <xf numFmtId="168" fontId="0" fillId="0" borderId="6" xfId="1" applyNumberFormat="1" applyFont="1" applyBorder="1"/>
    <xf numFmtId="0" fontId="0" fillId="0" borderId="6" xfId="0" applyBorder="1" applyAlignment="1">
      <alignment horizontal="right"/>
    </xf>
    <xf numFmtId="0" fontId="0" fillId="0" borderId="12" xfId="0" applyFill="1" applyBorder="1" applyAlignment="1">
      <alignment wrapText="1"/>
    </xf>
    <xf numFmtId="0" fontId="0" fillId="0" borderId="10" xfId="0" applyBorder="1" applyAlignment="1">
      <alignment horizontal="center" wrapText="1"/>
    </xf>
    <xf numFmtId="168" fontId="0" fillId="0" borderId="10" xfId="0" applyNumberFormat="1" applyBorder="1"/>
    <xf numFmtId="168" fontId="0" fillId="0" borderId="10" xfId="1" applyNumberFormat="1" applyFont="1" applyBorder="1"/>
    <xf numFmtId="0" fontId="0" fillId="0" borderId="10" xfId="0" applyBorder="1"/>
    <xf numFmtId="165" fontId="0" fillId="0" borderId="10" xfId="1" applyNumberFormat="1" applyFont="1" applyBorder="1" applyAlignment="1">
      <alignment wrapText="1"/>
    </xf>
    <xf numFmtId="0" fontId="0" fillId="0" borderId="6" xfId="0" applyBorder="1" applyAlignment="1"/>
    <xf numFmtId="0" fontId="0" fillId="0" borderId="0" xfId="0" applyBorder="1" applyAlignment="1">
      <alignment horizontal="center"/>
    </xf>
    <xf numFmtId="0" fontId="0" fillId="0" borderId="0" xfId="0" applyBorder="1" applyAlignment="1"/>
    <xf numFmtId="0" fontId="7" fillId="0" borderId="14" xfId="0" applyFont="1" applyBorder="1" applyAlignment="1">
      <alignment horizontal="center"/>
    </xf>
    <xf numFmtId="165" fontId="7" fillId="0" borderId="15" xfId="0" applyNumberFormat="1" applyFont="1" applyBorder="1"/>
    <xf numFmtId="165" fontId="7" fillId="0" borderId="16" xfId="0" applyNumberFormat="1" applyFont="1" applyBorder="1"/>
    <xf numFmtId="0" fontId="0" fillId="0" borderId="17" xfId="0" applyBorder="1"/>
    <xf numFmtId="0" fontId="0" fillId="0" borderId="2" xfId="0" applyBorder="1"/>
    <xf numFmtId="165" fontId="7" fillId="0" borderId="18" xfId="1" applyNumberFormat="1" applyFont="1" applyBorder="1" applyAlignment="1">
      <alignment wrapText="1"/>
    </xf>
    <xf numFmtId="0" fontId="8" fillId="0" borderId="1" xfId="5" applyFont="1" applyBorder="1" applyAlignment="1">
      <alignment horizontal="left"/>
    </xf>
    <xf numFmtId="0" fontId="8" fillId="0" borderId="2" xfId="5" applyFont="1" applyBorder="1"/>
    <xf numFmtId="0" fontId="8" fillId="0" borderId="2" xfId="5" applyFont="1" applyBorder="1" applyAlignment="1">
      <alignment wrapText="1"/>
    </xf>
    <xf numFmtId="49" fontId="7" fillId="0" borderId="2" xfId="5" applyNumberFormat="1" applyFont="1" applyBorder="1" applyAlignment="1">
      <alignment wrapText="1"/>
    </xf>
    <xf numFmtId="164" fontId="8" fillId="0" borderId="1" xfId="1" applyNumberFormat="1" applyFont="1" applyFill="1" applyBorder="1" applyAlignment="1">
      <alignment horizontal="right"/>
    </xf>
    <xf numFmtId="0" fontId="8" fillId="0" borderId="2" xfId="5" applyFont="1" applyBorder="1" applyAlignment="1">
      <alignment horizontal="right"/>
    </xf>
    <xf numFmtId="0" fontId="8" fillId="0" borderId="2" xfId="5" applyFont="1" applyFill="1" applyBorder="1"/>
    <xf numFmtId="5" fontId="8" fillId="0" borderId="2" xfId="5" applyNumberFormat="1" applyFont="1" applyBorder="1" applyAlignment="1">
      <alignment horizontal="right"/>
    </xf>
    <xf numFmtId="0" fontId="8" fillId="0" borderId="2" xfId="5" applyFont="1" applyBorder="1" applyAlignment="1">
      <alignment horizontal="right" wrapText="1"/>
    </xf>
    <xf numFmtId="0" fontId="8" fillId="0" borderId="4" xfId="5" applyFont="1" applyBorder="1" applyAlignment="1">
      <alignment horizontal="left"/>
    </xf>
    <xf numFmtId="0" fontId="8" fillId="0" borderId="0" xfId="5" applyFont="1" applyBorder="1"/>
    <xf numFmtId="0" fontId="8" fillId="0" borderId="0" xfId="5" applyFont="1" applyBorder="1" applyAlignment="1">
      <alignment wrapText="1"/>
    </xf>
    <xf numFmtId="49" fontId="7" fillId="0" borderId="0" xfId="5" applyNumberFormat="1" applyFont="1" applyBorder="1" applyAlignment="1">
      <alignment wrapText="1"/>
    </xf>
    <xf numFmtId="164" fontId="8" fillId="0" borderId="4" xfId="1" applyNumberFormat="1" applyFont="1" applyFill="1" applyBorder="1" applyAlignment="1">
      <alignment horizontal="right"/>
    </xf>
    <xf numFmtId="0" fontId="8" fillId="0" borderId="0" xfId="5" applyFont="1" applyFill="1" applyBorder="1"/>
    <xf numFmtId="5" fontId="8" fillId="0" borderId="0" xfId="5" applyNumberFormat="1" applyFont="1" applyBorder="1" applyAlignment="1">
      <alignment horizontal="right"/>
    </xf>
    <xf numFmtId="0" fontId="8" fillId="0" borderId="13" xfId="5" applyFont="1" applyBorder="1" applyAlignment="1">
      <alignment horizontal="left"/>
    </xf>
    <xf numFmtId="0" fontId="8" fillId="0" borderId="9" xfId="5" applyFont="1" applyBorder="1"/>
    <xf numFmtId="0" fontId="8" fillId="0" borderId="9" xfId="5" applyFont="1" applyBorder="1" applyAlignment="1">
      <alignment wrapText="1"/>
    </xf>
    <xf numFmtId="49" fontId="7" fillId="0" borderId="9" xfId="5" applyNumberFormat="1" applyFont="1" applyBorder="1" applyAlignment="1">
      <alignment wrapText="1"/>
    </xf>
    <xf numFmtId="0" fontId="8" fillId="0" borderId="9" xfId="5" applyFont="1" applyFill="1" applyBorder="1" applyAlignment="1">
      <alignment wrapText="1"/>
    </xf>
    <xf numFmtId="0" fontId="8" fillId="0" borderId="19" xfId="5" applyFont="1" applyBorder="1" applyAlignment="1">
      <alignment wrapText="1"/>
    </xf>
    <xf numFmtId="0" fontId="8" fillId="0" borderId="13" xfId="5" applyFont="1" applyBorder="1" applyAlignment="1">
      <alignment wrapText="1"/>
    </xf>
    <xf numFmtId="164" fontId="8" fillId="0" borderId="12" xfId="5" applyNumberFormat="1" applyFont="1" applyBorder="1" applyAlignment="1"/>
    <xf numFmtId="164" fontId="8" fillId="0" borderId="13" xfId="1" applyNumberFormat="1" applyFont="1" applyBorder="1" applyAlignment="1">
      <alignment horizontal="right"/>
    </xf>
    <xf numFmtId="0" fontId="8" fillId="0" borderId="9" xfId="5" applyFont="1" applyBorder="1" applyAlignment="1">
      <alignment horizontal="right"/>
    </xf>
    <xf numFmtId="0" fontId="8" fillId="0" borderId="9" xfId="5" applyFont="1" applyFill="1" applyBorder="1"/>
    <xf numFmtId="5" fontId="8" fillId="0" borderId="9" xfId="5" applyNumberFormat="1" applyFont="1" applyBorder="1" applyAlignment="1">
      <alignment horizontal="right"/>
    </xf>
    <xf numFmtId="0" fontId="7" fillId="0" borderId="36" xfId="5" applyFont="1" applyBorder="1" applyAlignment="1">
      <alignment horizontal="left" wrapText="1"/>
    </xf>
    <xf numFmtId="0" fontId="7" fillId="0" borderId="11" xfId="5" applyFont="1" applyBorder="1" applyAlignment="1">
      <alignment horizontal="center" wrapText="1"/>
    </xf>
    <xf numFmtId="0" fontId="7" fillId="0" borderId="27" xfId="5" applyFont="1" applyBorder="1" applyAlignment="1">
      <alignment horizontal="left" wrapText="1"/>
    </xf>
    <xf numFmtId="0" fontId="7" fillId="0" borderId="12" xfId="5" applyFont="1" applyBorder="1" applyAlignment="1">
      <alignment horizontal="center" wrapText="1"/>
    </xf>
    <xf numFmtId="0" fontId="7" fillId="0" borderId="12" xfId="5" applyFont="1" applyFill="1" applyBorder="1" applyAlignment="1">
      <alignment horizontal="center" wrapText="1"/>
    </xf>
    <xf numFmtId="1" fontId="8" fillId="0" borderId="6" xfId="0" applyNumberFormat="1" applyFont="1" applyFill="1" applyBorder="1" applyAlignment="1">
      <alignment horizontal="center" vertical="top" wrapText="1"/>
    </xf>
    <xf numFmtId="14" fontId="8" fillId="0" borderId="6" xfId="0" applyNumberFormat="1" applyFont="1" applyFill="1" applyBorder="1" applyAlignment="1">
      <alignment horizontal="center" vertical="top" wrapText="1"/>
    </xf>
    <xf numFmtId="0" fontId="8" fillId="0" borderId="6" xfId="5" applyNumberFormat="1" applyFont="1" applyFill="1" applyBorder="1" applyAlignment="1">
      <alignment vertical="top" wrapText="1"/>
    </xf>
    <xf numFmtId="0" fontId="8" fillId="0" borderId="6" xfId="5" applyNumberFormat="1" applyFont="1" applyBorder="1" applyAlignment="1">
      <alignment vertical="top" wrapText="1"/>
    </xf>
    <xf numFmtId="0" fontId="8" fillId="0" borderId="6" xfId="5" applyFont="1" applyBorder="1" applyAlignment="1">
      <alignment horizontal="left" vertical="top" wrapText="1"/>
    </xf>
    <xf numFmtId="164" fontId="8" fillId="0" borderId="6" xfId="11" applyNumberFormat="1" applyFont="1" applyBorder="1" applyAlignment="1">
      <alignment vertical="top" wrapText="1"/>
    </xf>
    <xf numFmtId="14" fontId="8" fillId="0" borderId="6" xfId="5" applyNumberFormat="1" applyFont="1" applyFill="1" applyBorder="1" applyAlignment="1">
      <alignment horizontal="right" vertical="top" wrapText="1"/>
    </xf>
    <xf numFmtId="9" fontId="8" fillId="0" borderId="6" xfId="12" applyFont="1" applyFill="1" applyBorder="1" applyAlignment="1">
      <alignment horizontal="center" vertical="top" wrapText="1"/>
    </xf>
    <xf numFmtId="5" fontId="8" fillId="0" borderId="6" xfId="11" applyNumberFormat="1" applyFont="1" applyFill="1" applyBorder="1" applyAlignment="1">
      <alignment horizontal="right" vertical="top" wrapText="1"/>
    </xf>
    <xf numFmtId="0" fontId="8" fillId="0" borderId="7" xfId="5" applyFont="1" applyFill="1" applyBorder="1" applyAlignment="1">
      <alignment vertical="top" wrapText="1"/>
    </xf>
    <xf numFmtId="0" fontId="8" fillId="0" borderId="6" xfId="5" applyFont="1" applyFill="1" applyBorder="1" applyAlignment="1">
      <alignment vertical="top" wrapText="1"/>
    </xf>
    <xf numFmtId="0" fontId="8" fillId="0" borderId="6" xfId="5" applyFont="1" applyBorder="1" applyAlignment="1">
      <alignment vertical="top" wrapText="1"/>
    </xf>
    <xf numFmtId="5" fontId="8" fillId="0" borderId="6" xfId="12" applyNumberFormat="1" applyFont="1" applyFill="1" applyBorder="1" applyAlignment="1">
      <alignment horizontal="center" vertical="top" wrapText="1"/>
    </xf>
    <xf numFmtId="169" fontId="8" fillId="0" borderId="6" xfId="1" applyNumberFormat="1" applyFont="1" applyFill="1" applyBorder="1" applyAlignment="1">
      <alignment horizontal="center" vertical="top" wrapText="1"/>
    </xf>
    <xf numFmtId="165" fontId="38" fillId="7" borderId="21" xfId="1" applyNumberFormat="1" applyFont="1" applyFill="1" applyBorder="1" applyAlignment="1">
      <alignment horizontal="left" vertical="center" wrapText="1"/>
    </xf>
    <xf numFmtId="164" fontId="38" fillId="7" borderId="21" xfId="11" applyNumberFormat="1" applyFont="1" applyFill="1" applyBorder="1" applyAlignment="1">
      <alignment vertical="center" wrapText="1"/>
    </xf>
    <xf numFmtId="164" fontId="8" fillId="7" borderId="21" xfId="5" applyNumberFormat="1" applyFont="1" applyFill="1" applyBorder="1" applyAlignment="1">
      <alignment horizontal="right" vertical="center" wrapText="1"/>
    </xf>
    <xf numFmtId="164" fontId="39" fillId="7" borderId="21" xfId="12" applyNumberFormat="1" applyFont="1" applyFill="1" applyBorder="1" applyAlignment="1">
      <alignment horizontal="center" vertical="center" wrapText="1"/>
    </xf>
    <xf numFmtId="164" fontId="39" fillId="7" borderId="21" xfId="11" applyNumberFormat="1" applyFont="1" applyFill="1" applyBorder="1" applyAlignment="1">
      <alignment vertical="center" wrapText="1"/>
    </xf>
    <xf numFmtId="0" fontId="39" fillId="7" borderId="41" xfId="5" applyFont="1" applyFill="1" applyBorder="1" applyAlignment="1">
      <alignment vertical="top" wrapText="1"/>
    </xf>
    <xf numFmtId="1" fontId="8" fillId="8" borderId="6" xfId="0" applyNumberFormat="1" applyFont="1" applyFill="1" applyBorder="1" applyAlignment="1">
      <alignment horizontal="center" vertical="top" wrapText="1"/>
    </xf>
    <xf numFmtId="0" fontId="8" fillId="8" borderId="6" xfId="5" applyFont="1" applyFill="1" applyBorder="1" applyAlignment="1">
      <alignment vertical="top" wrapText="1"/>
    </xf>
    <xf numFmtId="0" fontId="8" fillId="8" borderId="6" xfId="5" applyFont="1" applyFill="1" applyBorder="1" applyAlignment="1">
      <alignment horizontal="left" vertical="top" wrapText="1"/>
    </xf>
    <xf numFmtId="164" fontId="8" fillId="8" borderId="6" xfId="11" applyNumberFormat="1" applyFont="1" applyFill="1" applyBorder="1" applyAlignment="1">
      <alignment vertical="top" wrapText="1"/>
    </xf>
    <xf numFmtId="14" fontId="8" fillId="8" borderId="6" xfId="5" applyNumberFormat="1" applyFont="1" applyFill="1" applyBorder="1" applyAlignment="1">
      <alignment horizontal="right" vertical="top" wrapText="1"/>
    </xf>
    <xf numFmtId="9" fontId="8" fillId="8" borderId="6" xfId="12" applyFont="1" applyFill="1" applyBorder="1" applyAlignment="1">
      <alignment horizontal="center" vertical="top" wrapText="1"/>
    </xf>
    <xf numFmtId="5" fontId="8" fillId="8" borderId="6" xfId="11" applyNumberFormat="1" applyFont="1" applyFill="1" applyBorder="1" applyAlignment="1">
      <alignment horizontal="right" vertical="top" wrapText="1"/>
    </xf>
    <xf numFmtId="0" fontId="8" fillId="8" borderId="7" xfId="5" applyFont="1" applyFill="1" applyBorder="1" applyAlignment="1">
      <alignment vertical="top" wrapText="1"/>
    </xf>
    <xf numFmtId="0" fontId="8" fillId="0" borderId="1" xfId="5" applyFont="1" applyBorder="1"/>
    <xf numFmtId="5" fontId="8" fillId="0" borderId="1" xfId="1" applyNumberFormat="1" applyFont="1" applyFill="1" applyBorder="1" applyAlignment="1">
      <alignment horizontal="right"/>
    </xf>
    <xf numFmtId="0" fontId="8" fillId="0" borderId="3" xfId="5" applyFont="1" applyBorder="1" applyAlignment="1">
      <alignment horizontal="right" wrapText="1"/>
    </xf>
    <xf numFmtId="0" fontId="8" fillId="0" borderId="4" xfId="5" applyFont="1" applyBorder="1"/>
    <xf numFmtId="5" fontId="8" fillId="0" borderId="4" xfId="1" applyNumberFormat="1" applyFont="1" applyFill="1" applyBorder="1" applyAlignment="1">
      <alignment horizontal="right"/>
    </xf>
    <xf numFmtId="0" fontId="8" fillId="0" borderId="5" xfId="5" applyFont="1" applyBorder="1" applyAlignment="1">
      <alignment wrapText="1"/>
    </xf>
    <xf numFmtId="0" fontId="8" fillId="0" borderId="13" xfId="5" applyFont="1" applyBorder="1"/>
    <xf numFmtId="5" fontId="8" fillId="0" borderId="12" xfId="5" applyNumberFormat="1" applyFont="1" applyBorder="1" applyAlignment="1"/>
    <xf numFmtId="5" fontId="8" fillId="0" borderId="13" xfId="1" applyNumberFormat="1" applyFont="1" applyBorder="1" applyAlignment="1">
      <alignment horizontal="right"/>
    </xf>
    <xf numFmtId="0" fontId="7" fillId="0" borderId="36" xfId="5" applyFont="1" applyBorder="1" applyAlignment="1">
      <alignment horizontal="center" wrapText="1"/>
    </xf>
    <xf numFmtId="0" fontId="7" fillId="0" borderId="27" xfId="5" applyFont="1" applyBorder="1" applyAlignment="1">
      <alignment horizontal="center" wrapText="1"/>
    </xf>
    <xf numFmtId="5" fontId="8" fillId="0" borderId="6" xfId="11" applyNumberFormat="1" applyFont="1" applyBorder="1" applyAlignment="1">
      <alignment horizontal="right" vertical="top" wrapText="1"/>
    </xf>
    <xf numFmtId="7" fontId="8" fillId="0" borderId="28" xfId="5" applyNumberFormat="1" applyFont="1" applyFill="1" applyBorder="1" applyAlignment="1">
      <alignment vertical="top" wrapText="1"/>
    </xf>
    <xf numFmtId="1" fontId="8" fillId="0" borderId="0" xfId="0" applyNumberFormat="1" applyFont="1" applyFill="1" applyBorder="1" applyAlignment="1">
      <alignment horizontal="center" vertical="top" wrapText="1"/>
    </xf>
    <xf numFmtId="5" fontId="7" fillId="10" borderId="6" xfId="11" applyNumberFormat="1" applyFont="1" applyFill="1" applyBorder="1" applyAlignment="1">
      <alignment horizontal="right" vertical="top" wrapText="1"/>
    </xf>
    <xf numFmtId="42" fontId="7" fillId="10" borderId="6" xfId="5" applyNumberFormat="1" applyFont="1" applyFill="1" applyBorder="1" applyAlignment="1">
      <alignment horizontal="right" vertical="top" wrapText="1"/>
    </xf>
    <xf numFmtId="9" fontId="7" fillId="10" borderId="6" xfId="12" applyFont="1" applyFill="1" applyBorder="1" applyAlignment="1">
      <alignment horizontal="center" vertical="top" wrapText="1"/>
    </xf>
    <xf numFmtId="0" fontId="8" fillId="10" borderId="28" xfId="5" applyFont="1" applyFill="1" applyBorder="1" applyAlignment="1">
      <alignment vertical="top" wrapText="1"/>
    </xf>
    <xf numFmtId="1" fontId="8" fillId="1" borderId="6" xfId="0" applyNumberFormat="1" applyFont="1" applyFill="1" applyBorder="1" applyAlignment="1">
      <alignment horizontal="center" vertical="top" wrapText="1"/>
    </xf>
    <xf numFmtId="0" fontId="8" fillId="1" borderId="6" xfId="5" applyNumberFormat="1" applyFont="1" applyFill="1" applyBorder="1" applyAlignment="1">
      <alignment vertical="top" wrapText="1"/>
    </xf>
    <xf numFmtId="0" fontId="8" fillId="1" borderId="6" xfId="5" applyFont="1" applyFill="1" applyBorder="1" applyAlignment="1">
      <alignment horizontal="left" vertical="top" wrapText="1"/>
    </xf>
    <xf numFmtId="5" fontId="8" fillId="1" borderId="6" xfId="11" applyNumberFormat="1" applyFont="1" applyFill="1" applyBorder="1" applyAlignment="1">
      <alignment horizontal="right" vertical="top" wrapText="1"/>
    </xf>
    <xf numFmtId="14" fontId="8" fillId="1" borderId="6" xfId="5" applyNumberFormat="1" applyFont="1" applyFill="1" applyBorder="1" applyAlignment="1">
      <alignment horizontal="right" vertical="top" wrapText="1"/>
    </xf>
    <xf numFmtId="9" fontId="8" fillId="1" borderId="6" xfId="12" applyFont="1" applyFill="1" applyBorder="1" applyAlignment="1">
      <alignment horizontal="center" vertical="top" wrapText="1"/>
    </xf>
    <xf numFmtId="7" fontId="8" fillId="1" borderId="28" xfId="5" applyNumberFormat="1" applyFont="1" applyFill="1" applyBorder="1" applyAlignment="1">
      <alignment vertical="top" wrapText="1"/>
    </xf>
    <xf numFmtId="5" fontId="8" fillId="10" borderId="6" xfId="11" applyNumberFormat="1" applyFont="1" applyFill="1" applyBorder="1" applyAlignment="1">
      <alignment horizontal="right" vertical="top" wrapText="1"/>
    </xf>
    <xf numFmtId="42" fontId="8" fillId="10" borderId="6" xfId="5" applyNumberFormat="1" applyFont="1" applyFill="1" applyBorder="1" applyAlignment="1">
      <alignment horizontal="right" vertical="top" wrapText="1"/>
    </xf>
    <xf numFmtId="9" fontId="8" fillId="10" borderId="6" xfId="12" applyFont="1" applyFill="1" applyBorder="1" applyAlignment="1">
      <alignment horizontal="center" vertical="top" wrapText="1"/>
    </xf>
    <xf numFmtId="5" fontId="38" fillId="10" borderId="6" xfId="11" applyNumberFormat="1" applyFont="1" applyFill="1" applyBorder="1" applyAlignment="1">
      <alignment horizontal="right" vertical="top" wrapText="1"/>
    </xf>
    <xf numFmtId="5" fontId="38" fillId="10" borderId="6" xfId="5" applyNumberFormat="1" applyFont="1" applyFill="1" applyBorder="1" applyAlignment="1">
      <alignment horizontal="right" vertical="top" wrapText="1"/>
    </xf>
    <xf numFmtId="9" fontId="38" fillId="10" borderId="6" xfId="12" applyFont="1" applyFill="1" applyBorder="1" applyAlignment="1">
      <alignment horizontal="center" vertical="top" wrapText="1"/>
    </xf>
    <xf numFmtId="5" fontId="8" fillId="0" borderId="6" xfId="5" applyNumberFormat="1" applyFont="1" applyFill="1" applyBorder="1" applyAlignment="1">
      <alignment horizontal="right" vertical="top" wrapText="1"/>
    </xf>
    <xf numFmtId="0" fontId="8" fillId="0" borderId="28" xfId="5" applyFont="1" applyFill="1" applyBorder="1" applyAlignment="1">
      <alignment vertical="top" wrapText="1"/>
    </xf>
    <xf numFmtId="5" fontId="8" fillId="11" borderId="6" xfId="11" applyNumberFormat="1" applyFont="1" applyFill="1" applyBorder="1" applyAlignment="1">
      <alignment horizontal="right" vertical="top" wrapText="1"/>
    </xf>
    <xf numFmtId="42" fontId="8" fillId="11" borderId="6" xfId="5" applyNumberFormat="1" applyFont="1" applyFill="1" applyBorder="1" applyAlignment="1">
      <alignment horizontal="right" vertical="top" wrapText="1"/>
    </xf>
    <xf numFmtId="9" fontId="8" fillId="11" borderId="6" xfId="12" applyFont="1" applyFill="1" applyBorder="1" applyAlignment="1">
      <alignment horizontal="center" vertical="top" wrapText="1"/>
    </xf>
    <xf numFmtId="0" fontId="8" fillId="11" borderId="28" xfId="5" applyFont="1" applyFill="1" applyBorder="1" applyAlignment="1">
      <alignment vertical="top" wrapText="1"/>
    </xf>
    <xf numFmtId="1" fontId="8" fillId="0" borderId="10" xfId="0" applyNumberFormat="1" applyFont="1" applyFill="1" applyBorder="1" applyAlignment="1">
      <alignment horizontal="center" vertical="top" wrapText="1"/>
    </xf>
    <xf numFmtId="170" fontId="41" fillId="0" borderId="48" xfId="0" applyNumberFormat="1" applyFont="1" applyFill="1" applyBorder="1" applyAlignment="1">
      <alignment horizontal="left" vertical="top" wrapText="1"/>
    </xf>
    <xf numFmtId="0" fontId="8" fillId="0" borderId="10" xfId="5" applyNumberFormat="1" applyFont="1" applyBorder="1" applyAlignment="1">
      <alignment vertical="top" wrapText="1"/>
    </xf>
    <xf numFmtId="0" fontId="8" fillId="0" borderId="10" xfId="5" applyFont="1" applyBorder="1" applyAlignment="1">
      <alignment horizontal="left" vertical="top" wrapText="1"/>
    </xf>
    <xf numFmtId="42" fontId="38" fillId="10" borderId="6" xfId="5" applyNumberFormat="1" applyFont="1" applyFill="1" applyBorder="1" applyAlignment="1">
      <alignment horizontal="right" vertical="top" wrapText="1"/>
    </xf>
    <xf numFmtId="0" fontId="38" fillId="10" borderId="28" xfId="5" applyFont="1" applyFill="1" applyBorder="1" applyAlignment="1">
      <alignment vertical="top" wrapText="1"/>
    </xf>
    <xf numFmtId="0" fontId="8" fillId="0" borderId="0" xfId="5" applyFont="1" applyFill="1" applyBorder="1" applyAlignment="1">
      <alignment wrapText="1"/>
    </xf>
    <xf numFmtId="5" fontId="38" fillId="11" borderId="6" xfId="11" applyNumberFormat="1" applyFont="1" applyFill="1" applyBorder="1" applyAlignment="1">
      <alignment horizontal="right" vertical="top" wrapText="1"/>
    </xf>
    <xf numFmtId="42" fontId="38" fillId="11" borderId="6" xfId="5" applyNumberFormat="1" applyFont="1" applyFill="1" applyBorder="1" applyAlignment="1">
      <alignment horizontal="right" vertical="top" wrapText="1"/>
    </xf>
    <xf numFmtId="9" fontId="38" fillId="11" borderId="6" xfId="12" applyFont="1" applyFill="1" applyBorder="1" applyAlignment="1">
      <alignment horizontal="center" vertical="top" wrapText="1"/>
    </xf>
    <xf numFmtId="0" fontId="38" fillId="11" borderId="28" xfId="5" applyFont="1" applyFill="1" applyBorder="1" applyAlignment="1">
      <alignment vertical="top" wrapText="1"/>
    </xf>
    <xf numFmtId="165" fontId="0" fillId="0" borderId="6" xfId="11" applyNumberFormat="1" applyFont="1" applyBorder="1" applyAlignment="1">
      <alignment wrapText="1"/>
    </xf>
    <xf numFmtId="6" fontId="0" fillId="0" borderId="8" xfId="11" applyNumberFormat="1" applyFont="1" applyBorder="1" applyAlignment="1">
      <alignment wrapText="1"/>
    </xf>
    <xf numFmtId="42" fontId="0" fillId="0" borderId="8" xfId="11" applyNumberFormat="1" applyFont="1" applyBorder="1" applyAlignment="1">
      <alignment wrapText="1"/>
    </xf>
    <xf numFmtId="9" fontId="0" fillId="0" borderId="6" xfId="12" applyFont="1" applyBorder="1" applyAlignment="1">
      <alignment horizontal="center" wrapText="1"/>
    </xf>
    <xf numFmtId="165" fontId="0" fillId="0" borderId="8" xfId="11" applyNumberFormat="1" applyFont="1" applyBorder="1" applyAlignment="1">
      <alignment wrapText="1"/>
    </xf>
    <xf numFmtId="42" fontId="0" fillId="0" borderId="6" xfId="11" applyNumberFormat="1" applyFont="1" applyBorder="1" applyAlignment="1">
      <alignment wrapText="1"/>
    </xf>
    <xf numFmtId="0" fontId="42" fillId="0" borderId="0" xfId="0" applyFont="1"/>
    <xf numFmtId="0" fontId="43" fillId="0" borderId="6" xfId="0" applyFont="1" applyBorder="1" applyAlignment="1">
      <alignment wrapText="1"/>
    </xf>
    <xf numFmtId="0" fontId="42" fillId="0" borderId="0" xfId="0" applyFont="1" applyBorder="1" applyAlignment="1">
      <alignment horizontal="left" wrapText="1"/>
    </xf>
    <xf numFmtId="0" fontId="42" fillId="0" borderId="0" xfId="0" applyFont="1" applyBorder="1"/>
    <xf numFmtId="14" fontId="42" fillId="0" borderId="0" xfId="0" applyNumberFormat="1" applyFont="1" applyBorder="1" applyAlignment="1">
      <alignment horizontal="left" wrapText="1"/>
    </xf>
    <xf numFmtId="0" fontId="45" fillId="0" borderId="0" xfId="0" applyFont="1" applyBorder="1"/>
    <xf numFmtId="14" fontId="45" fillId="0" borderId="6" xfId="0" applyNumberFormat="1" applyFont="1" applyBorder="1" applyAlignment="1">
      <alignment horizontal="left"/>
    </xf>
    <xf numFmtId="0" fontId="42" fillId="0" borderId="0" xfId="0" applyFont="1" applyBorder="1" applyAlignment="1">
      <alignment horizontal="left"/>
    </xf>
    <xf numFmtId="0" fontId="43" fillId="0" borderId="9" xfId="0" applyFont="1" applyBorder="1" applyAlignment="1">
      <alignment wrapText="1"/>
    </xf>
    <xf numFmtId="0" fontId="42" fillId="0" borderId="9" xfId="0" applyFont="1" applyBorder="1" applyAlignment="1">
      <alignment wrapText="1"/>
    </xf>
    <xf numFmtId="0" fontId="42" fillId="0" borderId="0" xfId="0" applyFont="1" applyAlignment="1">
      <alignment wrapText="1"/>
    </xf>
    <xf numFmtId="0" fontId="42" fillId="0" borderId="6" xfId="0" applyFont="1" applyBorder="1" applyAlignment="1">
      <alignment horizontal="center" wrapText="1"/>
    </xf>
    <xf numFmtId="0" fontId="42" fillId="0" borderId="6" xfId="0" applyFont="1" applyBorder="1" applyAlignment="1">
      <alignment horizontal="left" wrapText="1"/>
    </xf>
    <xf numFmtId="0" fontId="42" fillId="0" borderId="6" xfId="0" applyFont="1" applyFill="1" applyBorder="1" applyAlignment="1">
      <alignment horizontal="left" wrapText="1"/>
    </xf>
    <xf numFmtId="165" fontId="42" fillId="0" borderId="6" xfId="11" applyNumberFormat="1" applyFont="1" applyBorder="1" applyAlignment="1">
      <alignment wrapText="1"/>
    </xf>
    <xf numFmtId="165" fontId="42" fillId="0" borderId="6" xfId="11" applyNumberFormat="1" applyFont="1" applyFill="1" applyBorder="1" applyAlignment="1">
      <alignment wrapText="1"/>
    </xf>
    <xf numFmtId="0" fontId="42" fillId="0" borderId="6" xfId="0" applyFont="1" applyFill="1" applyBorder="1" applyAlignment="1">
      <alignment wrapText="1"/>
    </xf>
    <xf numFmtId="9" fontId="42" fillId="12" borderId="6" xfId="12" applyFont="1" applyFill="1" applyBorder="1" applyAlignment="1">
      <alignment horizontal="center" wrapText="1"/>
    </xf>
    <xf numFmtId="165" fontId="42" fillId="0" borderId="8" xfId="11" applyNumberFormat="1" applyFont="1" applyBorder="1" applyAlignment="1">
      <alignment wrapText="1"/>
    </xf>
    <xf numFmtId="0" fontId="42" fillId="12" borderId="6" xfId="0" applyFont="1" applyFill="1" applyBorder="1" applyAlignment="1">
      <alignment horizontal="center" wrapText="1"/>
    </xf>
    <xf numFmtId="0" fontId="42" fillId="0" borderId="6" xfId="0" applyFont="1" applyBorder="1" applyAlignment="1">
      <alignment horizontal="center"/>
    </xf>
    <xf numFmtId="42" fontId="42" fillId="0" borderId="6" xfId="11" applyNumberFormat="1" applyFont="1" applyBorder="1" applyAlignment="1">
      <alignment wrapText="1"/>
    </xf>
    <xf numFmtId="42" fontId="42" fillId="0" borderId="8" xfId="11" applyNumberFormat="1" applyFont="1" applyBorder="1"/>
    <xf numFmtId="42" fontId="42" fillId="0" borderId="8" xfId="11" applyNumberFormat="1" applyFont="1" applyBorder="1" applyAlignment="1">
      <alignment wrapText="1"/>
    </xf>
    <xf numFmtId="0" fontId="42" fillId="0" borderId="6" xfId="0" applyFont="1" applyBorder="1"/>
    <xf numFmtId="0" fontId="42" fillId="0" borderId="6" xfId="0" applyFont="1" applyBorder="1" applyAlignment="1">
      <alignment wrapText="1"/>
    </xf>
    <xf numFmtId="42" fontId="42" fillId="0" borderId="6" xfId="11" applyNumberFormat="1" applyFont="1" applyBorder="1"/>
    <xf numFmtId="42" fontId="42" fillId="0" borderId="6" xfId="0" applyNumberFormat="1" applyFont="1" applyFill="1" applyBorder="1"/>
    <xf numFmtId="42" fontId="42" fillId="0" borderId="6" xfId="0" applyNumberFormat="1" applyFont="1" applyBorder="1"/>
    <xf numFmtId="41" fontId="42" fillId="0" borderId="6" xfId="11" applyNumberFormat="1" applyFont="1" applyBorder="1"/>
    <xf numFmtId="0" fontId="42" fillId="0" borderId="8" xfId="0" applyFont="1" applyBorder="1"/>
    <xf numFmtId="0" fontId="46" fillId="0" borderId="6" xfId="0" applyFont="1" applyBorder="1" applyAlignment="1"/>
    <xf numFmtId="0" fontId="42" fillId="0" borderId="10" xfId="0" applyFont="1" applyBorder="1"/>
    <xf numFmtId="0" fontId="42" fillId="0" borderId="3" xfId="0" applyFont="1" applyBorder="1"/>
    <xf numFmtId="165" fontId="42" fillId="0" borderId="10" xfId="11" applyNumberFormat="1" applyFont="1" applyBorder="1" applyAlignment="1">
      <alignment wrapText="1"/>
    </xf>
    <xf numFmtId="0" fontId="42" fillId="0" borderId="0" xfId="0" applyFont="1" applyBorder="1" applyAlignment="1">
      <alignment horizontal="center"/>
    </xf>
    <xf numFmtId="0" fontId="42" fillId="0" borderId="0" xfId="0" applyFont="1" applyBorder="1" applyAlignment="1"/>
    <xf numFmtId="0" fontId="43" fillId="0" borderId="14" xfId="0" applyFont="1" applyBorder="1" applyAlignment="1">
      <alignment horizontal="center"/>
    </xf>
    <xf numFmtId="165" fontId="43" fillId="0" borderId="15" xfId="0" applyNumberFormat="1" applyFont="1" applyBorder="1"/>
    <xf numFmtId="165" fontId="43" fillId="0" borderId="16" xfId="0" applyNumberFormat="1" applyFont="1" applyBorder="1"/>
    <xf numFmtId="0" fontId="42" fillId="0" borderId="17" xfId="0" applyFont="1" applyBorder="1"/>
    <xf numFmtId="0" fontId="42" fillId="0" borderId="2" xfId="0" applyFont="1" applyBorder="1"/>
    <xf numFmtId="165" fontId="43" fillId="0" borderId="18" xfId="11" applyNumberFormat="1" applyFont="1" applyBorder="1" applyAlignment="1">
      <alignment wrapText="1"/>
    </xf>
    <xf numFmtId="0" fontId="0" fillId="0" borderId="6" xfId="0" applyBorder="1" applyAlignment="1">
      <alignment horizontal="left" vertical="top" wrapText="1"/>
    </xf>
    <xf numFmtId="0" fontId="10" fillId="0" borderId="6" xfId="0" applyFont="1" applyBorder="1" applyAlignment="1">
      <alignment wrapText="1"/>
    </xf>
    <xf numFmtId="0" fontId="0" fillId="4" borderId="6" xfId="0" applyFill="1" applyBorder="1" applyAlignment="1">
      <alignment horizontal="left" wrapText="1"/>
    </xf>
    <xf numFmtId="165" fontId="0" fillId="4" borderId="6" xfId="11" applyNumberFormat="1" applyFont="1" applyFill="1" applyBorder="1" applyAlignment="1">
      <alignment wrapText="1"/>
    </xf>
    <xf numFmtId="165" fontId="0" fillId="0" borderId="10" xfId="11" applyNumberFormat="1" applyFont="1" applyBorder="1" applyAlignment="1">
      <alignment wrapText="1"/>
    </xf>
    <xf numFmtId="0" fontId="7" fillId="0" borderId="2" xfId="0" applyFont="1" applyBorder="1" applyAlignment="1">
      <alignment horizontal="center"/>
    </xf>
    <xf numFmtId="0" fontId="0" fillId="0" borderId="14" xfId="0" applyBorder="1"/>
    <xf numFmtId="165" fontId="7" fillId="0" borderId="18" xfId="11" applyNumberFormat="1" applyFont="1" applyBorder="1" applyAlignment="1">
      <alignment wrapText="1"/>
    </xf>
    <xf numFmtId="0" fontId="0" fillId="0" borderId="7" xfId="0" applyBorder="1" applyAlignment="1">
      <alignment horizontal="left"/>
    </xf>
    <xf numFmtId="0" fontId="0" fillId="0" borderId="8" xfId="0" applyBorder="1" applyAlignment="1">
      <alignment horizontal="left"/>
    </xf>
    <xf numFmtId="0" fontId="0" fillId="0" borderId="6" xfId="0" applyFill="1" applyBorder="1" applyAlignment="1">
      <alignment wrapText="1"/>
    </xf>
    <xf numFmtId="0" fontId="0" fillId="0" borderId="8" xfId="0" applyFill="1" applyBorder="1" applyAlignment="1">
      <alignment wrapText="1"/>
    </xf>
    <xf numFmtId="0" fontId="47" fillId="0" borderId="6" xfId="0" applyFont="1" applyBorder="1"/>
    <xf numFmtId="0" fontId="47" fillId="0" borderId="6" xfId="0" applyFont="1" applyFill="1" applyBorder="1" applyAlignment="1">
      <alignment wrapText="1"/>
    </xf>
    <xf numFmtId="0" fontId="47" fillId="0" borderId="8" xfId="0" applyFont="1" applyFill="1" applyBorder="1" applyAlignment="1">
      <alignment wrapText="1"/>
    </xf>
    <xf numFmtId="0" fontId="47" fillId="0" borderId="6" xfId="0" applyFont="1" applyBorder="1" applyAlignment="1">
      <alignment horizontal="left" wrapText="1"/>
    </xf>
    <xf numFmtId="165" fontId="47" fillId="4" borderId="6" xfId="11" applyNumberFormat="1" applyFont="1" applyFill="1" applyBorder="1" applyAlignment="1">
      <alignment wrapText="1"/>
    </xf>
    <xf numFmtId="165" fontId="47" fillId="0" borderId="6" xfId="11" applyNumberFormat="1" applyFont="1" applyBorder="1" applyAlignment="1">
      <alignment wrapText="1"/>
    </xf>
    <xf numFmtId="0" fontId="0" fillId="0" borderId="7" xfId="0" applyBorder="1" applyAlignment="1">
      <alignment horizontal="left" wrapText="1"/>
    </xf>
    <xf numFmtId="0" fontId="9" fillId="0" borderId="6" xfId="0" applyFont="1" applyFill="1" applyBorder="1" applyAlignment="1">
      <alignment wrapText="1"/>
    </xf>
    <xf numFmtId="0" fontId="0" fillId="0" borderId="20" xfId="0" applyFill="1" applyBorder="1" applyAlignment="1">
      <alignment wrapText="1"/>
    </xf>
    <xf numFmtId="165" fontId="7" fillId="0" borderId="34" xfId="0" applyNumberFormat="1" applyFont="1" applyBorder="1"/>
    <xf numFmtId="0" fontId="0" fillId="0" borderId="7" xfId="0" applyBorder="1" applyAlignment="1">
      <alignment wrapText="1"/>
    </xf>
    <xf numFmtId="0" fontId="47" fillId="0" borderId="7" xfId="0" applyFont="1" applyBorder="1" applyAlignment="1">
      <alignment wrapText="1"/>
    </xf>
    <xf numFmtId="0" fontId="47" fillId="4" borderId="6" xfId="0" applyFont="1" applyFill="1" applyBorder="1" applyAlignment="1">
      <alignment horizontal="left" wrapText="1"/>
    </xf>
    <xf numFmtId="0" fontId="47" fillId="0" borderId="6" xfId="0" applyFont="1" applyBorder="1" applyAlignment="1">
      <alignment wrapText="1"/>
    </xf>
    <xf numFmtId="9" fontId="47" fillId="0" borderId="6" xfId="12" applyFont="1" applyBorder="1" applyAlignment="1">
      <alignment horizontal="center" wrapText="1"/>
    </xf>
    <xf numFmtId="165" fontId="47" fillId="0" borderId="10" xfId="11" applyNumberFormat="1" applyFont="1" applyBorder="1" applyAlignment="1">
      <alignment wrapText="1"/>
    </xf>
    <xf numFmtId="165" fontId="0" fillId="0" borderId="17" xfId="0" applyNumberFormat="1" applyBorder="1"/>
    <xf numFmtId="0" fontId="0" fillId="4" borderId="7" xfId="0" applyFill="1" applyBorder="1" applyAlignment="1">
      <alignment wrapText="1"/>
    </xf>
    <xf numFmtId="0" fontId="0" fillId="0" borderId="8" xfId="0" applyBorder="1" applyAlignment="1">
      <alignment horizontal="left" wrapText="1"/>
    </xf>
    <xf numFmtId="0" fontId="47" fillId="4" borderId="7" xfId="0" applyFont="1" applyFill="1" applyBorder="1" applyAlignment="1">
      <alignment wrapText="1"/>
    </xf>
    <xf numFmtId="0" fontId="47" fillId="0" borderId="8" xfId="0" applyFont="1" applyBorder="1" applyAlignment="1">
      <alignment horizontal="left" wrapText="1"/>
    </xf>
    <xf numFmtId="0" fontId="10" fillId="0" borderId="7" xfId="0" applyFont="1" applyBorder="1" applyAlignment="1">
      <alignment wrapText="1"/>
    </xf>
    <xf numFmtId="0" fontId="0" fillId="4" borderId="8" xfId="0" applyFill="1" applyBorder="1" applyAlignment="1">
      <alignment horizontal="left" wrapText="1"/>
    </xf>
    <xf numFmtId="0" fontId="0" fillId="0" borderId="4" xfId="0" applyBorder="1" applyAlignment="1">
      <alignment vertical="top" wrapText="1"/>
    </xf>
    <xf numFmtId="0" fontId="47" fillId="4" borderId="8" xfId="0" applyFont="1" applyFill="1" applyBorder="1" applyAlignment="1">
      <alignment horizontal="left" wrapText="1"/>
    </xf>
    <xf numFmtId="165" fontId="47" fillId="0" borderId="8" xfId="11" applyNumberFormat="1" applyFont="1" applyBorder="1" applyAlignment="1">
      <alignment wrapText="1"/>
    </xf>
    <xf numFmtId="0" fontId="47" fillId="0" borderId="4" xfId="0" applyFont="1" applyBorder="1" applyAlignment="1">
      <alignment vertical="top" wrapText="1"/>
    </xf>
    <xf numFmtId="0" fontId="47" fillId="0" borderId="4" xfId="0" applyFont="1" applyBorder="1" applyAlignment="1">
      <alignment horizontal="left" vertical="top" wrapText="1"/>
    </xf>
    <xf numFmtId="0" fontId="0" fillId="0" borderId="0" xfId="0" applyBorder="1" applyAlignment="1">
      <alignment horizontal="left" vertical="top" wrapText="1"/>
    </xf>
    <xf numFmtId="0" fontId="47" fillId="0" borderId="0" xfId="0" applyFont="1" applyBorder="1" applyAlignment="1">
      <alignment horizontal="left" vertical="top" wrapText="1"/>
    </xf>
    <xf numFmtId="0" fontId="0" fillId="0" borderId="0" xfId="0" applyBorder="1" applyAlignment="1">
      <alignment vertical="top" wrapText="1"/>
    </xf>
    <xf numFmtId="0" fontId="7" fillId="0" borderId="0" xfId="0" applyFont="1" applyBorder="1" applyAlignment="1">
      <alignment horizontal="center" vertical="center" wrapText="1"/>
    </xf>
    <xf numFmtId="165" fontId="7" fillId="0" borderId="15" xfId="0" applyNumberFormat="1" applyFont="1" applyBorder="1" applyAlignment="1">
      <alignment vertical="top" wrapText="1"/>
    </xf>
    <xf numFmtId="165" fontId="7" fillId="0" borderId="16" xfId="0" applyNumberFormat="1" applyFont="1" applyBorder="1" applyAlignment="1">
      <alignment vertical="top" wrapText="1"/>
    </xf>
    <xf numFmtId="0" fontId="7" fillId="4" borderId="10" xfId="0" applyFont="1" applyFill="1" applyBorder="1" applyAlignment="1">
      <alignment horizontal="center" wrapText="1"/>
    </xf>
    <xf numFmtId="0" fontId="7" fillId="4" borderId="11" xfId="0" applyFont="1" applyFill="1" applyBorder="1" applyAlignment="1">
      <alignment horizontal="center" wrapText="1"/>
    </xf>
    <xf numFmtId="0" fontId="7" fillId="4" borderId="12" xfId="0" applyFont="1" applyFill="1" applyBorder="1" applyAlignment="1">
      <alignment horizontal="center" vertical="top" wrapText="1"/>
    </xf>
    <xf numFmtId="0" fontId="0" fillId="0" borderId="12" xfId="0" applyBorder="1" applyAlignment="1">
      <alignment horizontal="center" vertical="center" wrapText="1"/>
    </xf>
    <xf numFmtId="165" fontId="0" fillId="4" borderId="6" xfId="11" applyNumberFormat="1" applyFont="1" applyFill="1" applyBorder="1" applyAlignment="1">
      <alignment vertical="center" wrapText="1"/>
    </xf>
    <xf numFmtId="165" fontId="0" fillId="0" borderId="6" xfId="11" applyNumberFormat="1" applyFont="1" applyBorder="1" applyAlignment="1">
      <alignment vertical="center" wrapText="1"/>
    </xf>
    <xf numFmtId="9" fontId="0" fillId="0" borderId="6" xfId="12" applyFont="1" applyBorder="1" applyAlignment="1">
      <alignment horizontal="center" vertical="center" wrapText="1"/>
    </xf>
    <xf numFmtId="9" fontId="0" fillId="0" borderId="6" xfId="12" applyFont="1" applyFill="1" applyBorder="1" applyAlignment="1">
      <alignment horizontal="center" vertical="center" wrapText="1"/>
    </xf>
    <xf numFmtId="165" fontId="0" fillId="0" borderId="8" xfId="11" applyNumberFormat="1" applyFont="1" applyBorder="1" applyAlignment="1">
      <alignment vertical="center" wrapText="1"/>
    </xf>
    <xf numFmtId="166" fontId="0" fillId="0" borderId="6" xfId="11" quotePrefix="1" applyNumberFormat="1" applyFont="1" applyBorder="1" applyAlignment="1">
      <alignment horizontal="left" vertical="center" wrapText="1"/>
    </xf>
    <xf numFmtId="0" fontId="0" fillId="0" borderId="10" xfId="0" applyFill="1" applyBorder="1" applyAlignment="1">
      <alignment horizontal="left" vertical="center" wrapText="1"/>
    </xf>
    <xf numFmtId="165" fontId="7" fillId="0" borderId="49" xfId="11" applyNumberFormat="1" applyFont="1" applyBorder="1" applyAlignment="1">
      <alignment vertical="center" wrapText="1"/>
    </xf>
    <xf numFmtId="166" fontId="0" fillId="0" borderId="34" xfId="11" quotePrefix="1" applyNumberFormat="1" applyFont="1" applyBorder="1" applyAlignment="1">
      <alignment horizontal="left" vertical="center" wrapText="1"/>
    </xf>
    <xf numFmtId="44" fontId="0" fillId="0" borderId="6" xfId="11" applyNumberFormat="1" applyFont="1" applyBorder="1" applyAlignment="1">
      <alignment wrapText="1"/>
    </xf>
    <xf numFmtId="171" fontId="0" fillId="0" borderId="6" xfId="11" applyNumberFormat="1" applyFont="1" applyBorder="1" applyAlignment="1">
      <alignment wrapText="1"/>
    </xf>
    <xf numFmtId="0" fontId="0" fillId="0" borderId="10" xfId="0" applyBorder="1" applyAlignment="1">
      <alignment wrapText="1"/>
    </xf>
    <xf numFmtId="0" fontId="0" fillId="0" borderId="0" xfId="0" applyFont="1" applyBorder="1" applyAlignment="1">
      <alignment wrapText="1"/>
    </xf>
    <xf numFmtId="9" fontId="0" fillId="0" borderId="2" xfId="12" applyFont="1" applyBorder="1" applyAlignment="1">
      <alignment horizontal="center" wrapText="1"/>
    </xf>
    <xf numFmtId="165" fontId="0" fillId="0" borderId="0" xfId="11" applyNumberFormat="1" applyFont="1" applyBorder="1" applyAlignment="1">
      <alignment wrapText="1"/>
    </xf>
    <xf numFmtId="0" fontId="10" fillId="0" borderId="7" xfId="0" applyFont="1" applyFill="1" applyBorder="1" applyAlignment="1">
      <alignment horizontal="left" wrapText="1"/>
    </xf>
    <xf numFmtId="49" fontId="0" fillId="0" borderId="6" xfId="0" applyNumberFormat="1" applyBorder="1" applyAlignment="1">
      <alignment horizontal="center" vertical="center" wrapText="1"/>
    </xf>
    <xf numFmtId="9" fontId="0" fillId="0" borderId="6" xfId="0" applyNumberFormat="1" applyBorder="1" applyAlignment="1">
      <alignment horizontal="center" vertical="center" wrapText="1"/>
    </xf>
    <xf numFmtId="41" fontId="0" fillId="0" borderId="6" xfId="1" applyNumberFormat="1" applyFont="1" applyBorder="1" applyAlignment="1">
      <alignment vertical="center" wrapText="1"/>
    </xf>
    <xf numFmtId="0" fontId="0" fillId="0" borderId="8" xfId="0" applyBorder="1" applyAlignment="1">
      <alignment vertical="center" wrapText="1"/>
    </xf>
    <xf numFmtId="0" fontId="11" fillId="0" borderId="6" xfId="0" applyFont="1" applyBorder="1" applyAlignment="1">
      <alignment vertical="center" wrapText="1"/>
    </xf>
    <xf numFmtId="0" fontId="0" fillId="0" borderId="10" xfId="0" applyBorder="1" applyAlignment="1">
      <alignment vertical="center" wrapText="1"/>
    </xf>
    <xf numFmtId="42" fontId="0" fillId="0" borderId="10" xfId="1" applyNumberFormat="1" applyFont="1" applyBorder="1" applyAlignment="1">
      <alignment vertical="center" wrapText="1"/>
    </xf>
    <xf numFmtId="0" fontId="0" fillId="0" borderId="10" xfId="0" applyBorder="1" applyAlignment="1">
      <alignment horizontal="center" vertical="center" wrapText="1"/>
    </xf>
    <xf numFmtId="42" fontId="0" fillId="0" borderId="3" xfId="1" applyNumberFormat="1" applyFont="1" applyBorder="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7" fillId="0" borderId="14" xfId="0" applyFont="1" applyBorder="1" applyAlignment="1">
      <alignment horizontal="center" vertical="center" wrapText="1"/>
    </xf>
    <xf numFmtId="42" fontId="7" fillId="0" borderId="15" xfId="1" applyNumberFormat="1" applyFont="1" applyBorder="1" applyAlignment="1">
      <alignment vertical="center" wrapText="1"/>
    </xf>
    <xf numFmtId="42" fontId="7" fillId="0" borderId="16" xfId="1" applyNumberFormat="1" applyFont="1" applyBorder="1" applyAlignment="1">
      <alignment vertical="center" wrapText="1"/>
    </xf>
    <xf numFmtId="44" fontId="0" fillId="0" borderId="17" xfId="1" applyFont="1" applyBorder="1" applyAlignment="1">
      <alignment horizontal="center" vertical="center" wrapText="1"/>
    </xf>
    <xf numFmtId="42" fontId="0" fillId="0" borderId="2" xfId="0" applyNumberFormat="1" applyBorder="1" applyAlignment="1">
      <alignment horizontal="center" vertical="center" wrapText="1"/>
    </xf>
    <xf numFmtId="0" fontId="0" fillId="0" borderId="2" xfId="0" applyBorder="1" applyAlignment="1">
      <alignment horizontal="center" vertical="center" wrapText="1"/>
    </xf>
    <xf numFmtId="165" fontId="7" fillId="0" borderId="16" xfId="0" applyNumberFormat="1" applyFont="1" applyBorder="1" applyAlignment="1">
      <alignment vertical="center" wrapText="1"/>
    </xf>
    <xf numFmtId="0" fontId="0" fillId="0" borderId="17" xfId="0" applyBorder="1" applyAlignment="1">
      <alignment vertical="center" wrapText="1"/>
    </xf>
    <xf numFmtId="49" fontId="0" fillId="0" borderId="6" xfId="0" applyNumberFormat="1" applyFont="1" applyBorder="1" applyAlignment="1">
      <alignment horizontal="center" vertical="center" wrapText="1"/>
    </xf>
    <xf numFmtId="165" fontId="0" fillId="0" borderId="6" xfId="0" applyNumberFormat="1" applyBorder="1" applyAlignment="1">
      <alignment vertical="center" wrapText="1"/>
    </xf>
    <xf numFmtId="14" fontId="0" fillId="0" borderId="6" xfId="0" applyNumberFormat="1" applyBorder="1" applyAlignment="1">
      <alignment horizontal="center" vertical="center" wrapText="1"/>
    </xf>
    <xf numFmtId="49" fontId="0" fillId="0" borderId="6" xfId="0" applyNumberFormat="1" applyFont="1" applyFill="1" applyBorder="1" applyAlignment="1">
      <alignment horizontal="center" vertical="center" wrapText="1"/>
    </xf>
    <xf numFmtId="165" fontId="0" fillId="0" borderId="6" xfId="0" applyNumberFormat="1" applyFill="1" applyBorder="1" applyAlignment="1">
      <alignment vertical="center" wrapText="1"/>
    </xf>
    <xf numFmtId="14" fontId="0" fillId="0" borderId="6" xfId="0" applyNumberFormat="1" applyFill="1" applyBorder="1" applyAlignment="1">
      <alignment horizontal="center" vertical="center" wrapText="1"/>
    </xf>
    <xf numFmtId="9" fontId="0" fillId="0" borderId="6" xfId="0" applyNumberFormat="1" applyFill="1" applyBorder="1" applyAlignment="1">
      <alignment horizontal="center" vertical="center" wrapText="1"/>
    </xf>
    <xf numFmtId="0" fontId="0" fillId="0" borderId="6" xfId="0" applyFill="1" applyBorder="1" applyAlignment="1">
      <alignment horizontal="center" vertical="center" wrapText="1"/>
    </xf>
    <xf numFmtId="49" fontId="0" fillId="0" borderId="6" xfId="0" quotePrefix="1" applyNumberFormat="1" applyFont="1" applyFill="1" applyBorder="1" applyAlignment="1">
      <alignment horizontal="center" vertical="center" wrapText="1"/>
    </xf>
    <xf numFmtId="0" fontId="0" fillId="0" borderId="0" xfId="0" applyFill="1" applyBorder="1" applyAlignment="1">
      <alignment wrapText="1"/>
    </xf>
    <xf numFmtId="49" fontId="0" fillId="0" borderId="0" xfId="0" applyNumberFormat="1" applyBorder="1" applyAlignment="1">
      <alignment horizontal="center" wrapText="1"/>
    </xf>
    <xf numFmtId="0" fontId="7" fillId="0" borderId="32" xfId="0" applyFont="1" applyBorder="1" applyAlignment="1">
      <alignment horizontal="center" wrapText="1"/>
    </xf>
    <xf numFmtId="165" fontId="7" fillId="0" borderId="33" xfId="0" applyNumberFormat="1" applyFont="1" applyBorder="1" applyAlignment="1">
      <alignment wrapText="1"/>
    </xf>
    <xf numFmtId="0" fontId="0" fillId="0" borderId="34" xfId="0" applyBorder="1" applyAlignment="1">
      <alignment horizontal="center" vertical="center" wrapText="1"/>
    </xf>
    <xf numFmtId="9" fontId="0" fillId="0" borderId="0" xfId="0" applyNumberFormat="1" applyBorder="1" applyAlignment="1">
      <alignment horizontal="center" vertical="center" wrapText="1"/>
    </xf>
    <xf numFmtId="165" fontId="7" fillId="0" borderId="33" xfId="1" applyNumberFormat="1" applyFont="1" applyBorder="1" applyAlignment="1">
      <alignment wrapText="1"/>
    </xf>
    <xf numFmtId="0" fontId="0" fillId="0" borderId="34" xfId="0" applyBorder="1" applyAlignment="1">
      <alignment horizontal="center" wrapText="1"/>
    </xf>
    <xf numFmtId="168" fontId="0" fillId="0" borderId="6" xfId="0" applyNumberFormat="1" applyBorder="1" applyAlignment="1">
      <alignment wrapText="1"/>
    </xf>
    <xf numFmtId="0" fontId="8" fillId="0" borderId="37" xfId="0" applyFont="1" applyFill="1" applyBorder="1" applyAlignment="1">
      <alignment horizontal="left" vertical="top" wrapText="1"/>
    </xf>
    <xf numFmtId="0" fontId="8" fillId="0" borderId="37" xfId="0" applyFont="1" applyFill="1" applyBorder="1" applyAlignment="1">
      <alignment horizontal="center" vertical="top" wrapText="1"/>
    </xf>
    <xf numFmtId="49" fontId="8" fillId="0" borderId="6" xfId="0" applyNumberFormat="1" applyFont="1" applyFill="1" applyBorder="1" applyAlignment="1">
      <alignment vertical="top" wrapText="1"/>
    </xf>
    <xf numFmtId="164" fontId="8" fillId="0" borderId="6" xfId="1" applyNumberFormat="1" applyFont="1" applyFill="1" applyBorder="1" applyAlignment="1">
      <alignment horizontal="right" vertical="top" wrapText="1"/>
    </xf>
    <xf numFmtId="0" fontId="8" fillId="0" borderId="8" xfId="0" applyFont="1" applyFill="1" applyBorder="1" applyAlignment="1">
      <alignment horizontal="left" vertical="top" wrapText="1"/>
    </xf>
    <xf numFmtId="0" fontId="8" fillId="0" borderId="8" xfId="0" applyFont="1" applyFill="1" applyBorder="1" applyAlignment="1">
      <alignment horizontal="center" vertical="top" wrapText="1"/>
    </xf>
    <xf numFmtId="0" fontId="8" fillId="6" borderId="8" xfId="0" applyFont="1" applyFill="1" applyBorder="1" applyAlignment="1">
      <alignment horizontal="center" vertical="top" wrapText="1"/>
    </xf>
    <xf numFmtId="0" fontId="8" fillId="8" borderId="37" xfId="0" applyFont="1" applyFill="1" applyBorder="1" applyAlignment="1">
      <alignment horizontal="left" vertical="top" wrapText="1"/>
    </xf>
    <xf numFmtId="0" fontId="8" fillId="8" borderId="8" xfId="0" applyFont="1" applyFill="1" applyBorder="1" applyAlignment="1">
      <alignment horizontal="center" vertical="top" wrapText="1"/>
    </xf>
    <xf numFmtId="49" fontId="8" fillId="8" borderId="6" xfId="0" applyNumberFormat="1" applyFont="1" applyFill="1" applyBorder="1" applyAlignment="1">
      <alignment vertical="top" wrapText="1"/>
    </xf>
    <xf numFmtId="164" fontId="8" fillId="8" borderId="6" xfId="1" applyNumberFormat="1" applyFont="1" applyFill="1" applyBorder="1" applyAlignment="1">
      <alignment horizontal="right" vertical="top" wrapText="1"/>
    </xf>
    <xf numFmtId="0" fontId="8" fillId="0" borderId="45" xfId="0" applyFont="1" applyFill="1" applyBorder="1" applyAlignment="1">
      <alignment horizontal="left" vertical="top" wrapText="1"/>
    </xf>
    <xf numFmtId="49" fontId="8" fillId="0" borderId="45" xfId="0" applyNumberFormat="1" applyFont="1" applyFill="1" applyBorder="1" applyAlignment="1">
      <alignment horizontal="left" vertical="top" wrapText="1"/>
    </xf>
    <xf numFmtId="0" fontId="8" fillId="9" borderId="0" xfId="0" applyFont="1" applyFill="1" applyBorder="1" applyAlignment="1">
      <alignment horizontal="left" vertical="top" wrapText="1"/>
    </xf>
    <xf numFmtId="0" fontId="8" fillId="9" borderId="0" xfId="0" applyFont="1" applyFill="1" applyBorder="1" applyAlignment="1">
      <alignment horizontal="center" vertical="top" wrapText="1"/>
    </xf>
    <xf numFmtId="5" fontId="8" fillId="0" borderId="6" xfId="5" applyNumberFormat="1" applyFont="1" applyFill="1" applyBorder="1" applyAlignment="1">
      <alignment wrapText="1"/>
    </xf>
    <xf numFmtId="49" fontId="8" fillId="0" borderId="46" xfId="0" applyNumberFormat="1" applyFont="1" applyFill="1" applyBorder="1" applyAlignment="1">
      <alignment horizontal="left" vertical="top" wrapText="1"/>
    </xf>
    <xf numFmtId="0" fontId="8" fillId="1" borderId="45" xfId="0" applyFont="1" applyFill="1" applyBorder="1" applyAlignment="1">
      <alignment horizontal="left" vertical="top" wrapText="1"/>
    </xf>
    <xf numFmtId="0" fontId="8" fillId="1" borderId="8" xfId="0" applyFont="1" applyFill="1" applyBorder="1" applyAlignment="1">
      <alignment horizontal="center" vertical="top" wrapText="1"/>
    </xf>
    <xf numFmtId="49" fontId="8" fillId="1" borderId="45" xfId="0" applyNumberFormat="1" applyFont="1" applyFill="1" applyBorder="1" applyAlignment="1">
      <alignment horizontal="left" vertical="top" wrapText="1"/>
    </xf>
    <xf numFmtId="0" fontId="8" fillId="10" borderId="7" xfId="0" applyFont="1" applyFill="1" applyBorder="1" applyAlignment="1">
      <alignment horizontal="center" vertical="top" wrapText="1"/>
    </xf>
    <xf numFmtId="0" fontId="8" fillId="10" borderId="20" xfId="0" applyFont="1" applyFill="1" applyBorder="1" applyAlignment="1">
      <alignment horizontal="center" vertical="top" wrapText="1"/>
    </xf>
    <xf numFmtId="0" fontId="38" fillId="10" borderId="20" xfId="0" applyFont="1" applyFill="1" applyBorder="1" applyAlignment="1">
      <alignment horizontal="center" vertical="top" wrapText="1"/>
    </xf>
    <xf numFmtId="0" fontId="8" fillId="10" borderId="8" xfId="0" applyFont="1" applyFill="1" applyBorder="1" applyAlignment="1">
      <alignment horizontal="center" vertical="top" wrapText="1"/>
    </xf>
    <xf numFmtId="0" fontId="8" fillId="0" borderId="34" xfId="0" applyFont="1" applyFill="1" applyBorder="1" applyAlignment="1">
      <alignment horizontal="center" vertical="top" wrapText="1"/>
    </xf>
    <xf numFmtId="0" fontId="8"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47" xfId="0" applyFont="1" applyFill="1" applyBorder="1" applyAlignment="1">
      <alignment horizontal="center" vertical="top" wrapText="1"/>
    </xf>
    <xf numFmtId="49" fontId="8" fillId="0" borderId="48" xfId="0" applyNumberFormat="1" applyFont="1" applyFill="1" applyBorder="1" applyAlignment="1">
      <alignment horizontal="left" vertical="top" wrapText="1"/>
    </xf>
    <xf numFmtId="49" fontId="8" fillId="0" borderId="0" xfId="5" applyNumberFormat="1" applyFont="1" applyFill="1" applyBorder="1" applyAlignment="1">
      <alignment wrapText="1"/>
    </xf>
    <xf numFmtId="5" fontId="8" fillId="0" borderId="0" xfId="5" applyNumberFormat="1" applyFont="1" applyFill="1" applyBorder="1" applyAlignment="1">
      <alignment wrapText="1"/>
    </xf>
    <xf numFmtId="5" fontId="8" fillId="0" borderId="0" xfId="1" applyNumberFormat="1" applyFont="1" applyFill="1" applyBorder="1" applyAlignment="1">
      <alignment horizontal="right" wrapText="1"/>
    </xf>
    <xf numFmtId="0" fontId="8" fillId="0" borderId="0" xfId="5" applyFont="1" applyFill="1" applyBorder="1" applyAlignment="1">
      <alignment horizontal="right" wrapText="1"/>
    </xf>
    <xf numFmtId="5" fontId="8" fillId="0" borderId="0" xfId="5" applyNumberFormat="1" applyFont="1" applyFill="1" applyBorder="1" applyAlignment="1">
      <alignment horizontal="right" wrapText="1"/>
    </xf>
    <xf numFmtId="15" fontId="0" fillId="0" borderId="6" xfId="0" applyNumberFormat="1" applyBorder="1" applyAlignment="1">
      <alignment wrapText="1"/>
    </xf>
    <xf numFmtId="42" fontId="0" fillId="0" borderId="6" xfId="0" applyNumberFormat="1" applyBorder="1" applyAlignment="1">
      <alignment wrapText="1"/>
    </xf>
    <xf numFmtId="0" fontId="0" fillId="0" borderId="0" xfId="0" applyBorder="1" applyAlignment="1">
      <alignment horizontal="center" wrapText="1"/>
    </xf>
    <xf numFmtId="0" fontId="7" fillId="0" borderId="14" xfId="0" applyFont="1" applyBorder="1" applyAlignment="1">
      <alignment horizontal="center" wrapText="1"/>
    </xf>
    <xf numFmtId="165" fontId="7" fillId="0" borderId="15" xfId="0" applyNumberFormat="1" applyFont="1" applyBorder="1" applyAlignment="1">
      <alignment wrapText="1"/>
    </xf>
    <xf numFmtId="0" fontId="0" fillId="0" borderId="17" xfId="0" applyBorder="1" applyAlignment="1">
      <alignment wrapText="1"/>
    </xf>
    <xf numFmtId="0" fontId="0" fillId="0" borderId="2" xfId="0" applyBorder="1" applyAlignment="1">
      <alignment wrapText="1"/>
    </xf>
    <xf numFmtId="42" fontId="42" fillId="0" borderId="6" xfId="11" applyNumberFormat="1" applyFont="1" applyFill="1" applyBorder="1" applyAlignment="1">
      <alignment wrapText="1"/>
    </xf>
    <xf numFmtId="17" fontId="42" fillId="0" borderId="6" xfId="0" applyNumberFormat="1" applyFont="1" applyFill="1" applyBorder="1" applyAlignment="1">
      <alignment wrapText="1"/>
    </xf>
    <xf numFmtId="9" fontId="0" fillId="0" borderId="6" xfId="12" applyFont="1" applyBorder="1" applyAlignment="1">
      <alignment wrapText="1"/>
    </xf>
    <xf numFmtId="42" fontId="47" fillId="0" borderId="6" xfId="0" applyNumberFormat="1" applyFont="1" applyBorder="1" applyAlignment="1">
      <alignment wrapText="1"/>
    </xf>
    <xf numFmtId="9" fontId="47" fillId="0" borderId="6" xfId="12" applyFont="1" applyBorder="1" applyAlignment="1">
      <alignment wrapText="1"/>
    </xf>
    <xf numFmtId="165" fontId="0" fillId="4" borderId="6" xfId="0" applyNumberFormat="1" applyFill="1" applyBorder="1" applyAlignment="1">
      <alignment wrapText="1"/>
    </xf>
    <xf numFmtId="0" fontId="9" fillId="0" borderId="8" xfId="0" applyFont="1" applyFill="1" applyBorder="1" applyAlignment="1">
      <alignment wrapText="1"/>
    </xf>
    <xf numFmtId="165" fontId="7" fillId="0" borderId="16" xfId="0" applyNumberFormat="1" applyFont="1" applyBorder="1" applyAlignment="1">
      <alignment wrapText="1"/>
    </xf>
    <xf numFmtId="165" fontId="7" fillId="0" borderId="34" xfId="0" applyNumberFormat="1" applyFont="1" applyBorder="1" applyAlignment="1">
      <alignment wrapText="1"/>
    </xf>
    <xf numFmtId="0" fontId="10" fillId="0" borderId="0" xfId="0" applyFont="1" applyBorder="1" applyAlignment="1">
      <alignment wrapText="1"/>
    </xf>
    <xf numFmtId="0" fontId="7" fillId="0" borderId="2" xfId="0" applyFont="1" applyBorder="1" applyAlignment="1">
      <alignment horizontal="center" wrapText="1"/>
    </xf>
    <xf numFmtId="0" fontId="0" fillId="0" borderId="14" xfId="0" applyBorder="1" applyAlignment="1">
      <alignment wrapText="1"/>
    </xf>
    <xf numFmtId="0" fontId="28" fillId="0" borderId="9" xfId="0" applyFont="1" applyBorder="1" applyAlignment="1">
      <alignment wrapText="1"/>
    </xf>
    <xf numFmtId="0" fontId="7" fillId="0" borderId="0" xfId="0" applyFont="1" applyBorder="1" applyAlignment="1">
      <alignment wrapText="1"/>
    </xf>
    <xf numFmtId="42" fontId="0" fillId="0" borderId="6" xfId="0" applyNumberFormat="1" applyBorder="1" applyAlignment="1">
      <alignment vertical="center" wrapText="1"/>
    </xf>
    <xf numFmtId="0" fontId="0" fillId="4" borderId="0" xfId="0" applyFill="1" applyBorder="1" applyAlignment="1">
      <alignment vertical="center" wrapText="1"/>
    </xf>
    <xf numFmtId="0" fontId="0" fillId="0" borderId="10" xfId="0" applyFill="1" applyBorder="1" applyAlignment="1">
      <alignment vertical="center" wrapText="1"/>
    </xf>
    <xf numFmtId="0" fontId="7" fillId="0" borderId="32" xfId="0" applyFont="1" applyBorder="1" applyAlignment="1">
      <alignment horizontal="center" vertical="center" wrapText="1"/>
    </xf>
    <xf numFmtId="165" fontId="7" fillId="0" borderId="33" xfId="0" applyNumberFormat="1" applyFont="1" applyBorder="1" applyAlignment="1">
      <alignment vertical="center" wrapText="1"/>
    </xf>
    <xf numFmtId="165" fontId="7" fillId="0" borderId="34" xfId="0" applyNumberFormat="1" applyFont="1" applyBorder="1" applyAlignment="1">
      <alignment vertical="center" wrapText="1"/>
    </xf>
    <xf numFmtId="0" fontId="0" fillId="0" borderId="34" xfId="0" applyBorder="1" applyAlignment="1">
      <alignment vertical="center" wrapText="1"/>
    </xf>
    <xf numFmtId="165" fontId="7" fillId="0" borderId="23" xfId="0" applyNumberFormat="1" applyFont="1" applyBorder="1" applyAlignment="1">
      <alignment vertical="center" wrapText="1"/>
    </xf>
    <xf numFmtId="44" fontId="0" fillId="0" borderId="6" xfId="0" applyNumberFormat="1" applyBorder="1" applyAlignment="1">
      <alignment wrapText="1"/>
    </xf>
    <xf numFmtId="0" fontId="0" fillId="0" borderId="6" xfId="0" applyFont="1" applyBorder="1" applyAlignment="1">
      <alignment horizontal="center" wrapText="1"/>
    </xf>
    <xf numFmtId="44" fontId="0" fillId="0" borderId="10" xfId="0" applyNumberFormat="1" applyBorder="1" applyAlignment="1">
      <alignment wrapText="1"/>
    </xf>
    <xf numFmtId="14" fontId="0" fillId="0" borderId="6" xfId="0" applyNumberFormat="1" applyBorder="1" applyAlignment="1">
      <alignment horizontal="right" wrapText="1"/>
    </xf>
    <xf numFmtId="0" fontId="0" fillId="0" borderId="0" xfId="0" applyFont="1" applyBorder="1" applyAlignment="1">
      <alignment horizontal="center" wrapText="1"/>
    </xf>
    <xf numFmtId="0" fontId="0" fillId="0" borderId="2" xfId="0" applyBorder="1" applyAlignment="1">
      <alignment horizontal="center" wrapText="1"/>
    </xf>
    <xf numFmtId="44" fontId="0" fillId="0" borderId="0" xfId="0" applyNumberFormat="1" applyBorder="1" applyAlignment="1">
      <alignment wrapText="1"/>
    </xf>
    <xf numFmtId="0" fontId="0" fillId="0" borderId="34" xfId="0" applyBorder="1" applyAlignment="1">
      <alignment wrapText="1"/>
    </xf>
    <xf numFmtId="0" fontId="1" fillId="4" borderId="4" xfId="4" applyFill="1" applyBorder="1"/>
    <xf numFmtId="0" fontId="14" fillId="0" borderId="6" xfId="5" applyFont="1" applyFill="1" applyBorder="1" applyAlignment="1">
      <alignment vertical="top"/>
    </xf>
    <xf numFmtId="14" fontId="14" fillId="0" borderId="6" xfId="5" applyNumberFormat="1" applyFont="1" applyFill="1" applyBorder="1" applyAlignment="1">
      <alignment horizontal="left" vertical="top"/>
    </xf>
    <xf numFmtId="0" fontId="10" fillId="0" borderId="7" xfId="0" applyFont="1" applyFill="1" applyBorder="1" applyAlignment="1">
      <alignment horizontal="left" wrapText="1"/>
    </xf>
    <xf numFmtId="0" fontId="10" fillId="0" borderId="20" xfId="0" applyFont="1" applyFill="1" applyBorder="1" applyAlignment="1">
      <alignment horizontal="left" wrapText="1"/>
    </xf>
    <xf numFmtId="0" fontId="10" fillId="0" borderId="8" xfId="0" applyFont="1" applyFill="1" applyBorder="1" applyAlignment="1">
      <alignment horizontal="left" wrapText="1"/>
    </xf>
    <xf numFmtId="0" fontId="0" fillId="0" borderId="7" xfId="0" applyFill="1" applyBorder="1" applyAlignment="1">
      <alignment horizontal="left" wrapText="1"/>
    </xf>
    <xf numFmtId="0" fontId="0" fillId="0" borderId="20" xfId="0" applyFill="1" applyBorder="1" applyAlignment="1">
      <alignment horizontal="left" wrapText="1"/>
    </xf>
    <xf numFmtId="0" fontId="0" fillId="0" borderId="8" xfId="0" applyFill="1" applyBorder="1" applyAlignment="1">
      <alignment horizontal="left" wrapText="1"/>
    </xf>
    <xf numFmtId="0" fontId="0" fillId="0" borderId="20" xfId="0" applyFill="1" applyBorder="1" applyAlignment="1">
      <alignment horizontal="left"/>
    </xf>
    <xf numFmtId="0" fontId="0" fillId="0" borderId="8" xfId="0" applyFill="1" applyBorder="1" applyAlignment="1">
      <alignment horizontal="left"/>
    </xf>
    <xf numFmtId="0" fontId="0" fillId="0" borderId="7" xfId="0" applyFont="1" applyFill="1" applyBorder="1" applyAlignment="1">
      <alignment horizontal="left" wrapText="1"/>
    </xf>
    <xf numFmtId="0" fontId="0" fillId="0" borderId="20" xfId="0" applyFont="1" applyFill="1" applyBorder="1" applyAlignment="1">
      <alignment horizontal="left" wrapText="1"/>
    </xf>
    <xf numFmtId="0" fontId="0" fillId="0" borderId="8" xfId="0" applyFont="1" applyFill="1" applyBorder="1" applyAlignment="1">
      <alignment horizontal="left" wrapText="1"/>
    </xf>
    <xf numFmtId="0" fontId="21" fillId="0" borderId="7" xfId="0" applyFont="1" applyFill="1" applyBorder="1" applyAlignment="1">
      <alignment horizontal="left" wrapText="1"/>
    </xf>
    <xf numFmtId="14" fontId="0" fillId="0" borderId="7" xfId="0" applyNumberFormat="1" applyFont="1" applyFill="1" applyBorder="1" applyAlignment="1">
      <alignment horizontal="left" vertical="top" wrapText="1"/>
    </xf>
    <xf numFmtId="14" fontId="0" fillId="0" borderId="8" xfId="0" applyNumberFormat="1" applyFont="1" applyFill="1" applyBorder="1" applyAlignment="1">
      <alignment horizontal="left" vertical="top" wrapText="1"/>
    </xf>
    <xf numFmtId="0" fontId="0" fillId="0" borderId="7" xfId="0" applyFill="1" applyBorder="1" applyAlignment="1">
      <alignment horizontal="left"/>
    </xf>
    <xf numFmtId="0" fontId="7" fillId="0" borderId="10" xfId="0" applyNumberFormat="1" applyFont="1" applyFill="1" applyBorder="1" applyAlignment="1">
      <alignment horizontal="center" wrapText="1"/>
    </xf>
    <xf numFmtId="0" fontId="7" fillId="0" borderId="11" xfId="0" applyNumberFormat="1" applyFont="1" applyFill="1" applyBorder="1" applyAlignment="1">
      <alignment horizontal="center" wrapText="1"/>
    </xf>
    <xf numFmtId="0" fontId="7" fillId="0" borderId="12" xfId="0" applyNumberFormat="1" applyFont="1" applyFill="1" applyBorder="1" applyAlignment="1">
      <alignment horizontal="center" wrapText="1"/>
    </xf>
    <xf numFmtId="0" fontId="21" fillId="0" borderId="1" xfId="0" applyFont="1" applyFill="1" applyBorder="1" applyAlignment="1">
      <alignment horizontal="left"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13" xfId="0" applyFont="1" applyFill="1" applyBorder="1" applyAlignment="1">
      <alignment horizontal="left" wrapText="1"/>
    </xf>
    <xf numFmtId="0" fontId="7" fillId="0" borderId="9" xfId="0" applyFont="1" applyFill="1" applyBorder="1" applyAlignment="1">
      <alignment horizontal="left" wrapText="1"/>
    </xf>
    <xf numFmtId="0" fontId="7" fillId="0" borderId="19" xfId="0" applyFont="1" applyFill="1" applyBorder="1" applyAlignment="1">
      <alignment horizontal="left" wrapText="1"/>
    </xf>
    <xf numFmtId="42" fontId="7" fillId="0" borderId="10" xfId="1" applyNumberFormat="1" applyFont="1" applyBorder="1" applyAlignment="1">
      <alignment horizontal="center" vertical="center" wrapText="1"/>
    </xf>
    <xf numFmtId="42" fontId="7" fillId="0" borderId="11" xfId="1" applyNumberFormat="1" applyFont="1" applyBorder="1" applyAlignment="1">
      <alignment horizontal="center" vertical="center" wrapText="1"/>
    </xf>
    <xf numFmtId="42" fontId="7" fillId="0" borderId="12" xfId="1"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42" fontId="7" fillId="0" borderId="6" xfId="1"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14" fontId="0" fillId="0" borderId="7" xfId="0" applyNumberFormat="1" applyBorder="1" applyAlignment="1">
      <alignment horizontal="left" vertical="center" wrapText="1"/>
    </xf>
    <xf numFmtId="14" fontId="0" fillId="0" borderId="8" xfId="0" applyNumberForma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center" wrapText="1"/>
    </xf>
    <xf numFmtId="0" fontId="0" fillId="0" borderId="20" xfId="0" applyBorder="1" applyAlignment="1">
      <alignment horizontal="center" wrapText="1"/>
    </xf>
    <xf numFmtId="0" fontId="0" fillId="0" borderId="8" xfId="0" applyBorder="1" applyAlignment="1">
      <alignment horizontal="center" wrapText="1"/>
    </xf>
    <xf numFmtId="0" fontId="0" fillId="0" borderId="20" xfId="0" applyBorder="1" applyAlignment="1">
      <alignment horizontal="left" vertical="center" wrapText="1"/>
    </xf>
    <xf numFmtId="9" fontId="0" fillId="0" borderId="7" xfId="0" applyNumberFormat="1" applyBorder="1" applyAlignment="1">
      <alignment horizontal="left" vertical="center" wrapText="1"/>
    </xf>
    <xf numFmtId="0" fontId="7" fillId="0" borderId="1" xfId="0" applyFont="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9" xfId="0" applyBorder="1" applyAlignment="1">
      <alignment vertical="center"/>
    </xf>
    <xf numFmtId="0" fontId="0" fillId="0" borderId="19" xfId="0" applyBorder="1" applyAlignment="1">
      <alignment vertical="center"/>
    </xf>
    <xf numFmtId="14" fontId="0" fillId="0" borderId="7" xfId="0" applyNumberFormat="1" applyFont="1" applyFill="1" applyBorder="1" applyAlignment="1">
      <alignment horizontal="left" wrapText="1"/>
    </xf>
    <xf numFmtId="14" fontId="0" fillId="0" borderId="8" xfId="0" applyNumberFormat="1" applyFont="1" applyFill="1" applyBorder="1" applyAlignment="1">
      <alignment horizontal="left" wrapText="1"/>
    </xf>
    <xf numFmtId="0" fontId="7" fillId="5" borderId="7" xfId="0" applyFont="1" applyFill="1" applyBorder="1" applyAlignment="1">
      <alignment horizontal="left" wrapText="1"/>
    </xf>
    <xf numFmtId="0" fontId="7" fillId="5" borderId="20" xfId="0" applyFont="1" applyFill="1" applyBorder="1" applyAlignment="1">
      <alignment horizontal="left" wrapText="1"/>
    </xf>
    <xf numFmtId="0" fontId="7" fillId="5" borderId="8" xfId="0" applyFont="1" applyFill="1"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14" fontId="0" fillId="0" borderId="7" xfId="0" applyNumberFormat="1" applyBorder="1" applyAlignment="1">
      <alignment horizontal="left" wrapText="1"/>
    </xf>
    <xf numFmtId="14" fontId="0" fillId="0" borderId="8" xfId="0" applyNumberFormat="1" applyBorder="1" applyAlignment="1">
      <alignment horizontal="left" wrapText="1"/>
    </xf>
    <xf numFmtId="0" fontId="0" fillId="0" borderId="7" xfId="0" applyBorder="1" applyAlignment="1">
      <alignment horizontal="left"/>
    </xf>
    <xf numFmtId="0" fontId="0" fillId="0" borderId="8" xfId="0" applyBorder="1" applyAlignment="1">
      <alignment horizontal="left"/>
    </xf>
    <xf numFmtId="0" fontId="7" fillId="0" borderId="10" xfId="0" applyFont="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0" xfId="0" applyFont="1" applyBorder="1" applyAlignment="1">
      <alignment horizontal="left" wrapText="1"/>
    </xf>
    <xf numFmtId="0" fontId="7" fillId="0" borderId="5" xfId="0" applyFont="1" applyBorder="1" applyAlignment="1">
      <alignment horizontal="left" wrapText="1"/>
    </xf>
    <xf numFmtId="0" fontId="7" fillId="0" borderId="13" xfId="0" applyFont="1" applyBorder="1" applyAlignment="1">
      <alignment horizontal="left" wrapText="1"/>
    </xf>
    <xf numFmtId="0" fontId="7" fillId="0" borderId="9" xfId="0" applyFont="1" applyBorder="1" applyAlignment="1">
      <alignment horizontal="left" wrapText="1"/>
    </xf>
    <xf numFmtId="0" fontId="7" fillId="0" borderId="19" xfId="0" applyFont="1" applyBorder="1" applyAlignment="1">
      <alignment horizontal="left" wrapText="1"/>
    </xf>
    <xf numFmtId="0" fontId="0" fillId="0" borderId="7" xfId="0" applyFont="1" applyFill="1" applyBorder="1" applyAlignment="1" applyProtection="1">
      <alignment horizontal="left"/>
      <protection locked="0"/>
    </xf>
    <xf numFmtId="0" fontId="0" fillId="0" borderId="20" xfId="0" applyFont="1" applyFill="1" applyBorder="1" applyAlignment="1" applyProtection="1">
      <alignment horizontal="left"/>
      <protection locked="0"/>
    </xf>
    <xf numFmtId="0" fontId="0" fillId="0" borderId="8" xfId="0" applyFont="1" applyFill="1" applyBorder="1" applyAlignment="1" applyProtection="1">
      <alignment horizontal="left"/>
      <protection locked="0"/>
    </xf>
    <xf numFmtId="0" fontId="36" fillId="0" borderId="7" xfId="0" applyFont="1" applyFill="1" applyBorder="1" applyAlignment="1" applyProtection="1">
      <alignment horizontal="left"/>
      <protection locked="0"/>
    </xf>
    <xf numFmtId="0" fontId="36" fillId="0" borderId="20" xfId="0" applyFont="1" applyFill="1" applyBorder="1" applyAlignment="1" applyProtection="1">
      <alignment horizontal="left"/>
      <protection locked="0"/>
    </xf>
    <xf numFmtId="0" fontId="36" fillId="0" borderId="8" xfId="0" applyFont="1" applyFill="1" applyBorder="1" applyAlignment="1" applyProtection="1">
      <alignment horizontal="left"/>
      <protection locked="0"/>
    </xf>
    <xf numFmtId="0" fontId="28" fillId="5" borderId="7" xfId="0" applyFont="1" applyFill="1" applyBorder="1" applyAlignment="1">
      <alignment horizontal="left" wrapText="1"/>
    </xf>
    <xf numFmtId="0" fontId="28" fillId="5" borderId="20" xfId="0" applyFont="1" applyFill="1" applyBorder="1" applyAlignment="1">
      <alignment horizontal="left" wrapText="1"/>
    </xf>
    <xf numFmtId="0" fontId="28" fillId="5" borderId="8" xfId="0" applyFont="1" applyFill="1" applyBorder="1" applyAlignment="1">
      <alignment horizontal="left" wrapText="1"/>
    </xf>
    <xf numFmtId="165" fontId="7" fillId="0" borderId="10" xfId="1" applyNumberFormat="1" applyFont="1" applyBorder="1" applyAlignment="1">
      <alignment horizontal="center" wrapText="1"/>
    </xf>
    <xf numFmtId="165" fontId="7" fillId="0" borderId="11" xfId="1" applyNumberFormat="1" applyFont="1" applyBorder="1" applyAlignment="1">
      <alignment horizontal="center" wrapText="1"/>
    </xf>
    <xf numFmtId="165" fontId="7" fillId="0" borderId="12" xfId="1" applyNumberFormat="1" applyFont="1" applyBorder="1" applyAlignment="1">
      <alignment horizontal="center" wrapText="1"/>
    </xf>
    <xf numFmtId="0" fontId="7" fillId="0" borderId="6" xfId="0" applyFont="1" applyBorder="1" applyAlignment="1">
      <alignment horizontal="center" wrapText="1"/>
    </xf>
    <xf numFmtId="165" fontId="7" fillId="0" borderId="6" xfId="0" applyNumberFormat="1" applyFont="1" applyBorder="1" applyAlignment="1">
      <alignment horizontal="center" wrapText="1"/>
    </xf>
    <xf numFmtId="9" fontId="7" fillId="0" borderId="1" xfId="0" applyNumberFormat="1" applyFont="1" applyBorder="1" applyAlignment="1">
      <alignment horizontal="center" wrapText="1"/>
    </xf>
    <xf numFmtId="9" fontId="7" fillId="0" borderId="4" xfId="0" applyNumberFormat="1" applyFont="1" applyBorder="1" applyAlignment="1">
      <alignment horizontal="center" wrapText="1"/>
    </xf>
    <xf numFmtId="9" fontId="7" fillId="0" borderId="13" xfId="0" applyNumberFormat="1" applyFont="1" applyBorder="1" applyAlignment="1">
      <alignment horizontal="center" wrapText="1"/>
    </xf>
    <xf numFmtId="9" fontId="7" fillId="0" borderId="6" xfId="0" applyNumberFormat="1" applyFont="1" applyBorder="1" applyAlignment="1">
      <alignment horizontal="center" wrapText="1"/>
    </xf>
    <xf numFmtId="49" fontId="7" fillId="0" borderId="6" xfId="0" applyNumberFormat="1" applyFont="1" applyBorder="1" applyAlignment="1">
      <alignment horizontal="center" wrapText="1"/>
    </xf>
    <xf numFmtId="0" fontId="0" fillId="0" borderId="7" xfId="0" applyFill="1" applyBorder="1" applyAlignment="1">
      <alignment horizontal="left" vertical="center" wrapText="1"/>
    </xf>
    <xf numFmtId="0" fontId="0" fillId="0" borderId="20" xfId="0" applyFill="1" applyBorder="1" applyAlignment="1">
      <alignment horizontal="left" vertical="center" wrapText="1"/>
    </xf>
    <xf numFmtId="0" fontId="0" fillId="0" borderId="8" xfId="0" applyFill="1" applyBorder="1" applyAlignment="1">
      <alignment horizontal="left" vertical="center" wrapText="1"/>
    </xf>
    <xf numFmtId="0" fontId="7" fillId="0" borderId="10" xfId="0" applyFont="1" applyFill="1" applyBorder="1" applyAlignment="1">
      <alignment horizontal="center" wrapText="1"/>
    </xf>
    <xf numFmtId="0" fontId="7" fillId="0" borderId="11" xfId="0" applyFont="1" applyFill="1" applyBorder="1" applyAlignment="1">
      <alignment horizontal="center" wrapText="1"/>
    </xf>
    <xf numFmtId="0" fontId="7" fillId="0" borderId="12" xfId="0" applyFont="1" applyFill="1" applyBorder="1" applyAlignment="1">
      <alignment horizontal="center" wrapText="1"/>
    </xf>
    <xf numFmtId="0" fontId="7" fillId="0" borderId="1" xfId="0" applyFont="1" applyFill="1" applyBorder="1" applyAlignment="1">
      <alignment horizontal="center" wrapText="1"/>
    </xf>
    <xf numFmtId="0" fontId="7" fillId="0" borderId="4" xfId="0" applyFont="1" applyFill="1" applyBorder="1" applyAlignment="1">
      <alignment horizontal="center" wrapText="1"/>
    </xf>
    <xf numFmtId="0" fontId="7" fillId="0" borderId="13" xfId="0" applyFont="1" applyFill="1" applyBorder="1" applyAlignment="1">
      <alignment horizontal="center" wrapText="1"/>
    </xf>
    <xf numFmtId="0" fontId="7" fillId="0" borderId="6" xfId="0" applyFont="1" applyFill="1" applyBorder="1" applyAlignment="1">
      <alignment horizontal="center" wrapText="1"/>
    </xf>
    <xf numFmtId="0" fontId="7" fillId="0" borderId="7" xfId="0" applyFont="1" applyBorder="1" applyAlignment="1">
      <alignment horizontal="left" wrapText="1"/>
    </xf>
    <xf numFmtId="0" fontId="7" fillId="0" borderId="8" xfId="0" applyFont="1" applyBorder="1" applyAlignment="1">
      <alignment horizontal="left" wrapText="1"/>
    </xf>
    <xf numFmtId="14" fontId="7" fillId="0" borderId="7" xfId="0" applyNumberFormat="1" applyFont="1" applyBorder="1" applyAlignment="1">
      <alignment horizontal="left" wrapText="1"/>
    </xf>
    <xf numFmtId="14" fontId="7" fillId="0" borderId="8" xfId="0" applyNumberFormat="1" applyFont="1" applyBorder="1" applyAlignment="1">
      <alignment horizontal="left" wrapText="1"/>
    </xf>
    <xf numFmtId="0" fontId="7" fillId="0" borderId="7" xfId="0" applyFont="1" applyBorder="1" applyAlignment="1">
      <alignment horizontal="left"/>
    </xf>
    <xf numFmtId="0" fontId="7" fillId="0" borderId="8" xfId="0" applyFont="1" applyBorder="1" applyAlignment="1">
      <alignment horizontal="left"/>
    </xf>
    <xf numFmtId="0" fontId="0" fillId="0" borderId="7" xfId="0" applyFont="1" applyBorder="1" applyAlignment="1">
      <alignment horizontal="left" wrapText="1"/>
    </xf>
    <xf numFmtId="0" fontId="0" fillId="0" borderId="20" xfId="0" applyFont="1" applyBorder="1" applyAlignment="1">
      <alignment horizontal="left" wrapText="1"/>
    </xf>
    <xf numFmtId="0" fontId="0" fillId="0" borderId="8" xfId="0" applyFont="1" applyBorder="1" applyAlignment="1">
      <alignment horizontal="left" wrapText="1"/>
    </xf>
    <xf numFmtId="0" fontId="0" fillId="0" borderId="20" xfId="0" applyBorder="1" applyAlignment="1">
      <alignment horizontal="left" wrapText="1"/>
    </xf>
    <xf numFmtId="0" fontId="7" fillId="0" borderId="1" xfId="5" applyFont="1" applyFill="1" applyBorder="1" applyAlignment="1">
      <alignment horizontal="center" wrapText="1"/>
    </xf>
    <xf numFmtId="0" fontId="7" fillId="0" borderId="4" xfId="5" applyFont="1" applyFill="1" applyBorder="1" applyAlignment="1">
      <alignment horizontal="center" wrapText="1"/>
    </xf>
    <xf numFmtId="0" fontId="7" fillId="0" borderId="13" xfId="5" applyFont="1" applyFill="1" applyBorder="1" applyAlignment="1">
      <alignment horizontal="center" wrapText="1"/>
    </xf>
    <xf numFmtId="0" fontId="38" fillId="7" borderId="38" xfId="5" applyFont="1" applyFill="1" applyBorder="1" applyAlignment="1">
      <alignment horizontal="center" vertical="center" wrapText="1"/>
    </xf>
    <xf numFmtId="0" fontId="38" fillId="7" borderId="39" xfId="5" applyFont="1" applyFill="1" applyBorder="1" applyAlignment="1">
      <alignment horizontal="center" vertical="center" wrapText="1"/>
    </xf>
    <xf numFmtId="0" fontId="38" fillId="7" borderId="40" xfId="5" applyFont="1" applyFill="1" applyBorder="1" applyAlignment="1">
      <alignment horizontal="center" vertical="center" wrapText="1"/>
    </xf>
    <xf numFmtId="0" fontId="7" fillId="0" borderId="10" xfId="5" applyFont="1" applyBorder="1" applyAlignment="1">
      <alignment horizontal="center" wrapText="1"/>
    </xf>
    <xf numFmtId="0" fontId="7" fillId="0" borderId="11" xfId="5" applyFont="1" applyBorder="1" applyAlignment="1">
      <alignment horizontal="center" wrapText="1"/>
    </xf>
    <xf numFmtId="0" fontId="7" fillId="0" borderId="12" xfId="5" applyFont="1" applyBorder="1" applyAlignment="1">
      <alignment horizontal="center" wrapText="1"/>
    </xf>
    <xf numFmtId="0" fontId="7" fillId="0" borderId="1" xfId="5" applyFont="1" applyBorder="1" applyAlignment="1">
      <alignment horizontal="center" wrapText="1"/>
    </xf>
    <xf numFmtId="0" fontId="7" fillId="0" borderId="4" xfId="5" applyFont="1" applyBorder="1" applyAlignment="1">
      <alignment horizontal="center" wrapText="1"/>
    </xf>
    <xf numFmtId="0" fontId="7" fillId="0" borderId="13" xfId="5" applyFont="1" applyBorder="1" applyAlignment="1">
      <alignment horizontal="center" wrapText="1"/>
    </xf>
    <xf numFmtId="0" fontId="7" fillId="0" borderId="6" xfId="5" applyFont="1" applyFill="1" applyBorder="1" applyAlignment="1">
      <alignment horizontal="center" wrapText="1"/>
    </xf>
    <xf numFmtId="5" fontId="7" fillId="0" borderId="10" xfId="5" applyNumberFormat="1" applyFont="1" applyBorder="1" applyAlignment="1">
      <alignment horizontal="center" wrapText="1"/>
    </xf>
    <xf numFmtId="5" fontId="7" fillId="0" borderId="11" xfId="5" applyNumberFormat="1" applyFont="1" applyBorder="1" applyAlignment="1">
      <alignment horizontal="center" wrapText="1"/>
    </xf>
    <xf numFmtId="5" fontId="7" fillId="0" borderId="12" xfId="5" applyNumberFormat="1" applyFont="1" applyBorder="1" applyAlignment="1">
      <alignment horizontal="center" wrapText="1"/>
    </xf>
    <xf numFmtId="49" fontId="7" fillId="0" borderId="12" xfId="5" applyNumberFormat="1" applyFont="1" applyBorder="1" applyAlignment="1">
      <alignment horizontal="center" wrapText="1"/>
    </xf>
    <xf numFmtId="49" fontId="7" fillId="0" borderId="6" xfId="5" applyNumberFormat="1" applyFont="1" applyBorder="1" applyAlignment="1">
      <alignment horizontal="center" wrapText="1"/>
    </xf>
    <xf numFmtId="0" fontId="7" fillId="0" borderId="12" xfId="5" applyFont="1" applyFill="1" applyBorder="1" applyAlignment="1">
      <alignment horizontal="center" wrapText="1"/>
    </xf>
    <xf numFmtId="0" fontId="7" fillId="0" borderId="6" xfId="5" applyFont="1" applyBorder="1" applyAlignment="1">
      <alignment horizontal="center" wrapText="1"/>
    </xf>
    <xf numFmtId="164" fontId="7" fillId="0" borderId="12" xfId="5" applyNumberFormat="1" applyFont="1" applyBorder="1" applyAlignment="1">
      <alignment horizontal="center" wrapText="1"/>
    </xf>
    <xf numFmtId="164" fontId="7" fillId="0" borderId="6" xfId="5" applyNumberFormat="1" applyFont="1" applyBorder="1" applyAlignment="1">
      <alignment horizontal="center" wrapText="1"/>
    </xf>
    <xf numFmtId="164" fontId="7" fillId="0" borderId="10" xfId="1" applyNumberFormat="1" applyFont="1" applyFill="1" applyBorder="1" applyAlignment="1">
      <alignment horizontal="center" wrapText="1"/>
    </xf>
    <xf numFmtId="164" fontId="7" fillId="0" borderId="11" xfId="1" applyNumberFormat="1" applyFont="1" applyFill="1" applyBorder="1" applyAlignment="1">
      <alignment horizontal="center" wrapText="1"/>
    </xf>
    <xf numFmtId="164" fontId="7" fillId="0" borderId="12" xfId="1" applyNumberFormat="1" applyFont="1" applyFill="1" applyBorder="1" applyAlignment="1">
      <alignment horizontal="center" wrapText="1"/>
    </xf>
    <xf numFmtId="0" fontId="8" fillId="0" borderId="2" xfId="5" applyFont="1" applyBorder="1" applyAlignment="1">
      <alignment horizontal="left" wrapText="1"/>
    </xf>
    <xf numFmtId="0" fontId="8" fillId="0" borderId="3" xfId="5" applyFont="1" applyBorder="1" applyAlignment="1">
      <alignment horizontal="left" wrapText="1"/>
    </xf>
    <xf numFmtId="0" fontId="21" fillId="0" borderId="1" xfId="5" applyFont="1" applyBorder="1" applyAlignment="1">
      <alignment horizontal="center" wrapText="1"/>
    </xf>
    <xf numFmtId="0" fontId="21" fillId="0" borderId="4" xfId="5" applyFont="1" applyBorder="1" applyAlignment="1">
      <alignment horizontal="center" wrapText="1"/>
    </xf>
    <xf numFmtId="164" fontId="8" fillId="0" borderId="10" xfId="5" applyNumberFormat="1" applyFont="1" applyFill="1" applyBorder="1" applyAlignment="1">
      <alignment wrapText="1"/>
    </xf>
    <xf numFmtId="164" fontId="8" fillId="0" borderId="11" xfId="5" applyNumberFormat="1" applyFont="1" applyFill="1" applyBorder="1" applyAlignment="1">
      <alignment wrapText="1"/>
    </xf>
    <xf numFmtId="14" fontId="8" fillId="0" borderId="0" xfId="5" applyNumberFormat="1" applyFont="1" applyFill="1" applyBorder="1" applyAlignment="1">
      <alignment horizontal="left" wrapText="1"/>
    </xf>
    <xf numFmtId="0" fontId="8" fillId="0" borderId="4" xfId="5" applyFont="1" applyBorder="1" applyAlignment="1">
      <alignment horizontal="center" wrapText="1"/>
    </xf>
    <xf numFmtId="0" fontId="8" fillId="0" borderId="0" xfId="5" applyFont="1" applyBorder="1" applyAlignment="1">
      <alignment horizontal="center" wrapText="1"/>
    </xf>
    <xf numFmtId="0" fontId="8" fillId="0" borderId="0" xfId="5" applyFont="1" applyFill="1" applyBorder="1" applyAlignment="1">
      <alignment horizontal="left"/>
    </xf>
    <xf numFmtId="0" fontId="7" fillId="0" borderId="42" xfId="5" applyFont="1" applyFill="1" applyBorder="1" applyAlignment="1">
      <alignment horizontal="center" wrapText="1"/>
    </xf>
    <xf numFmtId="0" fontId="7" fillId="0" borderId="43" xfId="5" applyFont="1" applyFill="1" applyBorder="1" applyAlignment="1">
      <alignment horizontal="center" wrapText="1"/>
    </xf>
    <xf numFmtId="0" fontId="7" fillId="0" borderId="44" xfId="5" applyFont="1" applyFill="1" applyBorder="1" applyAlignment="1">
      <alignment horizontal="center" wrapText="1"/>
    </xf>
    <xf numFmtId="0" fontId="7" fillId="10" borderId="34" xfId="0" applyFont="1" applyFill="1" applyBorder="1" applyAlignment="1">
      <alignment horizontal="center" vertical="top" wrapText="1"/>
    </xf>
    <xf numFmtId="0" fontId="7" fillId="10" borderId="0" xfId="0" applyFont="1" applyFill="1" applyBorder="1" applyAlignment="1">
      <alignment horizontal="center" vertical="top" wrapText="1"/>
    </xf>
    <xf numFmtId="0" fontId="7" fillId="10" borderId="5" xfId="0" applyFont="1" applyFill="1" applyBorder="1" applyAlignment="1">
      <alignment horizontal="center" vertical="top" wrapText="1"/>
    </xf>
    <xf numFmtId="0" fontId="38" fillId="11" borderId="34" xfId="0" applyFont="1" applyFill="1" applyBorder="1" applyAlignment="1">
      <alignment horizontal="center" vertical="top" wrapText="1"/>
    </xf>
    <xf numFmtId="0" fontId="38" fillId="11" borderId="0" xfId="0" applyFont="1" applyFill="1" applyBorder="1" applyAlignment="1">
      <alignment horizontal="center" vertical="top" wrapText="1"/>
    </xf>
    <xf numFmtId="0" fontId="38" fillId="11" borderId="5" xfId="0" applyFont="1" applyFill="1" applyBorder="1" applyAlignment="1">
      <alignment horizontal="center" vertical="top" wrapText="1"/>
    </xf>
    <xf numFmtId="5" fontId="7" fillId="0" borderId="10" xfId="1" applyNumberFormat="1" applyFont="1" applyFill="1" applyBorder="1" applyAlignment="1">
      <alignment horizontal="center" wrapText="1"/>
    </xf>
    <xf numFmtId="5" fontId="7" fillId="0" borderId="11" xfId="1" applyNumberFormat="1" applyFont="1" applyFill="1" applyBorder="1" applyAlignment="1">
      <alignment horizontal="center" wrapText="1"/>
    </xf>
    <xf numFmtId="5" fontId="7" fillId="0" borderId="12" xfId="1" applyNumberFormat="1" applyFont="1" applyFill="1" applyBorder="1" applyAlignment="1">
      <alignment horizontal="center" wrapText="1"/>
    </xf>
    <xf numFmtId="0" fontId="40" fillId="0" borderId="1" xfId="5" applyFont="1" applyBorder="1" applyAlignment="1">
      <alignment horizontal="center" wrapText="1"/>
    </xf>
    <xf numFmtId="0" fontId="40" fillId="0" borderId="4" xfId="5" applyFont="1" applyBorder="1" applyAlignment="1">
      <alignment horizontal="center" wrapText="1"/>
    </xf>
    <xf numFmtId="5" fontId="8" fillId="0" borderId="10" xfId="5" applyNumberFormat="1" applyFont="1" applyFill="1" applyBorder="1" applyAlignment="1">
      <alignment wrapText="1"/>
    </xf>
    <xf numFmtId="5" fontId="8" fillId="0" borderId="11" xfId="5" applyNumberFormat="1" applyFont="1" applyFill="1" applyBorder="1" applyAlignment="1">
      <alignment wrapText="1"/>
    </xf>
    <xf numFmtId="0" fontId="38" fillId="11" borderId="6" xfId="0" applyFont="1" applyFill="1" applyBorder="1" applyAlignment="1">
      <alignment horizontal="center" vertical="top" wrapText="1"/>
    </xf>
    <xf numFmtId="0" fontId="38" fillId="10" borderId="6" xfId="0" applyFont="1" applyFill="1" applyBorder="1" applyAlignment="1">
      <alignment horizontal="center" vertical="top" wrapText="1"/>
    </xf>
    <xf numFmtId="5" fontId="7" fillId="0" borderId="6" xfId="5" applyNumberFormat="1" applyFont="1" applyBorder="1" applyAlignment="1">
      <alignment horizontal="center" wrapText="1"/>
    </xf>
    <xf numFmtId="0" fontId="7" fillId="0" borderId="1" xfId="0" applyFont="1" applyBorder="1" applyAlignment="1">
      <alignment horizontal="center" wrapText="1"/>
    </xf>
    <xf numFmtId="0" fontId="7" fillId="0" borderId="4" xfId="0" applyFont="1" applyBorder="1" applyAlignment="1">
      <alignment horizontal="center" wrapText="1"/>
    </xf>
    <xf numFmtId="0" fontId="7" fillId="0" borderId="13" xfId="0" applyFont="1" applyBorder="1" applyAlignment="1">
      <alignment horizontal="center" wrapText="1"/>
    </xf>
    <xf numFmtId="14" fontId="0" fillId="0" borderId="7" xfId="0" applyNumberFormat="1" applyFill="1" applyBorder="1" applyAlignment="1">
      <alignment horizontal="left" wrapText="1"/>
    </xf>
    <xf numFmtId="14" fontId="0" fillId="0" borderId="8" xfId="0" applyNumberFormat="1" applyFill="1" applyBorder="1" applyAlignment="1">
      <alignment horizontal="left" wrapText="1"/>
    </xf>
    <xf numFmtId="0" fontId="43" fillId="0" borderId="10" xfId="0" applyFont="1" applyBorder="1" applyAlignment="1">
      <alignment horizontal="center" wrapText="1"/>
    </xf>
    <xf numFmtId="0" fontId="43" fillId="0" borderId="11" xfId="0" applyFont="1" applyBorder="1" applyAlignment="1">
      <alignment horizontal="center" wrapText="1"/>
    </xf>
    <xf numFmtId="0" fontId="43" fillId="0" borderId="12" xfId="0" applyFont="1" applyBorder="1" applyAlignment="1">
      <alignment horizontal="center" wrapText="1"/>
    </xf>
    <xf numFmtId="0" fontId="43" fillId="0" borderId="6" xfId="0" applyFont="1" applyBorder="1" applyAlignment="1">
      <alignment horizontal="center" wrapText="1"/>
    </xf>
    <xf numFmtId="0" fontId="43" fillId="0" borderId="1" xfId="0" applyFont="1" applyBorder="1" applyAlignment="1">
      <alignment horizontal="center" wrapText="1"/>
    </xf>
    <xf numFmtId="0" fontId="43" fillId="0" borderId="4" xfId="0" applyFont="1" applyBorder="1" applyAlignment="1">
      <alignment horizontal="center" wrapText="1"/>
    </xf>
    <xf numFmtId="0" fontId="43" fillId="0" borderId="13" xfId="0" applyFont="1" applyBorder="1" applyAlignment="1">
      <alignment horizontal="center" wrapText="1"/>
    </xf>
    <xf numFmtId="0" fontId="44" fillId="0" borderId="7" xfId="0" applyFont="1" applyBorder="1" applyAlignment="1">
      <alignment horizontal="left" wrapText="1"/>
    </xf>
    <xf numFmtId="0" fontId="44" fillId="0" borderId="8" xfId="0" applyFont="1" applyBorder="1" applyAlignment="1">
      <alignment horizontal="left" wrapText="1"/>
    </xf>
    <xf numFmtId="14" fontId="44" fillId="0" borderId="7" xfId="0" applyNumberFormat="1" applyFont="1" applyBorder="1" applyAlignment="1">
      <alignment horizontal="left" wrapText="1"/>
    </xf>
    <xf numFmtId="14" fontId="44" fillId="0" borderId="8" xfId="0" applyNumberFormat="1" applyFont="1" applyBorder="1" applyAlignment="1">
      <alignment horizontal="left" wrapText="1"/>
    </xf>
    <xf numFmtId="0" fontId="44" fillId="0" borderId="7" xfId="0" applyFont="1" applyBorder="1" applyAlignment="1">
      <alignment horizontal="left"/>
    </xf>
    <xf numFmtId="0" fontId="44" fillId="0" borderId="8" xfId="0" applyFont="1" applyBorder="1" applyAlignment="1">
      <alignment horizontal="left"/>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7" fillId="0" borderId="8" xfId="0" applyFont="1" applyBorder="1" applyAlignment="1">
      <alignment horizontal="center"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center" vertical="center" wrapText="1"/>
    </xf>
    <xf numFmtId="165" fontId="7" fillId="0" borderId="6" xfId="0" applyNumberFormat="1" applyFont="1" applyBorder="1" applyAlignment="1">
      <alignment horizontal="center" vertical="center" wrapText="1"/>
    </xf>
  </cellXfs>
  <cellStyles count="13">
    <cellStyle name="Currency" xfId="1" builtinId="4"/>
    <cellStyle name="Currency 2" xfId="6"/>
    <cellStyle name="Currency 3" xfId="11"/>
    <cellStyle name="Neutral" xfId="3" builtinId="28"/>
    <cellStyle name="Normal" xfId="0" builtinId="0"/>
    <cellStyle name="Normal 2" xfId="4"/>
    <cellStyle name="Normal 3" xfId="9"/>
    <cellStyle name="Normal 4" xfId="5"/>
    <cellStyle name="Normal 6 2 3 2" xfId="10"/>
    <cellStyle name="Normal 9 2" xfId="7"/>
    <cellStyle name="Normal_Sheet1" xfId="8"/>
    <cellStyle name="Percent" xfId="2" builtinId="5"/>
    <cellStyle name="Percent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HANCOCK\Adam%20Leggett\85th\JOC\June%202018%20Reports\TMD\Copy%20of%20TMD-OED%20-%20FY18-19%20JOC%20Government%20Facilities%20Report%20-%202018-05-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slie.h.gervais.civ/Documents/1-BUDGET/STAR/TMD%20-%20FY18%20JOC%20Government%20Facilities%20Report%20-%202017-09-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HANCOCK\Adam%20Leggett\85th\JOC\June%202018%20Reports\TxDOT\TXDOT-Q3AY18%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Engineering%20RFQ\Copy%20of%202018%20May.xlxs%20(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1-Template"/>
      <sheetName val="2-Supplemental Notes"/>
      <sheetName val="3-Project Data"/>
      <sheetName val="4-Projected Payments"/>
      <sheetName val="5-Payment Details"/>
      <sheetName val="6-PO Details"/>
      <sheetName val="7-Totals"/>
    </sheetNames>
    <sheetDataSet>
      <sheetData sheetId="0" refreshError="1"/>
      <sheetData sheetId="1">
        <row r="2">
          <cell r="C2">
            <v>43269</v>
          </cell>
        </row>
        <row r="8">
          <cell r="F8">
            <v>2500000</v>
          </cell>
        </row>
        <row r="9">
          <cell r="F9">
            <v>2500000</v>
          </cell>
        </row>
        <row r="10">
          <cell r="F10">
            <v>1500000</v>
          </cell>
        </row>
        <row r="11">
          <cell r="F11">
            <v>2000000</v>
          </cell>
        </row>
        <row r="12">
          <cell r="F12">
            <v>2500000</v>
          </cell>
        </row>
      </sheetData>
      <sheetData sheetId="2" refreshError="1"/>
      <sheetData sheetId="3">
        <row r="20">
          <cell r="D20">
            <v>501680.5</v>
          </cell>
          <cell r="I20">
            <v>225493</v>
          </cell>
        </row>
        <row r="21">
          <cell r="D21">
            <v>306235.62</v>
          </cell>
        </row>
        <row r="34">
          <cell r="D34">
            <v>588583.34</v>
          </cell>
          <cell r="I34">
            <v>53732</v>
          </cell>
        </row>
        <row r="35">
          <cell r="D35">
            <v>234444.56</v>
          </cell>
        </row>
        <row r="36">
          <cell r="D36">
            <v>354138.77999999997</v>
          </cell>
        </row>
        <row r="48">
          <cell r="D48">
            <v>142414</v>
          </cell>
          <cell r="I48">
            <v>0</v>
          </cell>
        </row>
        <row r="49">
          <cell r="D49">
            <v>0</v>
          </cell>
        </row>
        <row r="50">
          <cell r="D50">
            <v>142414</v>
          </cell>
        </row>
        <row r="67">
          <cell r="D67">
            <v>221267</v>
          </cell>
          <cell r="I67">
            <v>0</v>
          </cell>
        </row>
        <row r="68">
          <cell r="D68">
            <v>0</v>
          </cell>
        </row>
        <row r="69">
          <cell r="D69">
            <v>221267</v>
          </cell>
        </row>
        <row r="81">
          <cell r="D81">
            <v>239678</v>
          </cell>
          <cell r="I81">
            <v>0</v>
          </cell>
        </row>
        <row r="82">
          <cell r="D82">
            <v>0</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1-Template"/>
      <sheetName val="2-Supplemental Notes"/>
    </sheetNames>
    <sheetDataSet>
      <sheetData sheetId="0" refreshError="1"/>
      <sheetData sheetId="1" refreshError="1">
        <row r="8">
          <cell r="C8" t="str">
            <v>Camp Mabry Admin Offices
2200 W 35th St Bldg 1
Austin, 78730</v>
          </cell>
        </row>
        <row r="9">
          <cell r="C9" t="str">
            <v>Weslaco Readiness Center
1100 Vo-Tech Drive
Weslaco 78596</v>
          </cell>
        </row>
        <row r="10">
          <cell r="C10" t="str">
            <v>Terrell Readiness Center
Lions Club Parkway 
Hwy 80 West
Terrell 75160</v>
          </cell>
        </row>
        <row r="11">
          <cell r="C11" t="str">
            <v>Fort Worth Shoreview Readiness Center
8111 Shoreview Dr
Fort Worth 76108</v>
          </cell>
        </row>
        <row r="12">
          <cell r="C12" t="str">
            <v>Fort Worth Cobb Park Readiness Center
2101 Cobb Park Dr
Fort Worth 76105</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8JOC AY16-17 DM"/>
      <sheetName val="AY16-17 New Construction"/>
      <sheetName val="AY18-19 DM $50M"/>
      <sheetName val="AY18-19 New Constuction $36M"/>
      <sheetName val="AY18-19 $7.3M ADD FUNDS"/>
      <sheetName val="Space Planning"/>
      <sheetName val="Historical Damage"/>
    </sheetNames>
    <sheetDataSet>
      <sheetData sheetId="0" refreshError="1"/>
      <sheetData sheetId="1">
        <row r="1">
          <cell r="P1" t="str">
            <v>Version:  Final</v>
          </cell>
        </row>
        <row r="2">
          <cell r="E2">
            <v>43256</v>
          </cell>
        </row>
      </sheetData>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599"/>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abSelected="1" workbookViewId="0">
      <selection activeCell="A11" sqref="A11:XFD11"/>
    </sheetView>
  </sheetViews>
  <sheetFormatPr defaultRowHeight="15" x14ac:dyDescent="0.25"/>
  <cols>
    <col min="2" max="2" width="16.42578125" customWidth="1"/>
    <col min="3" max="3" width="13.7109375" customWidth="1"/>
    <col min="4" max="4" width="14.140625" customWidth="1"/>
    <col min="5" max="5" width="14.28515625" customWidth="1"/>
    <col min="6" max="6" width="13" customWidth="1"/>
    <col min="7" max="7" width="12.7109375" customWidth="1"/>
    <col min="8" max="8" width="13.28515625" customWidth="1"/>
    <col min="9" max="9" width="13.7109375" customWidth="1"/>
  </cols>
  <sheetData>
    <row r="1" spans="1:9" ht="21" x14ac:dyDescent="0.35">
      <c r="D1" s="1" t="s">
        <v>0</v>
      </c>
    </row>
    <row r="2" spans="1:9" ht="60" x14ac:dyDescent="0.25">
      <c r="A2" s="2"/>
      <c r="B2" s="3" t="s">
        <v>1</v>
      </c>
      <c r="C2" s="3" t="s">
        <v>2</v>
      </c>
      <c r="D2" s="4" t="s">
        <v>3</v>
      </c>
      <c r="E2" s="5" t="s">
        <v>4</v>
      </c>
      <c r="F2" s="4" t="s">
        <v>5</v>
      </c>
      <c r="G2" s="5" t="s">
        <v>6</v>
      </c>
      <c r="H2" s="3" t="s">
        <v>7</v>
      </c>
      <c r="I2" s="6" t="s">
        <v>8</v>
      </c>
    </row>
    <row r="3" spans="1:9" x14ac:dyDescent="0.25">
      <c r="A3" s="30"/>
      <c r="B3" s="8"/>
      <c r="C3" s="8"/>
      <c r="D3" s="9"/>
      <c r="E3" s="10"/>
      <c r="F3" s="9"/>
      <c r="G3" s="10"/>
      <c r="H3" s="8"/>
      <c r="I3" s="11"/>
    </row>
    <row r="4" spans="1:9" x14ac:dyDescent="0.25">
      <c r="A4" s="7" t="s">
        <v>25</v>
      </c>
      <c r="B4" s="8"/>
      <c r="C4" s="8"/>
      <c r="D4" s="9"/>
      <c r="E4" s="10"/>
      <c r="F4" s="9"/>
      <c r="G4" s="10"/>
      <c r="H4" s="8"/>
      <c r="I4" s="11"/>
    </row>
    <row r="5" spans="1:9" x14ac:dyDescent="0.25">
      <c r="A5" s="12" t="s">
        <v>10</v>
      </c>
      <c r="B5" s="13">
        <v>12000000</v>
      </c>
      <c r="C5" s="13">
        <v>12000000</v>
      </c>
      <c r="D5" s="13">
        <v>668416</v>
      </c>
      <c r="E5" s="14">
        <f>D5/C5</f>
        <v>5.5701333333333332E-2</v>
      </c>
      <c r="F5" s="13">
        <v>384047</v>
      </c>
      <c r="G5" s="15">
        <f t="shared" ref="G5:G6" si="0">F5/C5</f>
        <v>3.2003916666666667E-2</v>
      </c>
      <c r="H5" s="13">
        <f t="shared" ref="H5:H16" si="1">SUM(C5-D5-F5)</f>
        <v>10947537</v>
      </c>
      <c r="I5" s="16">
        <f t="shared" ref="I5:I17" si="2">SUM(H5/C5)</f>
        <v>0.91229475000000004</v>
      </c>
    </row>
    <row r="6" spans="1:9" x14ac:dyDescent="0.25">
      <c r="A6" s="17" t="s">
        <v>11</v>
      </c>
      <c r="B6" s="18">
        <v>11000000</v>
      </c>
      <c r="C6" s="18">
        <v>10303638</v>
      </c>
      <c r="D6" s="18">
        <v>1459178</v>
      </c>
      <c r="E6" s="19">
        <f t="shared" ref="E6:E7" si="3">D6/C6</f>
        <v>0.14161774705206065</v>
      </c>
      <c r="F6" s="18">
        <v>540680</v>
      </c>
      <c r="G6" s="20">
        <f t="shared" si="0"/>
        <v>5.2474669626397977E-2</v>
      </c>
      <c r="H6" s="18">
        <f t="shared" si="1"/>
        <v>8303780</v>
      </c>
      <c r="I6" s="21">
        <f t="shared" si="2"/>
        <v>0.80590758332154133</v>
      </c>
    </row>
    <row r="7" spans="1:9" x14ac:dyDescent="0.25">
      <c r="A7" s="12" t="s">
        <v>12</v>
      </c>
      <c r="B7" s="13">
        <v>66185665</v>
      </c>
      <c r="C7" s="13">
        <v>66185665</v>
      </c>
      <c r="D7" s="13">
        <v>3546695</v>
      </c>
      <c r="E7" s="22">
        <f t="shared" si="3"/>
        <v>5.3587056955611161E-2</v>
      </c>
      <c r="F7" s="13">
        <v>3614331</v>
      </c>
      <c r="G7" s="15">
        <f>F7/C7</f>
        <v>5.4608970084383077E-2</v>
      </c>
      <c r="H7" s="13">
        <f t="shared" si="1"/>
        <v>59024639</v>
      </c>
      <c r="I7" s="16">
        <f t="shared" si="2"/>
        <v>0.8918039729600058</v>
      </c>
    </row>
    <row r="8" spans="1:9" x14ac:dyDescent="0.25">
      <c r="A8" s="17" t="s">
        <v>13</v>
      </c>
      <c r="B8" s="18">
        <v>41635989</v>
      </c>
      <c r="C8" s="18">
        <v>41996216</v>
      </c>
      <c r="D8" s="18">
        <v>8095662</v>
      </c>
      <c r="E8" s="19">
        <f>D8/C8</f>
        <v>0.19277122491226353</v>
      </c>
      <c r="F8" s="18">
        <v>3274498</v>
      </c>
      <c r="G8" s="20">
        <f t="shared" ref="G8:G15" si="4">F8/C8</f>
        <v>7.7971262934736787E-2</v>
      </c>
      <c r="H8" s="18">
        <f t="shared" si="1"/>
        <v>30626056</v>
      </c>
      <c r="I8" s="21">
        <f t="shared" si="2"/>
        <v>0.72925751215299972</v>
      </c>
    </row>
    <row r="9" spans="1:9" x14ac:dyDescent="0.25">
      <c r="A9" s="12" t="s">
        <v>14</v>
      </c>
      <c r="B9" s="13">
        <v>90000000</v>
      </c>
      <c r="C9" s="13">
        <v>90000000</v>
      </c>
      <c r="D9" s="13">
        <v>11037884</v>
      </c>
      <c r="E9" s="15">
        <f t="shared" ref="E9:E12" si="5">D9/C9</f>
        <v>0.12264315555555555</v>
      </c>
      <c r="F9" s="13">
        <v>401839</v>
      </c>
      <c r="G9" s="15">
        <f t="shared" si="4"/>
        <v>4.4648777777777779E-3</v>
      </c>
      <c r="H9" s="13">
        <f t="shared" si="1"/>
        <v>78560277</v>
      </c>
      <c r="I9" s="16">
        <f t="shared" si="2"/>
        <v>0.87289196666666669</v>
      </c>
    </row>
    <row r="10" spans="1:9" x14ac:dyDescent="0.25">
      <c r="A10" s="17" t="s">
        <v>15</v>
      </c>
      <c r="B10" s="18">
        <v>49640000</v>
      </c>
      <c r="C10" s="18">
        <v>50000000</v>
      </c>
      <c r="D10" s="18">
        <v>4756121</v>
      </c>
      <c r="E10" s="19">
        <f t="shared" si="5"/>
        <v>9.5122419999999999E-2</v>
      </c>
      <c r="F10" s="18">
        <v>2898353</v>
      </c>
      <c r="G10" s="20">
        <f t="shared" si="4"/>
        <v>5.7967060000000001E-2</v>
      </c>
      <c r="H10" s="18">
        <f t="shared" si="1"/>
        <v>42345526</v>
      </c>
      <c r="I10" s="21">
        <f t="shared" si="2"/>
        <v>0.84691052</v>
      </c>
    </row>
    <row r="11" spans="1:9" x14ac:dyDescent="0.25">
      <c r="A11" s="12" t="s">
        <v>16</v>
      </c>
      <c r="B11" s="13">
        <v>6350000</v>
      </c>
      <c r="C11" s="13">
        <v>6350000</v>
      </c>
      <c r="D11" s="13">
        <v>2322701</v>
      </c>
      <c r="E11" s="14">
        <f t="shared" si="5"/>
        <v>0.36577968503937008</v>
      </c>
      <c r="F11" s="13">
        <v>2052656</v>
      </c>
      <c r="G11" s="15">
        <f t="shared" si="4"/>
        <v>0.32325291338582679</v>
      </c>
      <c r="H11" s="13">
        <f t="shared" si="1"/>
        <v>1974643</v>
      </c>
      <c r="I11" s="16">
        <f t="shared" si="2"/>
        <v>0.31096740157480313</v>
      </c>
    </row>
    <row r="12" spans="1:9" x14ac:dyDescent="0.25">
      <c r="A12" s="17" t="s">
        <v>17</v>
      </c>
      <c r="B12" s="18">
        <v>4700000</v>
      </c>
      <c r="C12" s="18">
        <v>4700000</v>
      </c>
      <c r="D12" s="18">
        <v>212920</v>
      </c>
      <c r="E12" s="19">
        <f t="shared" si="5"/>
        <v>4.5302127659574469E-2</v>
      </c>
      <c r="F12" s="18">
        <v>42881</v>
      </c>
      <c r="G12" s="20">
        <f t="shared" si="4"/>
        <v>9.1236170212765956E-3</v>
      </c>
      <c r="H12" s="18">
        <f t="shared" si="1"/>
        <v>4444199</v>
      </c>
      <c r="I12" s="21">
        <f t="shared" si="2"/>
        <v>0.94557425531914896</v>
      </c>
    </row>
    <row r="13" spans="1:9" x14ac:dyDescent="0.25">
      <c r="A13" s="12" t="s">
        <v>18</v>
      </c>
      <c r="B13" s="13">
        <v>1800000</v>
      </c>
      <c r="C13" s="13">
        <v>1800000</v>
      </c>
      <c r="D13" s="13">
        <v>36852</v>
      </c>
      <c r="E13" s="14">
        <f>D13/C13</f>
        <v>2.0473333333333333E-2</v>
      </c>
      <c r="F13" s="13">
        <v>0</v>
      </c>
      <c r="G13" s="15">
        <f t="shared" si="4"/>
        <v>0</v>
      </c>
      <c r="H13" s="13">
        <f t="shared" si="1"/>
        <v>1763148</v>
      </c>
      <c r="I13" s="16">
        <f t="shared" si="2"/>
        <v>0.97952666666666666</v>
      </c>
    </row>
    <row r="14" spans="1:9" x14ac:dyDescent="0.25">
      <c r="A14" s="17" t="s">
        <v>19</v>
      </c>
      <c r="B14" s="18">
        <v>80000000</v>
      </c>
      <c r="C14" s="18">
        <v>79059077</v>
      </c>
      <c r="D14" s="18">
        <v>5255557</v>
      </c>
      <c r="E14" s="19">
        <f>D14/C14</f>
        <v>6.647632630469491E-2</v>
      </c>
      <c r="F14" s="18">
        <v>1540033</v>
      </c>
      <c r="G14" s="20">
        <f t="shared" si="4"/>
        <v>1.9479521624063485E-2</v>
      </c>
      <c r="H14" s="18">
        <f t="shared" si="1"/>
        <v>72263487</v>
      </c>
      <c r="I14" s="21">
        <f t="shared" si="2"/>
        <v>0.91404415207124157</v>
      </c>
    </row>
    <row r="15" spans="1:9" x14ac:dyDescent="0.25">
      <c r="A15" s="12" t="s">
        <v>20</v>
      </c>
      <c r="B15" s="13">
        <v>78600000</v>
      </c>
      <c r="C15" s="13">
        <v>74567911</v>
      </c>
      <c r="D15" s="13">
        <v>3538609</v>
      </c>
      <c r="E15" s="14">
        <f>D15/C15</f>
        <v>4.7454849580002317E-2</v>
      </c>
      <c r="F15" s="13">
        <v>285675</v>
      </c>
      <c r="G15" s="15">
        <f t="shared" si="4"/>
        <v>3.8310715181494089E-3</v>
      </c>
      <c r="H15" s="13">
        <f t="shared" si="1"/>
        <v>70743627</v>
      </c>
      <c r="I15" s="16">
        <f t="shared" si="2"/>
        <v>0.94871407890184822</v>
      </c>
    </row>
    <row r="16" spans="1:9" x14ac:dyDescent="0.25">
      <c r="A16" s="17" t="s">
        <v>21</v>
      </c>
      <c r="B16" s="18">
        <v>12100000</v>
      </c>
      <c r="C16" s="18">
        <v>12100000</v>
      </c>
      <c r="D16" s="18">
        <v>539294</v>
      </c>
      <c r="E16" s="19">
        <f>D16/C16</f>
        <v>4.45697520661157E-2</v>
      </c>
      <c r="F16" s="18">
        <v>54963</v>
      </c>
      <c r="G16" s="20">
        <f>F16/C15</f>
        <v>7.3708649287493116E-4</v>
      </c>
      <c r="H16" s="18">
        <f t="shared" si="1"/>
        <v>11505743</v>
      </c>
      <c r="I16" s="21">
        <f t="shared" si="2"/>
        <v>0.95088785123966946</v>
      </c>
    </row>
    <row r="17" spans="1:9" x14ac:dyDescent="0.25">
      <c r="A17" s="23" t="s">
        <v>22</v>
      </c>
      <c r="B17" s="13">
        <f>SUM(B5:B16)</f>
        <v>454011654</v>
      </c>
      <c r="C17" s="13">
        <f>SUM(C5:C16)</f>
        <v>449062507</v>
      </c>
      <c r="D17" s="13">
        <f>SUM(D5:D16)</f>
        <v>41469889</v>
      </c>
      <c r="E17" s="15">
        <f>D17/C17</f>
        <v>9.2347698490891819E-2</v>
      </c>
      <c r="F17" s="13">
        <f>SUM(F5:F16)</f>
        <v>15089956</v>
      </c>
      <c r="G17" s="15">
        <f>F17/C17</f>
        <v>3.3603241786560462E-2</v>
      </c>
      <c r="H17" s="13">
        <f>SUM(H5:H16)</f>
        <v>392502662</v>
      </c>
      <c r="I17" s="16">
        <f t="shared" si="2"/>
        <v>0.87404905972254776</v>
      </c>
    </row>
    <row r="18" spans="1:9" x14ac:dyDescent="0.25">
      <c r="A18" s="647"/>
      <c r="B18" s="18"/>
      <c r="C18" s="18"/>
      <c r="D18" s="18"/>
      <c r="E18" s="20"/>
      <c r="F18" s="18"/>
      <c r="G18" s="20"/>
      <c r="H18" s="18"/>
      <c r="I18" s="21"/>
    </row>
    <row r="19" spans="1:9" x14ac:dyDescent="0.25">
      <c r="A19" s="7" t="s">
        <v>9</v>
      </c>
      <c r="B19" s="8"/>
      <c r="C19" s="8"/>
      <c r="D19" s="9"/>
      <c r="E19" s="10"/>
      <c r="F19" s="9"/>
      <c r="G19" s="10"/>
      <c r="H19" s="8"/>
      <c r="I19" s="11"/>
    </row>
    <row r="20" spans="1:9" x14ac:dyDescent="0.25">
      <c r="A20" s="12" t="s">
        <v>10</v>
      </c>
      <c r="B20" s="13">
        <v>12000000</v>
      </c>
      <c r="C20" s="13">
        <v>12000000</v>
      </c>
      <c r="D20" s="13">
        <v>180475</v>
      </c>
      <c r="E20" s="14">
        <f>D20/C20</f>
        <v>1.5039583333333334E-2</v>
      </c>
      <c r="F20" s="13">
        <v>132787</v>
      </c>
      <c r="G20" s="15">
        <f t="shared" ref="G20:G21" si="6">F20/C20</f>
        <v>1.1065583333333334E-2</v>
      </c>
      <c r="H20" s="13">
        <f t="shared" ref="H20:H31" si="7">SUM(C20-D20-F20)</f>
        <v>11686738</v>
      </c>
      <c r="I20" s="16">
        <f t="shared" ref="I20:I32" si="8">SUM(H20/C20)</f>
        <v>0.97389483333333338</v>
      </c>
    </row>
    <row r="21" spans="1:9" x14ac:dyDescent="0.25">
      <c r="A21" s="17" t="s">
        <v>11</v>
      </c>
      <c r="B21" s="18">
        <v>11000000</v>
      </c>
      <c r="C21" s="18">
        <v>10444416</v>
      </c>
      <c r="D21" s="18">
        <v>1539264</v>
      </c>
      <c r="E21" s="19">
        <f t="shared" ref="E21:E27" si="9">D21/C21</f>
        <v>0.14737674179197766</v>
      </c>
      <c r="F21" s="18">
        <v>164837</v>
      </c>
      <c r="G21" s="20">
        <f t="shared" si="6"/>
        <v>1.5782308939054131E-2</v>
      </c>
      <c r="H21" s="18">
        <f t="shared" si="7"/>
        <v>8740315</v>
      </c>
      <c r="I21" s="21">
        <f t="shared" si="8"/>
        <v>0.83684094926896824</v>
      </c>
    </row>
    <row r="22" spans="1:9" x14ac:dyDescent="0.25">
      <c r="A22" s="12" t="s">
        <v>12</v>
      </c>
      <c r="B22" s="13">
        <v>66185665</v>
      </c>
      <c r="C22" s="13">
        <v>66185665</v>
      </c>
      <c r="D22" s="13">
        <v>1430502</v>
      </c>
      <c r="E22" s="22">
        <f t="shared" si="9"/>
        <v>2.1613471738933198E-2</v>
      </c>
      <c r="F22" s="13">
        <v>1692464</v>
      </c>
      <c r="G22" s="15">
        <f>F22/C22</f>
        <v>2.557145871390731E-2</v>
      </c>
      <c r="H22" s="13">
        <f t="shared" si="7"/>
        <v>63062699</v>
      </c>
      <c r="I22" s="16">
        <f t="shared" si="8"/>
        <v>0.95281506954715944</v>
      </c>
    </row>
    <row r="23" spans="1:9" x14ac:dyDescent="0.25">
      <c r="A23" s="17" t="s">
        <v>13</v>
      </c>
      <c r="B23" s="18">
        <v>41635989</v>
      </c>
      <c r="C23" s="18">
        <v>41990138</v>
      </c>
      <c r="D23" s="18">
        <v>7530478</v>
      </c>
      <c r="E23" s="19">
        <f>D23/C23</f>
        <v>0.17933920579160753</v>
      </c>
      <c r="F23" s="18">
        <v>1675558</v>
      </c>
      <c r="G23" s="20">
        <f t="shared" ref="G23:G30" si="10">F23/C23</f>
        <v>3.990360784239385E-2</v>
      </c>
      <c r="H23" s="18">
        <f t="shared" si="7"/>
        <v>32784102</v>
      </c>
      <c r="I23" s="21">
        <f t="shared" si="8"/>
        <v>0.78075718636599856</v>
      </c>
    </row>
    <row r="24" spans="1:9" x14ac:dyDescent="0.25">
      <c r="A24" s="12" t="s">
        <v>14</v>
      </c>
      <c r="B24" s="13">
        <v>90000000</v>
      </c>
      <c r="C24" s="13">
        <v>90000000</v>
      </c>
      <c r="D24" s="13">
        <v>3213288</v>
      </c>
      <c r="E24" s="15">
        <f t="shared" si="9"/>
        <v>3.5703199999999997E-2</v>
      </c>
      <c r="F24" s="13">
        <v>33816</v>
      </c>
      <c r="G24" s="15">
        <f t="shared" si="10"/>
        <v>3.7573333333333332E-4</v>
      </c>
      <c r="H24" s="13">
        <f t="shared" si="7"/>
        <v>86752896</v>
      </c>
      <c r="I24" s="16">
        <f t="shared" si="8"/>
        <v>0.96392106666666666</v>
      </c>
    </row>
    <row r="25" spans="1:9" x14ac:dyDescent="0.25">
      <c r="A25" s="17" t="s">
        <v>15</v>
      </c>
      <c r="B25" s="18">
        <v>49640000</v>
      </c>
      <c r="C25" s="18">
        <v>50000000</v>
      </c>
      <c r="D25" s="18">
        <v>3096945</v>
      </c>
      <c r="E25" s="19">
        <f t="shared" si="9"/>
        <v>6.1938899999999998E-2</v>
      </c>
      <c r="F25" s="18">
        <v>0</v>
      </c>
      <c r="G25" s="20">
        <f t="shared" si="10"/>
        <v>0</v>
      </c>
      <c r="H25" s="18">
        <f t="shared" si="7"/>
        <v>46903055</v>
      </c>
      <c r="I25" s="21">
        <f t="shared" si="8"/>
        <v>0.93806109999999998</v>
      </c>
    </row>
    <row r="26" spans="1:9" x14ac:dyDescent="0.25">
      <c r="A26" s="12" t="s">
        <v>16</v>
      </c>
      <c r="B26" s="13">
        <v>6350000</v>
      </c>
      <c r="C26" s="13">
        <v>6350000</v>
      </c>
      <c r="D26" s="13">
        <v>3594767</v>
      </c>
      <c r="E26" s="14">
        <f t="shared" si="9"/>
        <v>0.56610503937007872</v>
      </c>
      <c r="F26" s="13">
        <v>327224</v>
      </c>
      <c r="G26" s="15">
        <f t="shared" si="10"/>
        <v>5.1531338582677166E-2</v>
      </c>
      <c r="H26" s="13">
        <f t="shared" si="7"/>
        <v>2428009</v>
      </c>
      <c r="I26" s="16">
        <f t="shared" si="8"/>
        <v>0.38236362204724411</v>
      </c>
    </row>
    <row r="27" spans="1:9" x14ac:dyDescent="0.25">
      <c r="A27" s="17" t="s">
        <v>17</v>
      </c>
      <c r="B27" s="18">
        <v>4700000</v>
      </c>
      <c r="C27" s="18">
        <v>4700000</v>
      </c>
      <c r="D27" s="18">
        <v>237717</v>
      </c>
      <c r="E27" s="19">
        <f t="shared" si="9"/>
        <v>5.0578085106382981E-2</v>
      </c>
      <c r="F27" s="18">
        <v>9854</v>
      </c>
      <c r="G27" s="20">
        <f t="shared" si="10"/>
        <v>2.096595744680851E-3</v>
      </c>
      <c r="H27" s="18">
        <f t="shared" si="7"/>
        <v>4452429</v>
      </c>
      <c r="I27" s="21">
        <f t="shared" si="8"/>
        <v>0.94732531914893614</v>
      </c>
    </row>
    <row r="28" spans="1:9" x14ac:dyDescent="0.25">
      <c r="A28" s="12" t="s">
        <v>18</v>
      </c>
      <c r="B28" s="13">
        <v>1800000</v>
      </c>
      <c r="C28" s="13">
        <v>1800000</v>
      </c>
      <c r="D28" s="13">
        <v>0</v>
      </c>
      <c r="E28" s="14">
        <v>0</v>
      </c>
      <c r="F28" s="13">
        <v>0</v>
      </c>
      <c r="G28" s="15">
        <f t="shared" si="10"/>
        <v>0</v>
      </c>
      <c r="H28" s="13">
        <f t="shared" si="7"/>
        <v>1800000</v>
      </c>
      <c r="I28" s="16">
        <f t="shared" si="8"/>
        <v>1</v>
      </c>
    </row>
    <row r="29" spans="1:9" x14ac:dyDescent="0.25">
      <c r="A29" s="17" t="s">
        <v>19</v>
      </c>
      <c r="B29" s="18">
        <v>80000000</v>
      </c>
      <c r="C29" s="18">
        <v>80000000</v>
      </c>
      <c r="D29" s="18">
        <v>3904822</v>
      </c>
      <c r="E29" s="19">
        <f>D29/C29</f>
        <v>4.8810275E-2</v>
      </c>
      <c r="F29" s="18">
        <v>255063</v>
      </c>
      <c r="G29" s="20">
        <f t="shared" si="10"/>
        <v>3.1882874999999999E-3</v>
      </c>
      <c r="H29" s="18">
        <f t="shared" si="7"/>
        <v>75840115</v>
      </c>
      <c r="I29" s="21">
        <f t="shared" si="8"/>
        <v>0.94800143749999999</v>
      </c>
    </row>
    <row r="30" spans="1:9" x14ac:dyDescent="0.25">
      <c r="A30" s="12" t="s">
        <v>20</v>
      </c>
      <c r="B30" s="13">
        <v>78600000</v>
      </c>
      <c r="C30" s="13">
        <v>78600000</v>
      </c>
      <c r="D30" s="13">
        <v>1086369</v>
      </c>
      <c r="E30" s="14">
        <f>D30/C30</f>
        <v>1.3821488549618321E-2</v>
      </c>
      <c r="F30" s="13">
        <v>51289</v>
      </c>
      <c r="G30" s="15">
        <f t="shared" si="10"/>
        <v>6.5253180661577605E-4</v>
      </c>
      <c r="H30" s="13">
        <f t="shared" si="7"/>
        <v>77462342</v>
      </c>
      <c r="I30" s="16">
        <f t="shared" si="8"/>
        <v>0.98552597964376587</v>
      </c>
    </row>
    <row r="31" spans="1:9" x14ac:dyDescent="0.25">
      <c r="A31" s="17" t="s">
        <v>21</v>
      </c>
      <c r="B31" s="18">
        <v>12100000</v>
      </c>
      <c r="C31" s="18">
        <v>12100000</v>
      </c>
      <c r="D31" s="18">
        <v>354871</v>
      </c>
      <c r="E31" s="19">
        <f>D31/C31</f>
        <v>2.9328181818181819E-2</v>
      </c>
      <c r="F31" s="18">
        <v>9067</v>
      </c>
      <c r="G31" s="20">
        <f>F31/C30</f>
        <v>1.1535623409669212E-4</v>
      </c>
      <c r="H31" s="18">
        <f t="shared" si="7"/>
        <v>11736062</v>
      </c>
      <c r="I31" s="21">
        <f t="shared" si="8"/>
        <v>0.96992247933884301</v>
      </c>
    </row>
    <row r="32" spans="1:9" x14ac:dyDescent="0.25">
      <c r="A32" s="23" t="s">
        <v>22</v>
      </c>
      <c r="B32" s="13">
        <f>SUM(B20:B31)</f>
        <v>454011654</v>
      </c>
      <c r="C32" s="13">
        <f>SUM(C20:C31)</f>
        <v>454170219</v>
      </c>
      <c r="D32" s="13">
        <f>SUM(D20:D31)</f>
        <v>26169498</v>
      </c>
      <c r="E32" s="15">
        <f>D32/C32</f>
        <v>5.7620462340354374E-2</v>
      </c>
      <c r="F32" s="13">
        <f>SUM(F20:F31)</f>
        <v>4351959</v>
      </c>
      <c r="G32" s="15">
        <f>F32/C32</f>
        <v>9.5822200970865513E-3</v>
      </c>
      <c r="H32" s="13">
        <f>SUM(H20:H31)</f>
        <v>423648762</v>
      </c>
      <c r="I32" s="16">
        <f t="shared" si="8"/>
        <v>0.93279731756255913</v>
      </c>
    </row>
    <row r="34" spans="1:9" x14ac:dyDescent="0.25">
      <c r="A34" s="7" t="s">
        <v>23</v>
      </c>
      <c r="B34" s="8"/>
      <c r="C34" s="8"/>
      <c r="D34" s="9"/>
      <c r="E34" s="10"/>
      <c r="F34" s="9"/>
      <c r="G34" s="10"/>
      <c r="H34" s="8"/>
      <c r="I34" s="11"/>
    </row>
    <row r="35" spans="1:9" x14ac:dyDescent="0.25">
      <c r="A35" s="12" t="s">
        <v>10</v>
      </c>
      <c r="B35" s="13">
        <v>12000000</v>
      </c>
      <c r="C35" s="13">
        <v>12000000</v>
      </c>
      <c r="D35" s="13">
        <v>143908</v>
      </c>
      <c r="E35" s="14">
        <f>D35/C35</f>
        <v>1.1992333333333334E-2</v>
      </c>
      <c r="F35" s="13">
        <v>27191</v>
      </c>
      <c r="G35" s="15">
        <f t="shared" ref="G35:G45" si="11">F35/C35</f>
        <v>2.2659166666666665E-3</v>
      </c>
      <c r="H35" s="13">
        <f t="shared" ref="H35:H46" si="12">SUM(C35-D35-F35)</f>
        <v>11828901</v>
      </c>
      <c r="I35" s="16">
        <f t="shared" ref="I35:I47" si="13">SUM(H35/C35)</f>
        <v>0.98574174999999997</v>
      </c>
    </row>
    <row r="36" spans="1:9" x14ac:dyDescent="0.25">
      <c r="A36" s="24" t="s">
        <v>11</v>
      </c>
      <c r="B36" s="25">
        <v>11000000</v>
      </c>
      <c r="C36" s="25">
        <v>9777775</v>
      </c>
      <c r="D36" s="25">
        <v>1491460</v>
      </c>
      <c r="E36" s="26">
        <f t="shared" ref="E36:E42" si="14">D36/C36</f>
        <v>0.15253572515219466</v>
      </c>
      <c r="F36" s="25">
        <v>0</v>
      </c>
      <c r="G36" s="27">
        <f t="shared" si="11"/>
        <v>0</v>
      </c>
      <c r="H36" s="25">
        <f t="shared" si="12"/>
        <v>8286315</v>
      </c>
      <c r="I36" s="28">
        <f t="shared" si="13"/>
        <v>0.8474642748478054</v>
      </c>
    </row>
    <row r="37" spans="1:9" x14ac:dyDescent="0.25">
      <c r="A37" s="12" t="s">
        <v>12</v>
      </c>
      <c r="B37" s="13">
        <v>66185665</v>
      </c>
      <c r="C37" s="13">
        <v>66185665</v>
      </c>
      <c r="D37" s="13">
        <v>964733</v>
      </c>
      <c r="E37" s="22">
        <f t="shared" si="14"/>
        <v>1.4576162375946514E-2</v>
      </c>
      <c r="F37" s="13">
        <v>820525</v>
      </c>
      <c r="G37" s="15">
        <f>F37/C37</f>
        <v>1.2397321988077026E-2</v>
      </c>
      <c r="H37" s="13">
        <f t="shared" si="12"/>
        <v>64400407</v>
      </c>
      <c r="I37" s="16">
        <f t="shared" si="13"/>
        <v>0.97302651563597642</v>
      </c>
    </row>
    <row r="38" spans="1:9" x14ac:dyDescent="0.25">
      <c r="A38" s="24" t="s">
        <v>13</v>
      </c>
      <c r="B38" s="25">
        <v>41635989</v>
      </c>
      <c r="C38" s="25">
        <v>41999389</v>
      </c>
      <c r="D38" s="25">
        <v>2778596</v>
      </c>
      <c r="E38" s="26">
        <f t="shared" si="14"/>
        <v>6.6158010060574923E-2</v>
      </c>
      <c r="F38" s="25">
        <v>845573</v>
      </c>
      <c r="G38" s="27">
        <f t="shared" si="11"/>
        <v>2.0132983363162736E-2</v>
      </c>
      <c r="H38" s="25">
        <f t="shared" si="12"/>
        <v>38375220</v>
      </c>
      <c r="I38" s="28">
        <f t="shared" si="13"/>
        <v>0.91370900657626231</v>
      </c>
    </row>
    <row r="39" spans="1:9" x14ac:dyDescent="0.25">
      <c r="A39" s="12" t="s">
        <v>14</v>
      </c>
      <c r="B39" s="13">
        <v>90000000</v>
      </c>
      <c r="C39" s="13">
        <v>90000000</v>
      </c>
      <c r="D39" s="13">
        <v>0</v>
      </c>
      <c r="E39" s="15">
        <f t="shared" si="14"/>
        <v>0</v>
      </c>
      <c r="F39" s="13">
        <v>0</v>
      </c>
      <c r="G39" s="15">
        <f t="shared" si="11"/>
        <v>0</v>
      </c>
      <c r="H39" s="13">
        <f t="shared" si="12"/>
        <v>90000000</v>
      </c>
      <c r="I39" s="16">
        <f t="shared" si="13"/>
        <v>1</v>
      </c>
    </row>
    <row r="40" spans="1:9" x14ac:dyDescent="0.25">
      <c r="A40" s="24" t="s">
        <v>15</v>
      </c>
      <c r="B40" s="25">
        <v>50000000</v>
      </c>
      <c r="C40" s="25">
        <v>50000000</v>
      </c>
      <c r="D40" s="25">
        <v>605000</v>
      </c>
      <c r="E40" s="26">
        <f t="shared" si="14"/>
        <v>1.21E-2</v>
      </c>
      <c r="F40" s="25">
        <v>0</v>
      </c>
      <c r="G40" s="27">
        <f t="shared" si="11"/>
        <v>0</v>
      </c>
      <c r="H40" s="25">
        <f t="shared" si="12"/>
        <v>49395000</v>
      </c>
      <c r="I40" s="28">
        <f t="shared" si="13"/>
        <v>0.9879</v>
      </c>
    </row>
    <row r="41" spans="1:9" x14ac:dyDescent="0.25">
      <c r="A41" s="12" t="s">
        <v>16</v>
      </c>
      <c r="B41" s="13">
        <v>6350000</v>
      </c>
      <c r="C41" s="13">
        <v>6350000</v>
      </c>
      <c r="D41" s="13">
        <v>721825</v>
      </c>
      <c r="E41" s="14">
        <f t="shared" si="14"/>
        <v>0.1136732283464567</v>
      </c>
      <c r="F41" s="13">
        <v>63355</v>
      </c>
      <c r="G41" s="15">
        <f t="shared" si="11"/>
        <v>9.9771653543307085E-3</v>
      </c>
      <c r="H41" s="13">
        <f t="shared" si="12"/>
        <v>5564820</v>
      </c>
      <c r="I41" s="16">
        <f t="shared" si="13"/>
        <v>0.87634960629921255</v>
      </c>
    </row>
    <row r="42" spans="1:9" x14ac:dyDescent="0.25">
      <c r="A42" s="24" t="s">
        <v>17</v>
      </c>
      <c r="B42" s="25">
        <v>4700000</v>
      </c>
      <c r="C42" s="25">
        <v>4700000</v>
      </c>
      <c r="D42" s="25">
        <v>9854</v>
      </c>
      <c r="E42" s="26">
        <f t="shared" si="14"/>
        <v>2.096595744680851E-3</v>
      </c>
      <c r="F42" s="25">
        <v>0</v>
      </c>
      <c r="G42" s="27">
        <f t="shared" si="11"/>
        <v>0</v>
      </c>
      <c r="H42" s="25">
        <f t="shared" si="12"/>
        <v>4690146</v>
      </c>
      <c r="I42" s="28">
        <f t="shared" si="13"/>
        <v>0.9979034042553192</v>
      </c>
    </row>
    <row r="43" spans="1:9" x14ac:dyDescent="0.25">
      <c r="A43" s="12" t="s">
        <v>18</v>
      </c>
      <c r="B43" s="13">
        <v>1800000</v>
      </c>
      <c r="C43" s="13">
        <v>1800000</v>
      </c>
      <c r="D43" s="13">
        <v>0</v>
      </c>
      <c r="E43" s="14">
        <v>0</v>
      </c>
      <c r="F43" s="13">
        <v>0</v>
      </c>
      <c r="G43" s="15">
        <f t="shared" si="11"/>
        <v>0</v>
      </c>
      <c r="H43" s="13">
        <f t="shared" si="12"/>
        <v>1800000</v>
      </c>
      <c r="I43" s="16">
        <f t="shared" si="13"/>
        <v>1</v>
      </c>
    </row>
    <row r="44" spans="1:9" x14ac:dyDescent="0.25">
      <c r="A44" s="24" t="s">
        <v>19</v>
      </c>
      <c r="B44" s="25">
        <v>80000000</v>
      </c>
      <c r="C44" s="25">
        <v>79632659</v>
      </c>
      <c r="D44" s="25">
        <v>970829</v>
      </c>
      <c r="E44" s="26">
        <f>D44/C44</f>
        <v>1.2191342248159766E-2</v>
      </c>
      <c r="F44" s="25">
        <v>0</v>
      </c>
      <c r="G44" s="27">
        <f t="shared" si="11"/>
        <v>0</v>
      </c>
      <c r="H44" s="25">
        <f t="shared" si="12"/>
        <v>78661830</v>
      </c>
      <c r="I44" s="28">
        <f t="shared" si="13"/>
        <v>0.98780865775184024</v>
      </c>
    </row>
    <row r="45" spans="1:9" x14ac:dyDescent="0.25">
      <c r="A45" s="12" t="s">
        <v>20</v>
      </c>
      <c r="B45" s="13">
        <v>78600000</v>
      </c>
      <c r="C45" s="13">
        <v>78515321</v>
      </c>
      <c r="D45" s="13">
        <v>0</v>
      </c>
      <c r="E45" s="14">
        <f>D45/C45</f>
        <v>0</v>
      </c>
      <c r="F45" s="13">
        <v>0</v>
      </c>
      <c r="G45" s="15">
        <f t="shared" si="11"/>
        <v>0</v>
      </c>
      <c r="H45" s="13">
        <f t="shared" si="12"/>
        <v>78515321</v>
      </c>
      <c r="I45" s="16">
        <f t="shared" si="13"/>
        <v>1</v>
      </c>
    </row>
    <row r="46" spans="1:9" x14ac:dyDescent="0.25">
      <c r="A46" s="24" t="s">
        <v>21</v>
      </c>
      <c r="B46" s="25">
        <v>12100000</v>
      </c>
      <c r="C46" s="25">
        <v>12100000</v>
      </c>
      <c r="D46" s="25">
        <v>341665</v>
      </c>
      <c r="E46" s="26">
        <f>D46/C46</f>
        <v>2.8236776859504133E-2</v>
      </c>
      <c r="F46" s="25">
        <v>0</v>
      </c>
      <c r="G46" s="27">
        <f>F46/C45</f>
        <v>0</v>
      </c>
      <c r="H46" s="25">
        <f t="shared" si="12"/>
        <v>11758335</v>
      </c>
      <c r="I46" s="28">
        <f t="shared" si="13"/>
        <v>0.9717632231404959</v>
      </c>
    </row>
    <row r="47" spans="1:9" x14ac:dyDescent="0.25">
      <c r="A47" s="23" t="s">
        <v>22</v>
      </c>
      <c r="B47" s="13">
        <f>SUM(B35:B46)</f>
        <v>454371654</v>
      </c>
      <c r="C47" s="13">
        <f>SUM(C35:C46)</f>
        <v>453060809</v>
      </c>
      <c r="D47" s="13">
        <f>SUM(D35:D46)</f>
        <v>8027870</v>
      </c>
      <c r="E47" s="15">
        <f>D47/C47</f>
        <v>1.7719188772295686E-2</v>
      </c>
      <c r="F47" s="13">
        <f>SUM(F35:F46)</f>
        <v>1756644</v>
      </c>
      <c r="G47" s="15">
        <f>F47/C47</f>
        <v>3.877280853043283E-3</v>
      </c>
      <c r="H47" s="13">
        <f>SUM(H35:H46)</f>
        <v>443276295</v>
      </c>
      <c r="I47" s="16">
        <f t="shared" si="13"/>
        <v>0.97840353037466099</v>
      </c>
    </row>
    <row r="49" spans="1:9" ht="15.75" x14ac:dyDescent="0.25">
      <c r="A49" s="29" t="s">
        <v>24</v>
      </c>
      <c r="B49" s="8"/>
      <c r="C49" s="8"/>
      <c r="D49" s="8"/>
      <c r="E49" s="10"/>
      <c r="F49" s="8"/>
      <c r="G49" s="10"/>
      <c r="H49" s="8"/>
      <c r="I49" s="11"/>
    </row>
    <row r="50" spans="1:9" x14ac:dyDescent="0.25">
      <c r="A50" s="12" t="s">
        <v>10</v>
      </c>
      <c r="B50" s="13">
        <v>12000000</v>
      </c>
      <c r="C50" s="13">
        <v>12000000</v>
      </c>
      <c r="D50" s="13">
        <v>0</v>
      </c>
      <c r="E50" s="14">
        <v>0</v>
      </c>
      <c r="F50" s="13">
        <v>0</v>
      </c>
      <c r="G50" s="15">
        <f t="shared" ref="G50:G60" si="15">F50/C50</f>
        <v>0</v>
      </c>
      <c r="H50" s="13">
        <f t="shared" ref="H50:H61" si="16">SUM(C50-D50-F50)</f>
        <v>12000000</v>
      </c>
      <c r="I50" s="16">
        <f t="shared" ref="I50:I62" si="17">SUM(H50/C50)</f>
        <v>1</v>
      </c>
    </row>
    <row r="51" spans="1:9" x14ac:dyDescent="0.25">
      <c r="A51" s="24" t="s">
        <v>11</v>
      </c>
      <c r="B51" s="8">
        <v>11000000</v>
      </c>
      <c r="C51" s="25">
        <v>11000000</v>
      </c>
      <c r="D51" s="25">
        <v>0</v>
      </c>
      <c r="E51" s="19">
        <f t="shared" ref="E51:E57" si="18">D51/C51</f>
        <v>0</v>
      </c>
      <c r="F51" s="8">
        <v>0</v>
      </c>
      <c r="G51" s="20">
        <f t="shared" si="15"/>
        <v>0</v>
      </c>
      <c r="H51" s="18">
        <f t="shared" si="16"/>
        <v>11000000</v>
      </c>
      <c r="I51" s="21">
        <f t="shared" si="17"/>
        <v>1</v>
      </c>
    </row>
    <row r="52" spans="1:9" x14ac:dyDescent="0.25">
      <c r="A52" s="12" t="s">
        <v>12</v>
      </c>
      <c r="B52" s="13">
        <v>66185665</v>
      </c>
      <c r="C52" s="13">
        <v>66185665</v>
      </c>
      <c r="D52" s="13">
        <v>0</v>
      </c>
      <c r="E52" s="22">
        <f t="shared" si="18"/>
        <v>0</v>
      </c>
      <c r="F52" s="13">
        <v>0</v>
      </c>
      <c r="G52" s="15">
        <f t="shared" si="15"/>
        <v>0</v>
      </c>
      <c r="H52" s="13">
        <f t="shared" si="16"/>
        <v>66185665</v>
      </c>
      <c r="I52" s="16">
        <f t="shared" si="17"/>
        <v>1</v>
      </c>
    </row>
    <row r="53" spans="1:9" x14ac:dyDescent="0.25">
      <c r="A53" s="24" t="s">
        <v>13</v>
      </c>
      <c r="B53" s="8">
        <v>41635989</v>
      </c>
      <c r="C53" s="25">
        <v>41635989</v>
      </c>
      <c r="D53" s="8">
        <v>609388</v>
      </c>
      <c r="E53" s="19">
        <f t="shared" si="18"/>
        <v>1.4636088024713428E-2</v>
      </c>
      <c r="F53" s="8">
        <v>300361</v>
      </c>
      <c r="G53" s="20">
        <f t="shared" si="15"/>
        <v>7.2139753903768204E-3</v>
      </c>
      <c r="H53" s="18">
        <f t="shared" si="16"/>
        <v>40726240</v>
      </c>
      <c r="I53" s="21">
        <f t="shared" si="17"/>
        <v>0.97814993658490978</v>
      </c>
    </row>
    <row r="54" spans="1:9" x14ac:dyDescent="0.25">
      <c r="A54" s="12" t="s">
        <v>14</v>
      </c>
      <c r="B54" s="13">
        <v>90000000</v>
      </c>
      <c r="C54" s="13">
        <v>90000000</v>
      </c>
      <c r="D54" s="13">
        <v>0</v>
      </c>
      <c r="E54" s="15">
        <f t="shared" si="18"/>
        <v>0</v>
      </c>
      <c r="F54" s="13">
        <v>0</v>
      </c>
      <c r="G54" s="15">
        <f t="shared" si="15"/>
        <v>0</v>
      </c>
      <c r="H54" s="13">
        <f t="shared" si="16"/>
        <v>90000000</v>
      </c>
      <c r="I54" s="16">
        <f t="shared" si="17"/>
        <v>1</v>
      </c>
    </row>
    <row r="55" spans="1:9" x14ac:dyDescent="0.25">
      <c r="A55" s="24" t="s">
        <v>15</v>
      </c>
      <c r="B55" s="25">
        <v>50000000</v>
      </c>
      <c r="C55" s="25">
        <v>50000000</v>
      </c>
      <c r="D55" s="25">
        <v>0</v>
      </c>
      <c r="E55" s="26">
        <f t="shared" si="18"/>
        <v>0</v>
      </c>
      <c r="F55" s="25">
        <v>0</v>
      </c>
      <c r="G55" s="27">
        <f t="shared" si="15"/>
        <v>0</v>
      </c>
      <c r="H55" s="25">
        <f t="shared" si="16"/>
        <v>50000000</v>
      </c>
      <c r="I55" s="28">
        <f t="shared" si="17"/>
        <v>1</v>
      </c>
    </row>
    <row r="56" spans="1:9" x14ac:dyDescent="0.25">
      <c r="A56" s="12" t="s">
        <v>16</v>
      </c>
      <c r="B56" s="13">
        <v>6350000</v>
      </c>
      <c r="C56" s="13">
        <v>6350000</v>
      </c>
      <c r="D56" s="13">
        <v>1000000</v>
      </c>
      <c r="E56" s="14">
        <f t="shared" si="18"/>
        <v>0.15748031496062992</v>
      </c>
      <c r="F56" s="13">
        <v>0</v>
      </c>
      <c r="G56" s="15">
        <f t="shared" si="15"/>
        <v>0</v>
      </c>
      <c r="H56" s="13">
        <f t="shared" si="16"/>
        <v>5350000</v>
      </c>
      <c r="I56" s="16">
        <f t="shared" si="17"/>
        <v>0.84251968503937003</v>
      </c>
    </row>
    <row r="57" spans="1:9" x14ac:dyDescent="0.25">
      <c r="A57" s="24" t="s">
        <v>17</v>
      </c>
      <c r="B57" s="25">
        <v>4700000</v>
      </c>
      <c r="C57" s="25">
        <v>4700000</v>
      </c>
      <c r="D57" s="25">
        <v>9854</v>
      </c>
      <c r="E57" s="26">
        <f t="shared" si="18"/>
        <v>2.096595744680851E-3</v>
      </c>
      <c r="F57" s="25">
        <v>0</v>
      </c>
      <c r="G57" s="27">
        <f t="shared" si="15"/>
        <v>0</v>
      </c>
      <c r="H57" s="25">
        <f t="shared" si="16"/>
        <v>4690146</v>
      </c>
      <c r="I57" s="28">
        <f t="shared" si="17"/>
        <v>0.9979034042553192</v>
      </c>
    </row>
    <row r="58" spans="1:9" x14ac:dyDescent="0.25">
      <c r="A58" s="12" t="s">
        <v>18</v>
      </c>
      <c r="B58" s="13">
        <v>1800000</v>
      </c>
      <c r="C58" s="13">
        <v>1800000</v>
      </c>
      <c r="D58" s="13">
        <v>0</v>
      </c>
      <c r="E58" s="14">
        <v>0</v>
      </c>
      <c r="F58" s="13">
        <v>0</v>
      </c>
      <c r="G58" s="15">
        <f t="shared" si="15"/>
        <v>0</v>
      </c>
      <c r="H58" s="13">
        <f t="shared" si="16"/>
        <v>1800000</v>
      </c>
      <c r="I58" s="16">
        <f t="shared" si="17"/>
        <v>1</v>
      </c>
    </row>
    <row r="59" spans="1:9" x14ac:dyDescent="0.25">
      <c r="A59" s="24" t="s">
        <v>19</v>
      </c>
      <c r="B59" s="25">
        <v>79923257</v>
      </c>
      <c r="C59" s="25">
        <v>79923257</v>
      </c>
      <c r="D59" s="25">
        <v>0</v>
      </c>
      <c r="E59" s="26">
        <f>D59/C59</f>
        <v>0</v>
      </c>
      <c r="F59" s="25">
        <v>0</v>
      </c>
      <c r="G59" s="27">
        <f t="shared" si="15"/>
        <v>0</v>
      </c>
      <c r="H59" s="25">
        <f t="shared" si="16"/>
        <v>79923257</v>
      </c>
      <c r="I59" s="28">
        <f t="shared" si="17"/>
        <v>1</v>
      </c>
    </row>
    <row r="60" spans="1:9" x14ac:dyDescent="0.25">
      <c r="A60" s="12" t="s">
        <v>20</v>
      </c>
      <c r="B60" s="13">
        <v>79862729</v>
      </c>
      <c r="C60" s="13">
        <v>79862729</v>
      </c>
      <c r="D60" s="13">
        <v>0</v>
      </c>
      <c r="E60" s="14">
        <f>D60/C60</f>
        <v>0</v>
      </c>
      <c r="F60" s="13">
        <v>0</v>
      </c>
      <c r="G60" s="15">
        <f t="shared" si="15"/>
        <v>0</v>
      </c>
      <c r="H60" s="13">
        <f t="shared" si="16"/>
        <v>79862729</v>
      </c>
      <c r="I60" s="16">
        <f t="shared" si="17"/>
        <v>1</v>
      </c>
    </row>
    <row r="61" spans="1:9" x14ac:dyDescent="0.25">
      <c r="A61" s="24" t="s">
        <v>21</v>
      </c>
      <c r="B61" s="25">
        <v>12100000</v>
      </c>
      <c r="C61" s="25">
        <v>12100000</v>
      </c>
      <c r="D61" s="25">
        <v>0</v>
      </c>
      <c r="E61" s="26">
        <f>D61/C61</f>
        <v>0</v>
      </c>
      <c r="F61" s="25">
        <v>0</v>
      </c>
      <c r="G61" s="27">
        <f>F61/C60</f>
        <v>0</v>
      </c>
      <c r="H61" s="25">
        <f t="shared" si="16"/>
        <v>12100000</v>
      </c>
      <c r="I61" s="28">
        <f t="shared" si="17"/>
        <v>1</v>
      </c>
    </row>
    <row r="62" spans="1:9" x14ac:dyDescent="0.25">
      <c r="A62" s="23" t="s">
        <v>22</v>
      </c>
      <c r="B62" s="13">
        <f>SUM(B50:B61)</f>
        <v>455557640</v>
      </c>
      <c r="C62" s="13">
        <f>SUM(C50:C61)</f>
        <v>455557640</v>
      </c>
      <c r="D62" s="13">
        <f>SUM(D50:D61)</f>
        <v>1619242</v>
      </c>
      <c r="E62" s="15">
        <f>D62/C62</f>
        <v>3.554417394909676E-3</v>
      </c>
      <c r="F62" s="13">
        <f>SUM(F50:F61)</f>
        <v>300361</v>
      </c>
      <c r="G62" s="15">
        <f>F62/C62</f>
        <v>6.5932600757173123E-4</v>
      </c>
      <c r="H62" s="13">
        <f>SUM(H50:H61)</f>
        <v>453638037</v>
      </c>
      <c r="I62" s="16">
        <f t="shared" si="17"/>
        <v>0.99578625659751863</v>
      </c>
    </row>
  </sheetData>
  <pageMargins left="0.7" right="0.7" top="0.75" bottom="0.75" header="0.3" footer="0.3"/>
  <pageSetup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E9" sqref="E9"/>
    </sheetView>
  </sheetViews>
  <sheetFormatPr defaultRowHeight="15" x14ac:dyDescent="0.25"/>
  <cols>
    <col min="2" max="2" width="18.42578125" customWidth="1"/>
    <col min="3" max="3" width="17.28515625" customWidth="1"/>
    <col min="4" max="4" width="27.7109375" customWidth="1"/>
    <col min="5" max="5" width="18" customWidth="1"/>
    <col min="6" max="6" width="15.85546875" customWidth="1"/>
    <col min="7" max="7" width="16" customWidth="1"/>
    <col min="8" max="8" width="14.85546875" customWidth="1"/>
    <col min="9" max="9" width="16" customWidth="1"/>
    <col min="10" max="10" width="15" customWidth="1"/>
    <col min="11" max="11" width="16.5703125" customWidth="1"/>
    <col min="12" max="12" width="16.28515625" customWidth="1"/>
    <col min="13" max="13" width="16.5703125" customWidth="1"/>
  </cols>
  <sheetData>
    <row r="1" spans="1:14" ht="31.5" x14ac:dyDescent="0.25">
      <c r="B1" s="237" t="s">
        <v>26</v>
      </c>
      <c r="C1" s="760" t="s">
        <v>623</v>
      </c>
      <c r="D1" s="761"/>
      <c r="E1" s="238"/>
      <c r="I1" s="63"/>
    </row>
    <row r="2" spans="1:14" ht="15.75" x14ac:dyDescent="0.25">
      <c r="B2" s="237" t="s">
        <v>28</v>
      </c>
      <c r="C2" s="762">
        <v>43266</v>
      </c>
      <c r="D2" s="763"/>
      <c r="E2" s="239"/>
      <c r="G2" s="63"/>
      <c r="H2" s="65"/>
      <c r="I2" s="63"/>
      <c r="J2" s="63"/>
      <c r="M2" s="275">
        <v>43266</v>
      </c>
    </row>
    <row r="3" spans="1:14" ht="31.5" x14ac:dyDescent="0.25">
      <c r="B3" s="237" t="s">
        <v>29</v>
      </c>
      <c r="C3" s="764" t="s">
        <v>624</v>
      </c>
      <c r="D3" s="765"/>
      <c r="E3" s="240"/>
    </row>
    <row r="4" spans="1:14" ht="15.75" x14ac:dyDescent="0.25">
      <c r="B4" s="241"/>
      <c r="C4" s="242"/>
      <c r="D4" s="243"/>
      <c r="E4" s="243"/>
    </row>
    <row r="5" spans="1:14" x14ac:dyDescent="0.25">
      <c r="A5" s="719" t="s">
        <v>30</v>
      </c>
      <c r="B5" s="743" t="s">
        <v>31</v>
      </c>
      <c r="C5" s="743" t="s">
        <v>32</v>
      </c>
      <c r="D5" s="743" t="s">
        <v>33</v>
      </c>
      <c r="E5" s="743" t="s">
        <v>34</v>
      </c>
      <c r="F5" s="743" t="s">
        <v>1</v>
      </c>
      <c r="G5" s="743" t="s">
        <v>2</v>
      </c>
      <c r="H5" s="753" t="s">
        <v>36</v>
      </c>
      <c r="I5" s="756" t="s">
        <v>37</v>
      </c>
      <c r="J5" s="759" t="s">
        <v>38</v>
      </c>
      <c r="K5" s="753" t="s">
        <v>3</v>
      </c>
      <c r="L5" s="753" t="s">
        <v>5</v>
      </c>
      <c r="M5" s="719" t="s">
        <v>7</v>
      </c>
      <c r="N5" s="719" t="s">
        <v>39</v>
      </c>
    </row>
    <row r="6" spans="1:14" x14ac:dyDescent="0.25">
      <c r="A6" s="720"/>
      <c r="B6" s="743"/>
      <c r="C6" s="743"/>
      <c r="D6" s="743"/>
      <c r="E6" s="743"/>
      <c r="F6" s="743"/>
      <c r="G6" s="743"/>
      <c r="H6" s="754"/>
      <c r="I6" s="757"/>
      <c r="J6" s="759"/>
      <c r="K6" s="754"/>
      <c r="L6" s="754"/>
      <c r="M6" s="720"/>
      <c r="N6" s="720"/>
    </row>
    <row r="7" spans="1:14" x14ac:dyDescent="0.25">
      <c r="A7" s="721"/>
      <c r="B7" s="743"/>
      <c r="C7" s="743"/>
      <c r="D7" s="743"/>
      <c r="E7" s="743"/>
      <c r="F7" s="743"/>
      <c r="G7" s="743"/>
      <c r="H7" s="755"/>
      <c r="I7" s="758"/>
      <c r="J7" s="759"/>
      <c r="K7" s="755"/>
      <c r="L7" s="755"/>
      <c r="M7" s="721"/>
      <c r="N7" s="721"/>
    </row>
    <row r="8" spans="1:14" s="243" customFormat="1" ht="60" x14ac:dyDescent="0.25">
      <c r="A8" s="276">
        <v>1</v>
      </c>
      <c r="B8" s="276">
        <v>303</v>
      </c>
      <c r="C8" s="277" t="s">
        <v>625</v>
      </c>
      <c r="D8" s="46" t="s">
        <v>626</v>
      </c>
      <c r="E8" s="276" t="s">
        <v>627</v>
      </c>
      <c r="F8" s="278">
        <v>2000000</v>
      </c>
      <c r="G8" s="278">
        <v>2000000</v>
      </c>
      <c r="H8" s="279">
        <v>44926</v>
      </c>
      <c r="I8" s="280">
        <v>0</v>
      </c>
      <c r="J8" s="280">
        <v>0</v>
      </c>
      <c r="K8" s="281">
        <v>0</v>
      </c>
      <c r="L8" s="281">
        <v>0</v>
      </c>
      <c r="M8" s="278">
        <f t="shared" ref="M8:M17" si="0">G8-K8-L8</f>
        <v>2000000</v>
      </c>
      <c r="N8" s="276" t="s">
        <v>462</v>
      </c>
    </row>
    <row r="9" spans="1:14" s="243" customFormat="1" ht="258.75" x14ac:dyDescent="0.25">
      <c r="A9" s="276">
        <v>2</v>
      </c>
      <c r="B9" s="276">
        <v>303</v>
      </c>
      <c r="C9" s="277" t="s">
        <v>628</v>
      </c>
      <c r="D9" s="46" t="s">
        <v>629</v>
      </c>
      <c r="E9" s="276" t="s">
        <v>627</v>
      </c>
      <c r="F9" s="278">
        <v>39000000</v>
      </c>
      <c r="G9" s="278">
        <v>39000000</v>
      </c>
      <c r="H9" s="279">
        <v>44926</v>
      </c>
      <c r="I9" s="280">
        <v>0.25</v>
      </c>
      <c r="J9" s="280">
        <v>0</v>
      </c>
      <c r="K9" s="281">
        <v>6179874</v>
      </c>
      <c r="L9" s="281">
        <v>44126</v>
      </c>
      <c r="M9" s="278">
        <f t="shared" si="0"/>
        <v>32776000</v>
      </c>
      <c r="N9" s="276" t="s">
        <v>462</v>
      </c>
    </row>
    <row r="10" spans="1:14" s="243" customFormat="1" ht="309" x14ac:dyDescent="0.25">
      <c r="A10" s="276">
        <v>3</v>
      </c>
      <c r="B10" s="276">
        <v>303</v>
      </c>
      <c r="C10" s="283" t="s">
        <v>630</v>
      </c>
      <c r="D10" s="46" t="s">
        <v>631</v>
      </c>
      <c r="E10" s="276" t="s">
        <v>627</v>
      </c>
      <c r="F10" s="284">
        <v>19500000</v>
      </c>
      <c r="G10" s="284">
        <v>19500000</v>
      </c>
      <c r="H10" s="279">
        <v>44926</v>
      </c>
      <c r="I10" s="280">
        <v>0</v>
      </c>
      <c r="J10" s="280">
        <v>0</v>
      </c>
      <c r="K10" s="288">
        <v>85652</v>
      </c>
      <c r="L10" s="288">
        <v>1400</v>
      </c>
      <c r="M10" s="278">
        <f t="shared" si="0"/>
        <v>19412948</v>
      </c>
      <c r="N10" s="276" t="s">
        <v>78</v>
      </c>
    </row>
    <row r="11" spans="1:14" s="243" customFormat="1" ht="135" x14ac:dyDescent="0.25">
      <c r="A11" s="276">
        <v>4</v>
      </c>
      <c r="B11" s="276">
        <v>303</v>
      </c>
      <c r="C11" s="79" t="s">
        <v>632</v>
      </c>
      <c r="D11" s="79" t="s">
        <v>633</v>
      </c>
      <c r="E11" s="276" t="s">
        <v>627</v>
      </c>
      <c r="F11" s="284">
        <v>10000000</v>
      </c>
      <c r="G11" s="284">
        <v>10000000</v>
      </c>
      <c r="H11" s="279">
        <v>44926</v>
      </c>
      <c r="I11" s="280">
        <v>0</v>
      </c>
      <c r="J11" s="280">
        <v>0</v>
      </c>
      <c r="K11" s="288">
        <v>0</v>
      </c>
      <c r="L11" s="288">
        <v>0</v>
      </c>
      <c r="M11" s="278">
        <f t="shared" si="0"/>
        <v>10000000</v>
      </c>
      <c r="N11" s="276" t="s">
        <v>462</v>
      </c>
    </row>
    <row r="12" spans="1:14" s="243" customFormat="1" ht="90" x14ac:dyDescent="0.25">
      <c r="A12" s="276">
        <v>5</v>
      </c>
      <c r="B12" s="276">
        <v>303</v>
      </c>
      <c r="C12" s="79" t="s">
        <v>634</v>
      </c>
      <c r="D12" s="79" t="s">
        <v>635</v>
      </c>
      <c r="E12" s="276" t="s">
        <v>627</v>
      </c>
      <c r="F12" s="284">
        <v>1000000</v>
      </c>
      <c r="G12" s="284">
        <v>1000000</v>
      </c>
      <c r="H12" s="279">
        <v>44926</v>
      </c>
      <c r="I12" s="280">
        <v>0</v>
      </c>
      <c r="J12" s="280">
        <v>0</v>
      </c>
      <c r="K12" s="288">
        <v>0</v>
      </c>
      <c r="L12" s="288">
        <v>0</v>
      </c>
      <c r="M12" s="278">
        <f t="shared" si="0"/>
        <v>1000000</v>
      </c>
      <c r="N12" s="276" t="s">
        <v>462</v>
      </c>
    </row>
    <row r="13" spans="1:14" s="243" customFormat="1" ht="75" x14ac:dyDescent="0.25">
      <c r="A13" s="276">
        <v>6</v>
      </c>
      <c r="B13" s="276">
        <v>303</v>
      </c>
      <c r="C13" s="57" t="s">
        <v>636</v>
      </c>
      <c r="D13" s="79" t="s">
        <v>637</v>
      </c>
      <c r="E13" s="276" t="s">
        <v>627</v>
      </c>
      <c r="F13" s="284">
        <v>5850000</v>
      </c>
      <c r="G13" s="284">
        <v>5850000</v>
      </c>
      <c r="H13" s="279">
        <v>44926</v>
      </c>
      <c r="I13" s="280">
        <v>0.25</v>
      </c>
      <c r="J13" s="280">
        <v>0</v>
      </c>
      <c r="K13" s="288">
        <v>2650233</v>
      </c>
      <c r="L13" s="288">
        <v>197442</v>
      </c>
      <c r="M13" s="278">
        <f t="shared" si="0"/>
        <v>3002325</v>
      </c>
      <c r="N13" s="276" t="s">
        <v>462</v>
      </c>
    </row>
    <row r="14" spans="1:14" s="243" customFormat="1" ht="45" x14ac:dyDescent="0.25">
      <c r="A14" s="276">
        <v>7</v>
      </c>
      <c r="B14" s="276">
        <v>303</v>
      </c>
      <c r="C14" s="79" t="s">
        <v>638</v>
      </c>
      <c r="D14" s="79" t="s">
        <v>639</v>
      </c>
      <c r="E14" s="276" t="s">
        <v>627</v>
      </c>
      <c r="F14" s="284">
        <v>2200000</v>
      </c>
      <c r="G14" s="284">
        <v>2200000</v>
      </c>
      <c r="H14" s="279">
        <v>44926</v>
      </c>
      <c r="I14" s="280">
        <v>0.1</v>
      </c>
      <c r="J14" s="280">
        <v>0</v>
      </c>
      <c r="K14" s="288">
        <v>2120000</v>
      </c>
      <c r="L14" s="288">
        <v>0</v>
      </c>
      <c r="M14" s="278">
        <f t="shared" si="0"/>
        <v>80000</v>
      </c>
      <c r="N14" s="276" t="s">
        <v>462</v>
      </c>
    </row>
    <row r="15" spans="1:14" s="243" customFormat="1" ht="90" x14ac:dyDescent="0.25">
      <c r="A15" s="276">
        <v>8</v>
      </c>
      <c r="B15" s="276">
        <v>303</v>
      </c>
      <c r="C15" s="79" t="s">
        <v>640</v>
      </c>
      <c r="D15" s="79" t="s">
        <v>641</v>
      </c>
      <c r="E15" s="276" t="s">
        <v>627</v>
      </c>
      <c r="F15" s="284">
        <v>5150000</v>
      </c>
      <c r="G15" s="284">
        <v>5150000</v>
      </c>
      <c r="H15" s="279">
        <v>44926</v>
      </c>
      <c r="I15" s="280">
        <v>0</v>
      </c>
      <c r="J15" s="280">
        <v>0</v>
      </c>
      <c r="K15" s="288">
        <v>2125</v>
      </c>
      <c r="L15" s="288">
        <v>50557</v>
      </c>
      <c r="M15" s="278">
        <f t="shared" si="0"/>
        <v>5097318</v>
      </c>
      <c r="N15" s="276" t="s">
        <v>78</v>
      </c>
    </row>
    <row r="16" spans="1:14" s="243" customFormat="1" ht="45" x14ac:dyDescent="0.25">
      <c r="A16" s="276">
        <v>9</v>
      </c>
      <c r="B16" s="45">
        <v>303</v>
      </c>
      <c r="C16" s="79" t="s">
        <v>642</v>
      </c>
      <c r="D16" s="79" t="s">
        <v>643</v>
      </c>
      <c r="E16" s="276" t="s">
        <v>627</v>
      </c>
      <c r="F16" s="284">
        <v>2300000</v>
      </c>
      <c r="G16" s="284">
        <v>2300000</v>
      </c>
      <c r="H16" s="279">
        <v>44926</v>
      </c>
      <c r="I16" s="280">
        <v>0</v>
      </c>
      <c r="J16" s="280">
        <v>0</v>
      </c>
      <c r="K16" s="288">
        <v>0</v>
      </c>
      <c r="L16" s="288">
        <v>0</v>
      </c>
      <c r="M16" s="278">
        <f t="shared" si="0"/>
        <v>2300000</v>
      </c>
      <c r="N16" s="276" t="s">
        <v>78</v>
      </c>
    </row>
    <row r="17" spans="1:14" s="243" customFormat="1" ht="390" x14ac:dyDescent="0.25">
      <c r="A17" s="276">
        <v>10</v>
      </c>
      <c r="B17" s="276">
        <v>303</v>
      </c>
      <c r="C17" s="79" t="s">
        <v>644</v>
      </c>
      <c r="D17" s="57" t="s">
        <v>645</v>
      </c>
      <c r="E17" s="276" t="s">
        <v>627</v>
      </c>
      <c r="F17" s="574">
        <v>3000000</v>
      </c>
      <c r="G17" s="284">
        <v>3000000</v>
      </c>
      <c r="H17" s="279">
        <v>43830</v>
      </c>
      <c r="I17" s="280">
        <v>0.05</v>
      </c>
      <c r="J17" s="280">
        <v>0</v>
      </c>
      <c r="K17" s="288"/>
      <c r="L17" s="288">
        <v>108314</v>
      </c>
      <c r="M17" s="278">
        <f t="shared" si="0"/>
        <v>2891686</v>
      </c>
      <c r="N17" s="276" t="s">
        <v>78</v>
      </c>
    </row>
    <row r="18" spans="1:14" x14ac:dyDescent="0.25">
      <c r="A18" s="282">
        <v>11</v>
      </c>
      <c r="B18" s="282">
        <v>303</v>
      </c>
      <c r="C18" s="290"/>
      <c r="D18" s="79"/>
      <c r="E18" s="276"/>
      <c r="F18" s="289"/>
      <c r="G18" s="291"/>
      <c r="H18" s="285"/>
      <c r="I18" s="280"/>
      <c r="J18" s="280"/>
      <c r="K18" s="286"/>
      <c r="L18" s="286"/>
      <c r="M18" s="278"/>
      <c r="N18" s="276"/>
    </row>
    <row r="19" spans="1:14" x14ac:dyDescent="0.25">
      <c r="A19" s="282">
        <v>12</v>
      </c>
      <c r="B19" s="282">
        <v>303</v>
      </c>
      <c r="C19" s="290"/>
      <c r="D19" s="292"/>
      <c r="E19" s="276"/>
      <c r="F19" s="289"/>
      <c r="G19" s="291"/>
      <c r="H19" s="285"/>
      <c r="I19" s="280"/>
      <c r="J19" s="280"/>
      <c r="K19" s="286"/>
      <c r="L19" s="286"/>
      <c r="M19" s="278"/>
      <c r="N19" s="276"/>
    </row>
    <row r="20" spans="1:14" ht="15.75" thickBot="1" x14ac:dyDescent="0.3">
      <c r="A20" s="282">
        <v>13</v>
      </c>
      <c r="B20" s="282">
        <v>303</v>
      </c>
      <c r="C20" s="290"/>
      <c r="D20" s="292"/>
      <c r="E20" s="276"/>
      <c r="F20" s="289"/>
      <c r="G20" s="291"/>
      <c r="H20" s="285"/>
      <c r="I20" s="280"/>
      <c r="J20" s="280"/>
      <c r="K20" s="286"/>
      <c r="L20" s="286"/>
      <c r="M20" s="278"/>
      <c r="N20" s="276"/>
    </row>
    <row r="21" spans="1:14" ht="16.5" thickTop="1" thickBot="1" x14ac:dyDescent="0.3">
      <c r="A21" s="282">
        <v>14</v>
      </c>
      <c r="B21" s="54">
        <v>303</v>
      </c>
      <c r="C21" s="79"/>
      <c r="D21" s="293"/>
      <c r="E21" s="276"/>
      <c r="F21" s="294"/>
      <c r="G21" s="287"/>
      <c r="H21" s="295"/>
      <c r="I21" s="280"/>
      <c r="J21" s="280"/>
      <c r="K21" s="286"/>
      <c r="L21" s="286"/>
      <c r="M21" s="278"/>
      <c r="N21" s="78"/>
    </row>
    <row r="22" spans="1:14" ht="15.75" thickTop="1" x14ac:dyDescent="0.25">
      <c r="A22" s="282">
        <v>15</v>
      </c>
      <c r="B22" s="282">
        <v>303</v>
      </c>
      <c r="C22" s="79"/>
      <c r="D22" s="293"/>
      <c r="E22" s="276"/>
      <c r="F22" s="289"/>
      <c r="G22" s="296"/>
      <c r="H22" s="297"/>
      <c r="I22" s="280"/>
      <c r="J22" s="280"/>
      <c r="K22" s="286"/>
      <c r="L22" s="286"/>
      <c r="M22" s="278"/>
      <c r="N22" s="78"/>
    </row>
    <row r="23" spans="1:14" x14ac:dyDescent="0.25">
      <c r="A23" s="282">
        <v>16</v>
      </c>
      <c r="B23" s="282">
        <v>303</v>
      </c>
      <c r="C23" s="79"/>
      <c r="D23" s="298"/>
      <c r="E23" s="299"/>
      <c r="F23" s="300"/>
      <c r="G23" s="301"/>
      <c r="H23" s="285"/>
      <c r="I23" s="280"/>
      <c r="J23" s="280"/>
      <c r="K23" s="286"/>
      <c r="L23" s="286"/>
      <c r="M23" s="278"/>
      <c r="N23" s="302"/>
    </row>
    <row r="24" spans="1:14" x14ac:dyDescent="0.25">
      <c r="A24" s="282">
        <v>17</v>
      </c>
      <c r="B24" s="282">
        <v>303</v>
      </c>
      <c r="C24" s="79"/>
      <c r="D24" s="298"/>
      <c r="E24" s="299"/>
      <c r="F24" s="300"/>
      <c r="G24" s="301"/>
      <c r="H24" s="285"/>
      <c r="I24" s="280"/>
      <c r="J24" s="280"/>
      <c r="K24" s="286"/>
      <c r="L24" s="286"/>
      <c r="M24" s="303"/>
      <c r="N24" s="302"/>
    </row>
    <row r="25" spans="1:14" x14ac:dyDescent="0.25">
      <c r="A25" s="282">
        <v>18</v>
      </c>
      <c r="B25" s="282">
        <v>303</v>
      </c>
      <c r="C25" s="290"/>
      <c r="D25" s="304"/>
      <c r="E25" s="299"/>
      <c r="F25" s="300"/>
      <c r="G25" s="300"/>
      <c r="H25" s="285"/>
      <c r="I25" s="280"/>
      <c r="J25" s="280"/>
      <c r="K25" s="286"/>
      <c r="L25" s="286"/>
      <c r="M25" s="303"/>
      <c r="N25" s="302"/>
    </row>
    <row r="26" spans="1:14" x14ac:dyDescent="0.25">
      <c r="A26" s="282" t="s">
        <v>304</v>
      </c>
      <c r="B26" s="282">
        <v>303</v>
      </c>
      <c r="C26" s="79"/>
      <c r="D26" s="298"/>
      <c r="E26" s="299"/>
      <c r="F26" s="300"/>
      <c r="G26" s="301"/>
      <c r="H26" s="285"/>
      <c r="I26" s="280"/>
      <c r="J26" s="280"/>
      <c r="K26" s="286"/>
      <c r="L26" s="286"/>
      <c r="M26" s="303"/>
      <c r="N26" s="302"/>
    </row>
    <row r="27" spans="1:14" x14ac:dyDescent="0.25">
      <c r="A27" s="282" t="s">
        <v>304</v>
      </c>
      <c r="B27" s="282">
        <v>303</v>
      </c>
      <c r="C27" s="79"/>
      <c r="D27" s="298"/>
      <c r="E27" s="299"/>
      <c r="F27" s="300"/>
      <c r="G27" s="301"/>
      <c r="H27" s="285"/>
      <c r="I27" s="280"/>
      <c r="J27" s="280"/>
      <c r="K27" s="286"/>
      <c r="L27" s="286"/>
      <c r="M27" s="303"/>
      <c r="N27" s="302"/>
    </row>
    <row r="28" spans="1:14" x14ac:dyDescent="0.25">
      <c r="A28" s="282" t="s">
        <v>304</v>
      </c>
      <c r="B28" s="282">
        <v>303</v>
      </c>
      <c r="C28" s="79"/>
      <c r="D28" s="298"/>
      <c r="E28" s="299"/>
      <c r="F28" s="300"/>
      <c r="G28" s="301"/>
      <c r="H28" s="285"/>
      <c r="I28" s="280"/>
      <c r="J28" s="280"/>
      <c r="K28" s="286"/>
      <c r="L28" s="286"/>
      <c r="M28" s="303"/>
      <c r="N28" s="302"/>
    </row>
    <row r="29" spans="1:14" x14ac:dyDescent="0.25">
      <c r="A29" s="282" t="s">
        <v>304</v>
      </c>
      <c r="B29" s="282">
        <v>303</v>
      </c>
      <c r="C29" s="79"/>
      <c r="D29" s="298"/>
      <c r="E29" s="299"/>
      <c r="F29" s="300"/>
      <c r="G29" s="301"/>
      <c r="H29" s="285"/>
      <c r="I29" s="280"/>
      <c r="J29" s="280"/>
      <c r="K29" s="286"/>
      <c r="L29" s="286"/>
      <c r="M29" s="303"/>
      <c r="N29" s="302"/>
    </row>
    <row r="30" spans="1:14" x14ac:dyDescent="0.25">
      <c r="A30" s="282" t="s">
        <v>304</v>
      </c>
      <c r="B30" s="282">
        <v>303</v>
      </c>
      <c r="C30" s="79"/>
      <c r="D30" s="298"/>
      <c r="E30" s="299"/>
      <c r="F30" s="300"/>
      <c r="G30" s="301"/>
      <c r="H30" s="285"/>
      <c r="I30" s="280"/>
      <c r="J30" s="280"/>
      <c r="K30" s="286"/>
      <c r="L30" s="286"/>
      <c r="M30" s="303"/>
      <c r="N30" s="302"/>
    </row>
    <row r="31" spans="1:14" x14ac:dyDescent="0.25">
      <c r="A31" s="282" t="s">
        <v>304</v>
      </c>
      <c r="B31" s="282">
        <v>303</v>
      </c>
      <c r="C31" s="79"/>
      <c r="D31" s="298"/>
      <c r="E31" s="299"/>
      <c r="F31" s="300"/>
      <c r="G31" s="301"/>
      <c r="H31" s="285"/>
      <c r="I31" s="280"/>
      <c r="J31" s="280"/>
      <c r="K31" s="286"/>
      <c r="L31" s="286"/>
      <c r="M31" s="303"/>
      <c r="N31" s="302"/>
    </row>
    <row r="32" spans="1:14" ht="15.75" thickBot="1" x14ac:dyDescent="0.3">
      <c r="A32" s="282"/>
      <c r="B32" s="282"/>
      <c r="C32" s="290"/>
      <c r="D32" s="304"/>
      <c r="E32" s="299"/>
      <c r="F32" s="300"/>
      <c r="G32" s="300"/>
      <c r="H32" s="285"/>
      <c r="I32" s="280"/>
      <c r="J32" s="280"/>
      <c r="K32" s="286"/>
      <c r="L32" s="286"/>
      <c r="M32" s="303"/>
      <c r="N32" s="302"/>
    </row>
    <row r="33" spans="1:14" ht="16.5" thickBot="1" x14ac:dyDescent="0.3">
      <c r="A33" s="63"/>
      <c r="B33" s="305"/>
      <c r="C33" s="306"/>
      <c r="D33" s="306"/>
      <c r="E33" s="307" t="s">
        <v>56</v>
      </c>
      <c r="F33" s="308">
        <f>SUM(F8:F32)</f>
        <v>90000000</v>
      </c>
      <c r="G33" s="309">
        <f>SUM(G8:G32)</f>
        <v>90000000</v>
      </c>
      <c r="H33" s="310"/>
      <c r="I33" s="311"/>
      <c r="J33" s="311"/>
      <c r="K33" s="308">
        <f>SUM(K8:K32)</f>
        <v>11037884</v>
      </c>
      <c r="L33" s="309">
        <f>SUM(L8:L32)</f>
        <v>401839</v>
      </c>
      <c r="M33" s="312">
        <f t="shared" ref="M33" si="1">G33-K33-L33</f>
        <v>78560277</v>
      </c>
      <c r="N33" s="310"/>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J24" sqref="J24"/>
    </sheetView>
  </sheetViews>
  <sheetFormatPr defaultRowHeight="15" x14ac:dyDescent="0.25"/>
  <sheetData>
    <row r="1" spans="1:14" x14ac:dyDescent="0.25">
      <c r="A1" s="719" t="s">
        <v>30</v>
      </c>
      <c r="B1" s="722" t="s">
        <v>429</v>
      </c>
      <c r="C1" s="723"/>
      <c r="D1" s="723"/>
      <c r="E1" s="723"/>
      <c r="F1" s="723"/>
      <c r="G1" s="723"/>
      <c r="H1" s="723"/>
      <c r="I1" s="723"/>
      <c r="J1" s="723"/>
      <c r="K1" s="723"/>
      <c r="L1" s="723"/>
      <c r="M1" s="723"/>
      <c r="N1" s="724"/>
    </row>
    <row r="2" spans="1:14" x14ac:dyDescent="0.25">
      <c r="A2" s="720"/>
      <c r="B2" s="725"/>
      <c r="C2" s="726"/>
      <c r="D2" s="726"/>
      <c r="E2" s="726"/>
      <c r="F2" s="726"/>
      <c r="G2" s="726"/>
      <c r="H2" s="726"/>
      <c r="I2" s="726"/>
      <c r="J2" s="726"/>
      <c r="K2" s="726"/>
      <c r="L2" s="726"/>
      <c r="M2" s="726"/>
      <c r="N2" s="727"/>
    </row>
    <row r="3" spans="1:14" x14ac:dyDescent="0.25">
      <c r="A3" s="721"/>
      <c r="B3" s="728"/>
      <c r="C3" s="729"/>
      <c r="D3" s="729"/>
      <c r="E3" s="729"/>
      <c r="F3" s="729"/>
      <c r="G3" s="729"/>
      <c r="H3" s="729"/>
      <c r="I3" s="729"/>
      <c r="J3" s="729"/>
      <c r="K3" s="729"/>
      <c r="L3" s="729"/>
      <c r="M3" s="729"/>
      <c r="N3" s="730"/>
    </row>
    <row r="4" spans="1:14" x14ac:dyDescent="0.25">
      <c r="A4" s="276">
        <v>1</v>
      </c>
      <c r="B4" s="713" t="s">
        <v>646</v>
      </c>
      <c r="C4" s="769"/>
      <c r="D4" s="769"/>
      <c r="E4" s="769"/>
      <c r="F4" s="769"/>
      <c r="G4" s="769"/>
      <c r="H4" s="769"/>
      <c r="I4" s="769"/>
      <c r="J4" s="769"/>
      <c r="K4" s="769"/>
      <c r="L4" s="769"/>
      <c r="M4" s="769"/>
      <c r="N4" s="714"/>
    </row>
    <row r="5" spans="1:14" x14ac:dyDescent="0.25">
      <c r="A5" s="282">
        <v>2</v>
      </c>
      <c r="B5" s="766" t="s">
        <v>647</v>
      </c>
      <c r="C5" s="767"/>
      <c r="D5" s="767"/>
      <c r="E5" s="767"/>
      <c r="F5" s="767"/>
      <c r="G5" s="767"/>
      <c r="H5" s="767"/>
      <c r="I5" s="767"/>
      <c r="J5" s="767"/>
      <c r="K5" s="767"/>
      <c r="L5" s="767"/>
      <c r="M5" s="767"/>
      <c r="N5" s="768"/>
    </row>
    <row r="6" spans="1:14" x14ac:dyDescent="0.25">
      <c r="A6" s="282">
        <v>4</v>
      </c>
      <c r="B6" s="713" t="s">
        <v>648</v>
      </c>
      <c r="C6" s="769"/>
      <c r="D6" s="769"/>
      <c r="E6" s="769"/>
      <c r="F6" s="769"/>
      <c r="G6" s="769"/>
      <c r="H6" s="769"/>
      <c r="I6" s="769"/>
      <c r="J6" s="769"/>
      <c r="K6" s="769"/>
      <c r="L6" s="769"/>
      <c r="M6" s="769"/>
      <c r="N6" s="714"/>
    </row>
    <row r="7" spans="1:14" x14ac:dyDescent="0.25">
      <c r="A7" s="282">
        <v>5</v>
      </c>
      <c r="B7" s="766" t="s">
        <v>649</v>
      </c>
      <c r="C7" s="767"/>
      <c r="D7" s="767"/>
      <c r="E7" s="767"/>
      <c r="F7" s="767"/>
      <c r="G7" s="767"/>
      <c r="H7" s="767"/>
      <c r="I7" s="767"/>
      <c r="J7" s="767"/>
      <c r="K7" s="767"/>
      <c r="L7" s="767"/>
      <c r="M7" s="767"/>
      <c r="N7" s="768"/>
    </row>
    <row r="8" spans="1:14" x14ac:dyDescent="0.25">
      <c r="A8" s="282">
        <v>6</v>
      </c>
      <c r="B8" s="766" t="s">
        <v>650</v>
      </c>
      <c r="C8" s="767"/>
      <c r="D8" s="767"/>
      <c r="E8" s="767"/>
      <c r="F8" s="767"/>
      <c r="G8" s="767"/>
      <c r="H8" s="767"/>
      <c r="I8" s="767"/>
      <c r="J8" s="767"/>
      <c r="K8" s="767"/>
      <c r="L8" s="767"/>
      <c r="M8" s="767"/>
      <c r="N8" s="768"/>
    </row>
    <row r="9" spans="1:14" x14ac:dyDescent="0.25">
      <c r="A9" s="282">
        <v>7</v>
      </c>
      <c r="B9" s="766" t="s">
        <v>650</v>
      </c>
      <c r="C9" s="767"/>
      <c r="D9" s="767"/>
      <c r="E9" s="767"/>
      <c r="F9" s="767"/>
      <c r="G9" s="767"/>
      <c r="H9" s="767"/>
      <c r="I9" s="767"/>
      <c r="J9" s="767"/>
      <c r="K9" s="767"/>
      <c r="L9" s="767"/>
      <c r="M9" s="767"/>
      <c r="N9" s="768"/>
    </row>
  </sheetData>
  <mergeCells count="8">
    <mergeCell ref="B8:N8"/>
    <mergeCell ref="B9:N9"/>
    <mergeCell ref="A1:A3"/>
    <mergeCell ref="B1:N3"/>
    <mergeCell ref="B4:N4"/>
    <mergeCell ref="B5:N5"/>
    <mergeCell ref="B6:N6"/>
    <mergeCell ref="B7:N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80"/>
  <sheetViews>
    <sheetView topLeftCell="F169" workbookViewId="0">
      <selection activeCell="P11" sqref="P11"/>
    </sheetView>
  </sheetViews>
  <sheetFormatPr defaultRowHeight="15" x14ac:dyDescent="0.25"/>
  <cols>
    <col min="9" max="9" width="11.7109375" customWidth="1"/>
    <col min="10" max="10" width="17" customWidth="1"/>
    <col min="11" max="11" width="42.85546875" customWidth="1"/>
    <col min="12" max="12" width="23.7109375" customWidth="1"/>
    <col min="13" max="13" width="18.7109375" customWidth="1"/>
    <col min="14" max="14" width="19.5703125" customWidth="1"/>
    <col min="15" max="15" width="14.42578125" customWidth="1"/>
    <col min="16" max="16" width="14.85546875" customWidth="1"/>
    <col min="17" max="17" width="17" customWidth="1"/>
    <col min="18" max="18" width="18" customWidth="1"/>
    <col min="19" max="19" width="17.5703125" customWidth="1"/>
    <col min="20" max="20" width="18.42578125" customWidth="1"/>
    <col min="21" max="21" width="34.140625" customWidth="1"/>
  </cols>
  <sheetData>
    <row r="1" spans="1:21" ht="15.75" x14ac:dyDescent="0.25">
      <c r="A1" s="313"/>
      <c r="B1" s="314"/>
      <c r="C1" s="315"/>
      <c r="D1" s="315"/>
      <c r="E1" s="315"/>
      <c r="F1" s="315"/>
      <c r="G1" s="315"/>
      <c r="H1" s="315"/>
      <c r="I1" s="316" t="s">
        <v>651</v>
      </c>
      <c r="J1" s="795" t="s">
        <v>652</v>
      </c>
      <c r="K1" s="796"/>
      <c r="L1" s="797" t="s">
        <v>653</v>
      </c>
      <c r="M1" s="799"/>
      <c r="N1" s="317"/>
      <c r="O1" s="318"/>
      <c r="P1" s="319"/>
      <c r="Q1" s="319"/>
      <c r="R1" s="320"/>
      <c r="S1" s="320"/>
      <c r="T1" s="320"/>
      <c r="U1" s="321" t="str">
        <f>'[3]AY16-17 New Construction'!P1</f>
        <v>Version:  Final</v>
      </c>
    </row>
    <row r="2" spans="1:21" ht="15.75" x14ac:dyDescent="0.25">
      <c r="A2" s="322"/>
      <c r="B2" s="323"/>
      <c r="C2" s="324"/>
      <c r="D2" s="324"/>
      <c r="E2" s="324"/>
      <c r="F2" s="324"/>
      <c r="G2" s="324"/>
      <c r="H2" s="324"/>
      <c r="I2" s="325" t="s">
        <v>28</v>
      </c>
      <c r="J2" s="801">
        <f>'[3]AY16-17 New Construction'!E2</f>
        <v>43256</v>
      </c>
      <c r="K2" s="801"/>
      <c r="L2" s="798"/>
      <c r="M2" s="800"/>
      <c r="N2" s="326"/>
      <c r="O2" s="323"/>
      <c r="P2" s="323"/>
      <c r="Q2" s="327"/>
      <c r="R2" s="328"/>
      <c r="S2" s="328"/>
      <c r="T2" s="328"/>
      <c r="U2" s="324"/>
    </row>
    <row r="3" spans="1:21" ht="56.25" customHeight="1" x14ac:dyDescent="0.25">
      <c r="A3" s="802" t="s">
        <v>654</v>
      </c>
      <c r="B3" s="803"/>
      <c r="C3" s="803"/>
      <c r="D3" s="803"/>
      <c r="E3" s="803"/>
      <c r="F3" s="803"/>
      <c r="G3" s="803"/>
      <c r="H3" s="803"/>
      <c r="I3" s="325" t="s">
        <v>29</v>
      </c>
      <c r="J3" s="804" t="s">
        <v>655</v>
      </c>
      <c r="K3" s="804"/>
      <c r="L3" s="798"/>
      <c r="M3" s="800"/>
      <c r="N3" s="326"/>
      <c r="O3" s="323"/>
      <c r="P3" s="323"/>
      <c r="Q3" s="327"/>
      <c r="R3" s="328"/>
      <c r="S3" s="328"/>
      <c r="T3" s="328"/>
      <c r="U3" s="324"/>
    </row>
    <row r="4" spans="1:21" ht="15.75" x14ac:dyDescent="0.25">
      <c r="A4" s="329"/>
      <c r="B4" s="330"/>
      <c r="C4" s="331"/>
      <c r="D4" s="331"/>
      <c r="E4" s="331"/>
      <c r="F4" s="331"/>
      <c r="G4" s="331"/>
      <c r="H4" s="331"/>
      <c r="I4" s="332"/>
      <c r="J4" s="333"/>
      <c r="K4" s="334"/>
      <c r="L4" s="335"/>
      <c r="M4" s="336"/>
      <c r="N4" s="337"/>
      <c r="O4" s="338"/>
      <c r="P4" s="330"/>
      <c r="Q4" s="339"/>
      <c r="R4" s="340"/>
      <c r="S4" s="340"/>
      <c r="T4" s="340"/>
      <c r="U4" s="331"/>
    </row>
    <row r="5" spans="1:21" ht="15.75" x14ac:dyDescent="0.25">
      <c r="A5" s="341"/>
      <c r="B5" s="342"/>
      <c r="C5" s="342"/>
      <c r="D5" s="342"/>
      <c r="E5" s="342"/>
      <c r="F5" s="342"/>
      <c r="G5" s="342"/>
      <c r="H5" s="342"/>
      <c r="I5" s="786" t="s">
        <v>31</v>
      </c>
      <c r="J5" s="788" t="s">
        <v>32</v>
      </c>
      <c r="K5" s="777" t="s">
        <v>33</v>
      </c>
      <c r="L5" s="789" t="s">
        <v>34</v>
      </c>
      <c r="M5" s="790" t="s">
        <v>656</v>
      </c>
      <c r="N5" s="792" t="s">
        <v>657</v>
      </c>
      <c r="O5" s="776" t="s">
        <v>36</v>
      </c>
      <c r="P5" s="779" t="s">
        <v>37</v>
      </c>
      <c r="Q5" s="782" t="s">
        <v>658</v>
      </c>
      <c r="R5" s="783" t="s">
        <v>659</v>
      </c>
      <c r="S5" s="783" t="s">
        <v>5</v>
      </c>
      <c r="T5" s="783" t="s">
        <v>7</v>
      </c>
      <c r="U5" s="770" t="s">
        <v>660</v>
      </c>
    </row>
    <row r="6" spans="1:21" ht="15.75" x14ac:dyDescent="0.25">
      <c r="A6" s="341"/>
      <c r="B6" s="342"/>
      <c r="C6" s="342"/>
      <c r="D6" s="342"/>
      <c r="E6" s="342"/>
      <c r="F6" s="342"/>
      <c r="G6" s="342"/>
      <c r="H6" s="342"/>
      <c r="I6" s="787"/>
      <c r="J6" s="782"/>
      <c r="K6" s="777"/>
      <c r="L6" s="789"/>
      <c r="M6" s="791"/>
      <c r="N6" s="793"/>
      <c r="O6" s="777"/>
      <c r="P6" s="780"/>
      <c r="Q6" s="782"/>
      <c r="R6" s="784"/>
      <c r="S6" s="784"/>
      <c r="T6" s="784"/>
      <c r="U6" s="771"/>
    </row>
    <row r="7" spans="1:21" ht="63" x14ac:dyDescent="0.25">
      <c r="A7" s="343" t="s">
        <v>661</v>
      </c>
      <c r="B7" s="344" t="s">
        <v>662</v>
      </c>
      <c r="C7" s="345" t="s">
        <v>663</v>
      </c>
      <c r="D7" s="344" t="s">
        <v>664</v>
      </c>
      <c r="E7" s="344" t="s">
        <v>665</v>
      </c>
      <c r="F7" s="344" t="s">
        <v>666</v>
      </c>
      <c r="G7" s="344" t="s">
        <v>667</v>
      </c>
      <c r="H7" s="344" t="s">
        <v>668</v>
      </c>
      <c r="I7" s="787"/>
      <c r="J7" s="782"/>
      <c r="K7" s="778"/>
      <c r="L7" s="789"/>
      <c r="M7" s="791"/>
      <c r="N7" s="794"/>
      <c r="O7" s="778"/>
      <c r="P7" s="781"/>
      <c r="Q7" s="782"/>
      <c r="R7" s="785"/>
      <c r="S7" s="785"/>
      <c r="T7" s="785"/>
      <c r="U7" s="772"/>
    </row>
    <row r="8" spans="1:21" s="243" customFormat="1" ht="45" x14ac:dyDescent="0.25">
      <c r="A8" s="575" t="s">
        <v>669</v>
      </c>
      <c r="B8" s="576" t="s">
        <v>669</v>
      </c>
      <c r="C8" s="346" t="s">
        <v>669</v>
      </c>
      <c r="D8" s="346"/>
      <c r="E8" s="346"/>
      <c r="F8" s="346"/>
      <c r="G8" s="347"/>
      <c r="H8" s="346"/>
      <c r="I8" s="577" t="s">
        <v>670</v>
      </c>
      <c r="J8" s="348" t="s">
        <v>671</v>
      </c>
      <c r="K8" s="349" t="s">
        <v>672</v>
      </c>
      <c r="L8" s="350" t="s">
        <v>673</v>
      </c>
      <c r="M8" s="351">
        <v>1600000</v>
      </c>
      <c r="N8" s="578">
        <v>1600000</v>
      </c>
      <c r="O8" s="352">
        <v>43924</v>
      </c>
      <c r="P8" s="353">
        <v>0</v>
      </c>
      <c r="Q8" s="353">
        <v>0</v>
      </c>
      <c r="R8" s="354">
        <v>0</v>
      </c>
      <c r="S8" s="354">
        <v>0</v>
      </c>
      <c r="T8" s="354">
        <f t="shared" ref="T8:T71" si="0">N8-R8-S8</f>
        <v>1600000</v>
      </c>
      <c r="U8" s="355"/>
    </row>
    <row r="9" spans="1:21" s="243" customFormat="1" ht="45" x14ac:dyDescent="0.25">
      <c r="A9" s="575" t="s">
        <v>674</v>
      </c>
      <c r="B9" s="576" t="s">
        <v>674</v>
      </c>
      <c r="C9" s="346" t="s">
        <v>674</v>
      </c>
      <c r="D9" s="346"/>
      <c r="E9" s="346"/>
      <c r="F9" s="346"/>
      <c r="G9" s="347"/>
      <c r="H9" s="346"/>
      <c r="I9" s="577" t="s">
        <v>675</v>
      </c>
      <c r="J9" s="348" t="s">
        <v>676</v>
      </c>
      <c r="K9" s="349" t="s">
        <v>672</v>
      </c>
      <c r="L9" s="350" t="s">
        <v>673</v>
      </c>
      <c r="M9" s="351">
        <v>660000</v>
      </c>
      <c r="N9" s="578">
        <v>337473</v>
      </c>
      <c r="O9" s="352">
        <v>43528</v>
      </c>
      <c r="P9" s="353">
        <v>0</v>
      </c>
      <c r="Q9" s="353">
        <v>0</v>
      </c>
      <c r="R9" s="354">
        <v>0</v>
      </c>
      <c r="S9" s="354">
        <v>59471</v>
      </c>
      <c r="T9" s="354">
        <v>278002</v>
      </c>
      <c r="U9" s="355" t="s">
        <v>677</v>
      </c>
    </row>
    <row r="10" spans="1:21" s="243" customFormat="1" ht="45" x14ac:dyDescent="0.25">
      <c r="A10" s="575" t="s">
        <v>678</v>
      </c>
      <c r="B10" s="576" t="s">
        <v>678</v>
      </c>
      <c r="C10" s="346" t="s">
        <v>678</v>
      </c>
      <c r="D10" s="346"/>
      <c r="E10" s="346"/>
      <c r="F10" s="346"/>
      <c r="G10" s="347"/>
      <c r="H10" s="346"/>
      <c r="I10" s="577" t="s">
        <v>679</v>
      </c>
      <c r="J10" s="348" t="s">
        <v>680</v>
      </c>
      <c r="K10" s="349" t="s">
        <v>672</v>
      </c>
      <c r="L10" s="350" t="s">
        <v>673</v>
      </c>
      <c r="M10" s="351">
        <v>360000</v>
      </c>
      <c r="N10" s="578">
        <v>360000</v>
      </c>
      <c r="O10" s="352">
        <v>43649</v>
      </c>
      <c r="P10" s="353">
        <v>0</v>
      </c>
      <c r="Q10" s="353">
        <v>0</v>
      </c>
      <c r="R10" s="354">
        <v>0</v>
      </c>
      <c r="S10" s="354">
        <v>48818</v>
      </c>
      <c r="T10" s="354">
        <v>311182</v>
      </c>
      <c r="U10" s="355" t="s">
        <v>677</v>
      </c>
    </row>
    <row r="11" spans="1:21" s="243" customFormat="1" ht="90" x14ac:dyDescent="0.25">
      <c r="A11" s="575" t="s">
        <v>681</v>
      </c>
      <c r="B11" s="576" t="s">
        <v>681</v>
      </c>
      <c r="C11" s="346" t="s">
        <v>681</v>
      </c>
      <c r="D11" s="346"/>
      <c r="E11" s="346"/>
      <c r="F11" s="346"/>
      <c r="G11" s="347"/>
      <c r="H11" s="346"/>
      <c r="I11" s="577" t="s">
        <v>682</v>
      </c>
      <c r="J11" s="348" t="s">
        <v>683</v>
      </c>
      <c r="K11" s="349" t="s">
        <v>684</v>
      </c>
      <c r="L11" s="350" t="s">
        <v>673</v>
      </c>
      <c r="M11" s="351">
        <v>450000</v>
      </c>
      <c r="N11" s="578">
        <v>609580</v>
      </c>
      <c r="O11" s="352">
        <v>43640</v>
      </c>
      <c r="P11" s="353">
        <v>0</v>
      </c>
      <c r="Q11" s="353">
        <v>0</v>
      </c>
      <c r="R11" s="354">
        <v>0</v>
      </c>
      <c r="S11" s="354">
        <v>0</v>
      </c>
      <c r="T11" s="354">
        <f t="shared" si="0"/>
        <v>609580</v>
      </c>
      <c r="U11" s="355" t="s">
        <v>685</v>
      </c>
    </row>
    <row r="12" spans="1:21" s="243" customFormat="1" ht="90" x14ac:dyDescent="0.25">
      <c r="A12" s="575" t="s">
        <v>686</v>
      </c>
      <c r="B12" s="576" t="s">
        <v>686</v>
      </c>
      <c r="C12" s="346" t="s">
        <v>686</v>
      </c>
      <c r="D12" s="346"/>
      <c r="E12" s="346"/>
      <c r="F12" s="346"/>
      <c r="G12" s="347"/>
      <c r="H12" s="346"/>
      <c r="I12" s="577" t="s">
        <v>687</v>
      </c>
      <c r="J12" s="348" t="s">
        <v>683</v>
      </c>
      <c r="K12" s="349" t="s">
        <v>684</v>
      </c>
      <c r="L12" s="350" t="s">
        <v>673</v>
      </c>
      <c r="M12" s="351">
        <v>350000</v>
      </c>
      <c r="N12" s="578">
        <v>350000</v>
      </c>
      <c r="O12" s="352">
        <v>43964</v>
      </c>
      <c r="P12" s="353">
        <v>0</v>
      </c>
      <c r="Q12" s="353">
        <v>0</v>
      </c>
      <c r="R12" s="354">
        <v>0</v>
      </c>
      <c r="S12" s="354">
        <v>0</v>
      </c>
      <c r="T12" s="354">
        <f t="shared" si="0"/>
        <v>350000</v>
      </c>
      <c r="U12" s="355"/>
    </row>
    <row r="13" spans="1:21" s="243" customFormat="1" ht="75" x14ac:dyDescent="0.25">
      <c r="A13" s="579" t="s">
        <v>688</v>
      </c>
      <c r="B13" s="580" t="s">
        <v>688</v>
      </c>
      <c r="C13" s="346" t="s">
        <v>688</v>
      </c>
      <c r="D13" s="346"/>
      <c r="E13" s="346"/>
      <c r="F13" s="346"/>
      <c r="G13" s="347"/>
      <c r="H13" s="346"/>
      <c r="I13" s="577" t="s">
        <v>689</v>
      </c>
      <c r="J13" s="356" t="s">
        <v>690</v>
      </c>
      <c r="K13" s="357" t="s">
        <v>684</v>
      </c>
      <c r="L13" s="350" t="s">
        <v>673</v>
      </c>
      <c r="M13" s="578">
        <v>297000</v>
      </c>
      <c r="N13" s="578">
        <v>325686</v>
      </c>
      <c r="O13" s="352">
        <v>43254</v>
      </c>
      <c r="P13" s="353">
        <v>1</v>
      </c>
      <c r="Q13" s="353">
        <v>0.85</v>
      </c>
      <c r="R13" s="354">
        <v>325686</v>
      </c>
      <c r="S13" s="354">
        <v>0</v>
      </c>
      <c r="T13" s="354">
        <f t="shared" si="0"/>
        <v>0</v>
      </c>
      <c r="U13" s="355" t="s">
        <v>691</v>
      </c>
    </row>
    <row r="14" spans="1:21" s="243" customFormat="1" ht="30" x14ac:dyDescent="0.25">
      <c r="A14" s="579" t="s">
        <v>692</v>
      </c>
      <c r="B14" s="580" t="s">
        <v>692</v>
      </c>
      <c r="C14" s="346" t="s">
        <v>692</v>
      </c>
      <c r="D14" s="346"/>
      <c r="E14" s="346"/>
      <c r="F14" s="346"/>
      <c r="G14" s="347"/>
      <c r="H14" s="346"/>
      <c r="I14" s="577" t="s">
        <v>693</v>
      </c>
      <c r="J14" s="356" t="s">
        <v>694</v>
      </c>
      <c r="K14" s="357" t="s">
        <v>695</v>
      </c>
      <c r="L14" s="350" t="s">
        <v>673</v>
      </c>
      <c r="M14" s="351">
        <v>308000</v>
      </c>
      <c r="N14" s="578">
        <v>308000</v>
      </c>
      <c r="O14" s="352">
        <v>43629</v>
      </c>
      <c r="P14" s="353">
        <v>0</v>
      </c>
      <c r="Q14" s="353">
        <v>0</v>
      </c>
      <c r="R14" s="354">
        <v>0</v>
      </c>
      <c r="S14" s="354">
        <v>0</v>
      </c>
      <c r="T14" s="354">
        <f t="shared" si="0"/>
        <v>308000</v>
      </c>
      <c r="U14" s="355"/>
    </row>
    <row r="15" spans="1:21" s="243" customFormat="1" ht="105" x14ac:dyDescent="0.25">
      <c r="A15" s="575">
        <v>1</v>
      </c>
      <c r="B15" s="580">
        <v>1</v>
      </c>
      <c r="C15" s="346">
        <v>1</v>
      </c>
      <c r="D15" s="346"/>
      <c r="E15" s="346"/>
      <c r="F15" s="346"/>
      <c r="G15" s="347"/>
      <c r="H15" s="346"/>
      <c r="I15" s="577" t="s">
        <v>696</v>
      </c>
      <c r="J15" s="356" t="s">
        <v>697</v>
      </c>
      <c r="K15" s="357" t="s">
        <v>684</v>
      </c>
      <c r="L15" s="350" t="s">
        <v>673</v>
      </c>
      <c r="M15" s="351">
        <v>116667</v>
      </c>
      <c r="N15" s="578">
        <v>152116</v>
      </c>
      <c r="O15" s="352">
        <v>43480</v>
      </c>
      <c r="P15" s="353">
        <v>1</v>
      </c>
      <c r="Q15" s="353">
        <v>0.1</v>
      </c>
      <c r="R15" s="354">
        <f>N15</f>
        <v>152116</v>
      </c>
      <c r="S15" s="354">
        <v>0</v>
      </c>
      <c r="T15" s="354">
        <f t="shared" si="0"/>
        <v>0</v>
      </c>
      <c r="U15" s="355" t="s">
        <v>698</v>
      </c>
    </row>
    <row r="16" spans="1:21" s="243" customFormat="1" ht="105" x14ac:dyDescent="0.25">
      <c r="A16" s="575">
        <v>1.1000000000000001</v>
      </c>
      <c r="B16" s="580">
        <v>1.1000000000000001</v>
      </c>
      <c r="C16" s="346">
        <v>1.1000000000000001</v>
      </c>
      <c r="D16" s="346"/>
      <c r="E16" s="346"/>
      <c r="F16" s="346"/>
      <c r="G16" s="347"/>
      <c r="H16" s="346"/>
      <c r="I16" s="577" t="s">
        <v>699</v>
      </c>
      <c r="J16" s="356" t="s">
        <v>700</v>
      </c>
      <c r="K16" s="357" t="s">
        <v>684</v>
      </c>
      <c r="L16" s="350" t="s">
        <v>673</v>
      </c>
      <c r="M16" s="351">
        <v>116667</v>
      </c>
      <c r="N16" s="578">
        <v>152116</v>
      </c>
      <c r="O16" s="352">
        <v>43480</v>
      </c>
      <c r="P16" s="353">
        <v>1</v>
      </c>
      <c r="Q16" s="353">
        <v>0.1</v>
      </c>
      <c r="R16" s="354">
        <f t="shared" ref="R16:R20" si="1">N16</f>
        <v>152116</v>
      </c>
      <c r="S16" s="354">
        <v>0</v>
      </c>
      <c r="T16" s="354">
        <f t="shared" si="0"/>
        <v>0</v>
      </c>
      <c r="U16" s="355" t="s">
        <v>698</v>
      </c>
    </row>
    <row r="17" spans="1:21" s="243" customFormat="1" ht="105" x14ac:dyDescent="0.25">
      <c r="A17" s="575">
        <v>1.2000000000000002</v>
      </c>
      <c r="B17" s="580">
        <v>1.2000000000000002</v>
      </c>
      <c r="C17" s="346">
        <v>1.2000000000000002</v>
      </c>
      <c r="D17" s="346"/>
      <c r="E17" s="346"/>
      <c r="F17" s="346"/>
      <c r="G17" s="347"/>
      <c r="H17" s="346"/>
      <c r="I17" s="577" t="s">
        <v>701</v>
      </c>
      <c r="J17" s="356" t="s">
        <v>702</v>
      </c>
      <c r="K17" s="357" t="s">
        <v>684</v>
      </c>
      <c r="L17" s="350" t="s">
        <v>673</v>
      </c>
      <c r="M17" s="351">
        <v>116667</v>
      </c>
      <c r="N17" s="578">
        <v>152116</v>
      </c>
      <c r="O17" s="352">
        <v>43480</v>
      </c>
      <c r="P17" s="353">
        <v>1</v>
      </c>
      <c r="Q17" s="353">
        <v>0.1</v>
      </c>
      <c r="R17" s="354">
        <f t="shared" si="1"/>
        <v>152116</v>
      </c>
      <c r="S17" s="354">
        <v>0</v>
      </c>
      <c r="T17" s="354">
        <f t="shared" si="0"/>
        <v>0</v>
      </c>
      <c r="U17" s="355" t="s">
        <v>698</v>
      </c>
    </row>
    <row r="18" spans="1:21" s="243" customFormat="1" ht="105" x14ac:dyDescent="0.25">
      <c r="A18" s="575">
        <v>1.3000000000000003</v>
      </c>
      <c r="B18" s="580">
        <v>1.3000000000000003</v>
      </c>
      <c r="C18" s="346">
        <v>1.3000000000000003</v>
      </c>
      <c r="D18" s="346"/>
      <c r="E18" s="346"/>
      <c r="F18" s="346"/>
      <c r="G18" s="347"/>
      <c r="H18" s="346"/>
      <c r="I18" s="577" t="s">
        <v>703</v>
      </c>
      <c r="J18" s="356" t="s">
        <v>704</v>
      </c>
      <c r="K18" s="357" t="s">
        <v>684</v>
      </c>
      <c r="L18" s="350" t="s">
        <v>673</v>
      </c>
      <c r="M18" s="351">
        <v>116667</v>
      </c>
      <c r="N18" s="578">
        <v>152116</v>
      </c>
      <c r="O18" s="352">
        <v>43480</v>
      </c>
      <c r="P18" s="353">
        <v>1</v>
      </c>
      <c r="Q18" s="353">
        <v>0.1</v>
      </c>
      <c r="R18" s="354">
        <f t="shared" si="1"/>
        <v>152116</v>
      </c>
      <c r="S18" s="354">
        <v>0</v>
      </c>
      <c r="T18" s="354">
        <f t="shared" si="0"/>
        <v>0</v>
      </c>
      <c r="U18" s="355" t="s">
        <v>698</v>
      </c>
    </row>
    <row r="19" spans="1:21" s="243" customFormat="1" ht="105" x14ac:dyDescent="0.25">
      <c r="A19" s="575">
        <v>1.4000000000000004</v>
      </c>
      <c r="B19" s="580">
        <v>1.4000000000000004</v>
      </c>
      <c r="C19" s="346">
        <v>1.4000000000000004</v>
      </c>
      <c r="D19" s="346"/>
      <c r="E19" s="346"/>
      <c r="F19" s="346"/>
      <c r="G19" s="347"/>
      <c r="H19" s="346"/>
      <c r="I19" s="577" t="s">
        <v>705</v>
      </c>
      <c r="J19" s="356" t="s">
        <v>706</v>
      </c>
      <c r="K19" s="357" t="s">
        <v>684</v>
      </c>
      <c r="L19" s="350" t="s">
        <v>673</v>
      </c>
      <c r="M19" s="351">
        <v>116667</v>
      </c>
      <c r="N19" s="578">
        <v>152116</v>
      </c>
      <c r="O19" s="352">
        <v>43480</v>
      </c>
      <c r="P19" s="353">
        <v>1</v>
      </c>
      <c r="Q19" s="353">
        <v>0.1</v>
      </c>
      <c r="R19" s="354">
        <f t="shared" si="1"/>
        <v>152116</v>
      </c>
      <c r="S19" s="354">
        <v>0</v>
      </c>
      <c r="T19" s="354">
        <f t="shared" si="0"/>
        <v>0</v>
      </c>
      <c r="U19" s="355" t="s">
        <v>698</v>
      </c>
    </row>
    <row r="20" spans="1:21" s="243" customFormat="1" ht="105" x14ac:dyDescent="0.25">
      <c r="A20" s="575">
        <v>1.5000000000000004</v>
      </c>
      <c r="B20" s="580">
        <v>1.5000000000000004</v>
      </c>
      <c r="C20" s="346">
        <v>1.5000000000000004</v>
      </c>
      <c r="D20" s="346"/>
      <c r="E20" s="346"/>
      <c r="F20" s="346"/>
      <c r="G20" s="347"/>
      <c r="H20" s="346"/>
      <c r="I20" s="577" t="s">
        <v>707</v>
      </c>
      <c r="J20" s="356" t="s">
        <v>708</v>
      </c>
      <c r="K20" s="357" t="s">
        <v>684</v>
      </c>
      <c r="L20" s="350" t="s">
        <v>673</v>
      </c>
      <c r="M20" s="351">
        <v>116667</v>
      </c>
      <c r="N20" s="578">
        <v>152116</v>
      </c>
      <c r="O20" s="352">
        <v>43480</v>
      </c>
      <c r="P20" s="353">
        <v>1</v>
      </c>
      <c r="Q20" s="353">
        <v>0.1</v>
      </c>
      <c r="R20" s="354">
        <f t="shared" si="1"/>
        <v>152116</v>
      </c>
      <c r="S20" s="354">
        <v>0</v>
      </c>
      <c r="T20" s="354">
        <f t="shared" si="0"/>
        <v>0</v>
      </c>
      <c r="U20" s="355" t="s">
        <v>698</v>
      </c>
    </row>
    <row r="21" spans="1:21" s="243" customFormat="1" ht="45" x14ac:dyDescent="0.25">
      <c r="A21" s="575">
        <v>4</v>
      </c>
      <c r="B21" s="580">
        <v>4</v>
      </c>
      <c r="C21" s="346">
        <v>4</v>
      </c>
      <c r="D21" s="346"/>
      <c r="E21" s="346"/>
      <c r="F21" s="346"/>
      <c r="G21" s="347"/>
      <c r="H21" s="346"/>
      <c r="I21" s="577" t="s">
        <v>709</v>
      </c>
      <c r="J21" s="356" t="s">
        <v>710</v>
      </c>
      <c r="K21" s="357" t="s">
        <v>695</v>
      </c>
      <c r="L21" s="350" t="s">
        <v>673</v>
      </c>
      <c r="M21" s="351">
        <v>360000</v>
      </c>
      <c r="N21" s="578">
        <v>360000</v>
      </c>
      <c r="O21" s="352">
        <v>43681</v>
      </c>
      <c r="P21" s="353">
        <v>0</v>
      </c>
      <c r="Q21" s="353">
        <v>0</v>
      </c>
      <c r="R21" s="354">
        <v>0</v>
      </c>
      <c r="S21" s="354">
        <v>62290</v>
      </c>
      <c r="T21" s="354">
        <v>297710</v>
      </c>
      <c r="U21" s="355" t="s">
        <v>711</v>
      </c>
    </row>
    <row r="22" spans="1:21" s="243" customFormat="1" ht="45" x14ac:dyDescent="0.25">
      <c r="A22" s="575">
        <v>4.0999999999999996</v>
      </c>
      <c r="B22" s="580">
        <v>4.0999999999999996</v>
      </c>
      <c r="C22" s="346">
        <v>4.0999999999999996</v>
      </c>
      <c r="D22" s="346"/>
      <c r="E22" s="346"/>
      <c r="F22" s="346"/>
      <c r="G22" s="347"/>
      <c r="H22" s="346"/>
      <c r="I22" s="577" t="s">
        <v>712</v>
      </c>
      <c r="J22" s="356" t="s">
        <v>710</v>
      </c>
      <c r="K22" s="357" t="s">
        <v>695</v>
      </c>
      <c r="L22" s="350" t="s">
        <v>673</v>
      </c>
      <c r="M22" s="351">
        <v>240000</v>
      </c>
      <c r="N22" s="578">
        <v>240000</v>
      </c>
      <c r="O22" s="352">
        <v>43681</v>
      </c>
      <c r="P22" s="353">
        <v>0</v>
      </c>
      <c r="Q22" s="353">
        <v>0</v>
      </c>
      <c r="R22" s="354">
        <v>0</v>
      </c>
      <c r="S22" s="354">
        <v>41526</v>
      </c>
      <c r="T22" s="354">
        <v>198474</v>
      </c>
      <c r="U22" s="355" t="s">
        <v>711</v>
      </c>
    </row>
    <row r="23" spans="1:21" s="243" customFormat="1" ht="45" x14ac:dyDescent="0.25">
      <c r="A23" s="575">
        <v>4.1999999999999993</v>
      </c>
      <c r="B23" s="580">
        <v>4.1999999999999993</v>
      </c>
      <c r="C23" s="346">
        <v>4.1999999999999993</v>
      </c>
      <c r="D23" s="346"/>
      <c r="E23" s="346"/>
      <c r="F23" s="346"/>
      <c r="G23" s="347"/>
      <c r="H23" s="346"/>
      <c r="I23" s="577" t="s">
        <v>713</v>
      </c>
      <c r="J23" s="356" t="s">
        <v>710</v>
      </c>
      <c r="K23" s="357" t="s">
        <v>695</v>
      </c>
      <c r="L23" s="350" t="s">
        <v>673</v>
      </c>
      <c r="M23" s="351">
        <v>120000</v>
      </c>
      <c r="N23" s="578">
        <v>120000</v>
      </c>
      <c r="O23" s="352">
        <v>43681</v>
      </c>
      <c r="P23" s="353">
        <v>0</v>
      </c>
      <c r="Q23" s="353">
        <v>0</v>
      </c>
      <c r="R23" s="354">
        <v>0</v>
      </c>
      <c r="S23" s="354">
        <v>20763</v>
      </c>
      <c r="T23" s="354">
        <v>99237</v>
      </c>
      <c r="U23" s="355" t="s">
        <v>711</v>
      </c>
    </row>
    <row r="24" spans="1:21" s="243" customFormat="1" ht="105" x14ac:dyDescent="0.25">
      <c r="A24" s="575">
        <v>6</v>
      </c>
      <c r="B24" s="580">
        <v>6</v>
      </c>
      <c r="C24" s="346">
        <v>6</v>
      </c>
      <c r="D24" s="346"/>
      <c r="E24" s="346"/>
      <c r="F24" s="346"/>
      <c r="G24" s="347"/>
      <c r="H24" s="346"/>
      <c r="I24" s="577" t="s">
        <v>714</v>
      </c>
      <c r="J24" s="356" t="s">
        <v>715</v>
      </c>
      <c r="K24" s="357" t="s">
        <v>684</v>
      </c>
      <c r="L24" s="350" t="s">
        <v>673</v>
      </c>
      <c r="M24" s="351">
        <v>200000</v>
      </c>
      <c r="N24" s="578">
        <v>152116</v>
      </c>
      <c r="O24" s="352">
        <v>43480</v>
      </c>
      <c r="P24" s="353">
        <v>1</v>
      </c>
      <c r="Q24" s="353">
        <v>0.1</v>
      </c>
      <c r="R24" s="354">
        <v>152116</v>
      </c>
      <c r="S24" s="354">
        <v>0</v>
      </c>
      <c r="T24" s="354">
        <f t="shared" si="0"/>
        <v>0</v>
      </c>
      <c r="U24" s="355" t="s">
        <v>698</v>
      </c>
    </row>
    <row r="25" spans="1:21" s="243" customFormat="1" ht="105" x14ac:dyDescent="0.25">
      <c r="A25" s="575">
        <v>6.1</v>
      </c>
      <c r="B25" s="580">
        <v>6.1</v>
      </c>
      <c r="C25" s="346">
        <v>6.1</v>
      </c>
      <c r="D25" s="346"/>
      <c r="E25" s="346"/>
      <c r="F25" s="346"/>
      <c r="G25" s="347"/>
      <c r="H25" s="346"/>
      <c r="I25" s="577" t="s">
        <v>716</v>
      </c>
      <c r="J25" s="356" t="s">
        <v>717</v>
      </c>
      <c r="K25" s="357" t="s">
        <v>684</v>
      </c>
      <c r="L25" s="350" t="s">
        <v>673</v>
      </c>
      <c r="M25" s="351">
        <v>200000</v>
      </c>
      <c r="N25" s="578">
        <v>152116</v>
      </c>
      <c r="O25" s="352">
        <v>43480</v>
      </c>
      <c r="P25" s="353">
        <v>1</v>
      </c>
      <c r="Q25" s="353">
        <v>0.1</v>
      </c>
      <c r="R25" s="354">
        <v>152116</v>
      </c>
      <c r="S25" s="354">
        <v>0</v>
      </c>
      <c r="T25" s="354">
        <f t="shared" si="0"/>
        <v>0</v>
      </c>
      <c r="U25" s="355" t="s">
        <v>698</v>
      </c>
    </row>
    <row r="26" spans="1:21" s="243" customFormat="1" ht="105" x14ac:dyDescent="0.25">
      <c r="A26" s="575">
        <v>7</v>
      </c>
      <c r="B26" s="580">
        <v>7</v>
      </c>
      <c r="C26" s="346">
        <v>7</v>
      </c>
      <c r="D26" s="346"/>
      <c r="E26" s="346"/>
      <c r="F26" s="346"/>
      <c r="G26" s="347"/>
      <c r="H26" s="346"/>
      <c r="I26" s="577" t="s">
        <v>718</v>
      </c>
      <c r="J26" s="356" t="s">
        <v>719</v>
      </c>
      <c r="K26" s="357" t="s">
        <v>684</v>
      </c>
      <c r="L26" s="350" t="s">
        <v>673</v>
      </c>
      <c r="M26" s="351">
        <v>107520</v>
      </c>
      <c r="N26" s="578">
        <v>107520</v>
      </c>
      <c r="O26" s="352">
        <v>43640</v>
      </c>
      <c r="P26" s="353">
        <v>0</v>
      </c>
      <c r="Q26" s="353">
        <v>0</v>
      </c>
      <c r="R26" s="354">
        <v>0</v>
      </c>
      <c r="S26" s="354">
        <v>0</v>
      </c>
      <c r="T26" s="354">
        <f t="shared" si="0"/>
        <v>107520</v>
      </c>
      <c r="U26" s="355"/>
    </row>
    <row r="27" spans="1:21" s="243" customFormat="1" ht="90" x14ac:dyDescent="0.25">
      <c r="A27" s="575">
        <v>7.1</v>
      </c>
      <c r="B27" s="580">
        <v>7.1</v>
      </c>
      <c r="C27" s="346">
        <v>7.1</v>
      </c>
      <c r="D27" s="346"/>
      <c r="E27" s="346"/>
      <c r="F27" s="346"/>
      <c r="G27" s="347"/>
      <c r="H27" s="346"/>
      <c r="I27" s="577" t="s">
        <v>720</v>
      </c>
      <c r="J27" s="356" t="s">
        <v>721</v>
      </c>
      <c r="K27" s="357" t="s">
        <v>684</v>
      </c>
      <c r="L27" s="350" t="s">
        <v>673</v>
      </c>
      <c r="M27" s="351">
        <v>107520</v>
      </c>
      <c r="N27" s="578">
        <v>107520</v>
      </c>
      <c r="O27" s="352">
        <v>43640</v>
      </c>
      <c r="P27" s="353">
        <v>0</v>
      </c>
      <c r="Q27" s="353">
        <v>0</v>
      </c>
      <c r="R27" s="354">
        <v>0</v>
      </c>
      <c r="S27" s="354">
        <v>0</v>
      </c>
      <c r="T27" s="354">
        <f t="shared" si="0"/>
        <v>107520</v>
      </c>
      <c r="U27" s="355"/>
    </row>
    <row r="28" spans="1:21" s="243" customFormat="1" ht="90" x14ac:dyDescent="0.25">
      <c r="A28" s="575">
        <v>7.1999999999999993</v>
      </c>
      <c r="B28" s="580">
        <v>7.1999999999999993</v>
      </c>
      <c r="C28" s="346">
        <v>7.1999999999999993</v>
      </c>
      <c r="D28" s="346"/>
      <c r="E28" s="346"/>
      <c r="F28" s="346"/>
      <c r="G28" s="347"/>
      <c r="H28" s="346"/>
      <c r="I28" s="577" t="s">
        <v>722</v>
      </c>
      <c r="J28" s="356" t="s">
        <v>723</v>
      </c>
      <c r="K28" s="357" t="s">
        <v>684</v>
      </c>
      <c r="L28" s="350" t="s">
        <v>673</v>
      </c>
      <c r="M28" s="351">
        <v>107520</v>
      </c>
      <c r="N28" s="578">
        <v>107520</v>
      </c>
      <c r="O28" s="352">
        <v>43640</v>
      </c>
      <c r="P28" s="353">
        <v>0</v>
      </c>
      <c r="Q28" s="353">
        <v>0</v>
      </c>
      <c r="R28" s="354">
        <v>0</v>
      </c>
      <c r="S28" s="354">
        <v>0</v>
      </c>
      <c r="T28" s="354">
        <f t="shared" si="0"/>
        <v>107520</v>
      </c>
      <c r="U28" s="355"/>
    </row>
    <row r="29" spans="1:21" s="243" customFormat="1" ht="105" x14ac:dyDescent="0.25">
      <c r="A29" s="575">
        <v>7.2999999999999989</v>
      </c>
      <c r="B29" s="580">
        <v>7.2999999999999989</v>
      </c>
      <c r="C29" s="346">
        <v>7.2999999999999989</v>
      </c>
      <c r="D29" s="346"/>
      <c r="E29" s="346"/>
      <c r="F29" s="346"/>
      <c r="G29" s="347"/>
      <c r="H29" s="346"/>
      <c r="I29" s="577" t="s">
        <v>724</v>
      </c>
      <c r="J29" s="356" t="s">
        <v>725</v>
      </c>
      <c r="K29" s="357" t="s">
        <v>684</v>
      </c>
      <c r="L29" s="350" t="s">
        <v>673</v>
      </c>
      <c r="M29" s="351">
        <v>107520</v>
      </c>
      <c r="N29" s="578">
        <v>107520</v>
      </c>
      <c r="O29" s="352">
        <v>43640</v>
      </c>
      <c r="P29" s="353">
        <v>0</v>
      </c>
      <c r="Q29" s="353">
        <v>0</v>
      </c>
      <c r="R29" s="354">
        <v>0</v>
      </c>
      <c r="S29" s="354">
        <v>0</v>
      </c>
      <c r="T29" s="354">
        <f t="shared" si="0"/>
        <v>107520</v>
      </c>
      <c r="U29" s="355"/>
    </row>
    <row r="30" spans="1:21" s="243" customFormat="1" ht="105" x14ac:dyDescent="0.25">
      <c r="A30" s="575">
        <v>7.3999999999999986</v>
      </c>
      <c r="B30" s="580">
        <v>7.3999999999999986</v>
      </c>
      <c r="C30" s="346">
        <v>7.3999999999999986</v>
      </c>
      <c r="D30" s="346"/>
      <c r="E30" s="346"/>
      <c r="F30" s="346"/>
      <c r="G30" s="347"/>
      <c r="H30" s="346"/>
      <c r="I30" s="577" t="s">
        <v>726</v>
      </c>
      <c r="J30" s="356" t="s">
        <v>727</v>
      </c>
      <c r="K30" s="357" t="s">
        <v>684</v>
      </c>
      <c r="L30" s="350" t="s">
        <v>673</v>
      </c>
      <c r="M30" s="351">
        <v>107520</v>
      </c>
      <c r="N30" s="578">
        <v>107520</v>
      </c>
      <c r="O30" s="352">
        <v>43640</v>
      </c>
      <c r="P30" s="353">
        <v>0</v>
      </c>
      <c r="Q30" s="353">
        <v>0</v>
      </c>
      <c r="R30" s="354">
        <v>0</v>
      </c>
      <c r="S30" s="354">
        <v>0</v>
      </c>
      <c r="T30" s="354">
        <f t="shared" si="0"/>
        <v>107520</v>
      </c>
      <c r="U30" s="355"/>
    </row>
    <row r="31" spans="1:21" s="243" customFormat="1" ht="75" x14ac:dyDescent="0.25">
      <c r="A31" s="575">
        <v>17</v>
      </c>
      <c r="B31" s="580">
        <v>17</v>
      </c>
      <c r="C31" s="346">
        <v>17</v>
      </c>
      <c r="D31" s="346"/>
      <c r="E31" s="346"/>
      <c r="F31" s="346"/>
      <c r="G31" s="347"/>
      <c r="H31" s="346"/>
      <c r="I31" s="577" t="s">
        <v>728</v>
      </c>
      <c r="J31" s="356" t="s">
        <v>729</v>
      </c>
      <c r="K31" s="357" t="s">
        <v>730</v>
      </c>
      <c r="L31" s="350" t="s">
        <v>673</v>
      </c>
      <c r="M31" s="351">
        <v>180000</v>
      </c>
      <c r="N31" s="578">
        <v>280000</v>
      </c>
      <c r="O31" s="352">
        <v>43625</v>
      </c>
      <c r="P31" s="353">
        <v>0</v>
      </c>
      <c r="Q31" s="353">
        <v>0</v>
      </c>
      <c r="R31" s="354">
        <v>0</v>
      </c>
      <c r="S31" s="354">
        <v>36560</v>
      </c>
      <c r="T31" s="354">
        <v>243440</v>
      </c>
      <c r="U31" s="355" t="s">
        <v>677</v>
      </c>
    </row>
    <row r="32" spans="1:21" s="243" customFormat="1" ht="105" x14ac:dyDescent="0.25">
      <c r="A32" s="575">
        <v>18</v>
      </c>
      <c r="B32" s="580">
        <v>18</v>
      </c>
      <c r="C32" s="346">
        <v>18</v>
      </c>
      <c r="D32" s="346"/>
      <c r="E32" s="346"/>
      <c r="F32" s="346"/>
      <c r="G32" s="347"/>
      <c r="H32" s="346"/>
      <c r="I32" s="577" t="s">
        <v>731</v>
      </c>
      <c r="J32" s="356" t="s">
        <v>732</v>
      </c>
      <c r="K32" s="357" t="s">
        <v>684</v>
      </c>
      <c r="L32" s="350" t="s">
        <v>673</v>
      </c>
      <c r="M32" s="351">
        <v>134400</v>
      </c>
      <c r="N32" s="578">
        <v>134400</v>
      </c>
      <c r="O32" s="352">
        <v>43908</v>
      </c>
      <c r="P32" s="353">
        <v>0</v>
      </c>
      <c r="Q32" s="353">
        <v>0</v>
      </c>
      <c r="R32" s="354">
        <v>0</v>
      </c>
      <c r="S32" s="354">
        <v>0</v>
      </c>
      <c r="T32" s="354">
        <f t="shared" si="0"/>
        <v>134400</v>
      </c>
      <c r="U32" s="355"/>
    </row>
    <row r="33" spans="1:21" s="243" customFormat="1" ht="120" x14ac:dyDescent="0.25">
      <c r="A33" s="575">
        <v>18.100000000000001</v>
      </c>
      <c r="B33" s="580">
        <v>18.100000000000001</v>
      </c>
      <c r="C33" s="346">
        <v>18.100000000000001</v>
      </c>
      <c r="D33" s="346"/>
      <c r="E33" s="346"/>
      <c r="F33" s="346"/>
      <c r="G33" s="347"/>
      <c r="H33" s="346"/>
      <c r="I33" s="577" t="s">
        <v>733</v>
      </c>
      <c r="J33" s="356" t="s">
        <v>734</v>
      </c>
      <c r="K33" s="357" t="s">
        <v>684</v>
      </c>
      <c r="L33" s="350" t="s">
        <v>673</v>
      </c>
      <c r="M33" s="351">
        <v>134400</v>
      </c>
      <c r="N33" s="578">
        <v>134400</v>
      </c>
      <c r="O33" s="352">
        <v>43908</v>
      </c>
      <c r="P33" s="353">
        <v>0</v>
      </c>
      <c r="Q33" s="353">
        <v>0</v>
      </c>
      <c r="R33" s="354">
        <v>0</v>
      </c>
      <c r="S33" s="354">
        <v>0</v>
      </c>
      <c r="T33" s="354">
        <f t="shared" si="0"/>
        <v>134400</v>
      </c>
      <c r="U33" s="355"/>
    </row>
    <row r="34" spans="1:21" s="243" customFormat="1" ht="120" x14ac:dyDescent="0.25">
      <c r="A34" s="575">
        <v>18.200000000000003</v>
      </c>
      <c r="B34" s="580">
        <v>18.200000000000003</v>
      </c>
      <c r="C34" s="346">
        <v>18.200000000000003</v>
      </c>
      <c r="D34" s="346"/>
      <c r="E34" s="346"/>
      <c r="F34" s="346"/>
      <c r="G34" s="347"/>
      <c r="H34" s="346"/>
      <c r="I34" s="577" t="s">
        <v>735</v>
      </c>
      <c r="J34" s="356" t="s">
        <v>736</v>
      </c>
      <c r="K34" s="357" t="s">
        <v>684</v>
      </c>
      <c r="L34" s="350" t="s">
        <v>673</v>
      </c>
      <c r="M34" s="351">
        <v>134400</v>
      </c>
      <c r="N34" s="578">
        <v>134400</v>
      </c>
      <c r="O34" s="352">
        <v>43908</v>
      </c>
      <c r="P34" s="353">
        <v>0</v>
      </c>
      <c r="Q34" s="353">
        <v>0</v>
      </c>
      <c r="R34" s="354">
        <v>0</v>
      </c>
      <c r="S34" s="354">
        <v>0</v>
      </c>
      <c r="T34" s="354">
        <f t="shared" si="0"/>
        <v>134400</v>
      </c>
      <c r="U34" s="355"/>
    </row>
    <row r="35" spans="1:21" s="243" customFormat="1" ht="120" x14ac:dyDescent="0.25">
      <c r="A35" s="575">
        <v>18.300000000000004</v>
      </c>
      <c r="B35" s="580">
        <v>18.300000000000004</v>
      </c>
      <c r="C35" s="346">
        <v>18.300000000000004</v>
      </c>
      <c r="D35" s="346"/>
      <c r="E35" s="346"/>
      <c r="F35" s="346"/>
      <c r="G35" s="347"/>
      <c r="H35" s="346"/>
      <c r="I35" s="577" t="s">
        <v>737</v>
      </c>
      <c r="J35" s="356" t="s">
        <v>738</v>
      </c>
      <c r="K35" s="357" t="s">
        <v>684</v>
      </c>
      <c r="L35" s="350" t="s">
        <v>673</v>
      </c>
      <c r="M35" s="351">
        <v>134400</v>
      </c>
      <c r="N35" s="578">
        <v>134400</v>
      </c>
      <c r="O35" s="352">
        <v>43908</v>
      </c>
      <c r="P35" s="353">
        <v>0</v>
      </c>
      <c r="Q35" s="353">
        <v>0</v>
      </c>
      <c r="R35" s="354">
        <v>0</v>
      </c>
      <c r="S35" s="354">
        <v>0</v>
      </c>
      <c r="T35" s="354">
        <f t="shared" si="0"/>
        <v>134400</v>
      </c>
      <c r="U35" s="355"/>
    </row>
    <row r="36" spans="1:21" s="243" customFormat="1" ht="105" x14ac:dyDescent="0.25">
      <c r="A36" s="575">
        <v>18.400000000000006</v>
      </c>
      <c r="B36" s="580">
        <v>18.400000000000006</v>
      </c>
      <c r="C36" s="346">
        <v>18.400000000000006</v>
      </c>
      <c r="D36" s="346"/>
      <c r="E36" s="346"/>
      <c r="F36" s="346"/>
      <c r="G36" s="347"/>
      <c r="H36" s="346"/>
      <c r="I36" s="577" t="s">
        <v>739</v>
      </c>
      <c r="J36" s="356" t="s">
        <v>740</v>
      </c>
      <c r="K36" s="357" t="s">
        <v>684</v>
      </c>
      <c r="L36" s="350" t="s">
        <v>673</v>
      </c>
      <c r="M36" s="351">
        <v>134400</v>
      </c>
      <c r="N36" s="578">
        <v>134400</v>
      </c>
      <c r="O36" s="352">
        <v>43908</v>
      </c>
      <c r="P36" s="353">
        <v>0</v>
      </c>
      <c r="Q36" s="353">
        <v>0</v>
      </c>
      <c r="R36" s="354">
        <v>0</v>
      </c>
      <c r="S36" s="354">
        <v>0</v>
      </c>
      <c r="T36" s="354">
        <f t="shared" si="0"/>
        <v>134400</v>
      </c>
      <c r="U36" s="355"/>
    </row>
    <row r="37" spans="1:21" s="243" customFormat="1" ht="105" x14ac:dyDescent="0.25">
      <c r="A37" s="575">
        <v>18.500000000000007</v>
      </c>
      <c r="B37" s="580">
        <v>18.500000000000007</v>
      </c>
      <c r="C37" s="346">
        <v>18.500000000000007</v>
      </c>
      <c r="D37" s="346"/>
      <c r="E37" s="346"/>
      <c r="F37" s="346"/>
      <c r="G37" s="347"/>
      <c r="H37" s="346"/>
      <c r="I37" s="577" t="s">
        <v>741</v>
      </c>
      <c r="J37" s="356" t="s">
        <v>742</v>
      </c>
      <c r="K37" s="357" t="s">
        <v>684</v>
      </c>
      <c r="L37" s="350" t="s">
        <v>673</v>
      </c>
      <c r="M37" s="351">
        <v>134400</v>
      </c>
      <c r="N37" s="578">
        <v>134400</v>
      </c>
      <c r="O37" s="352">
        <v>43908</v>
      </c>
      <c r="P37" s="353">
        <v>0</v>
      </c>
      <c r="Q37" s="353">
        <v>0</v>
      </c>
      <c r="R37" s="354">
        <v>0</v>
      </c>
      <c r="S37" s="354">
        <v>0</v>
      </c>
      <c r="T37" s="354">
        <f t="shared" si="0"/>
        <v>134400</v>
      </c>
      <c r="U37" s="355"/>
    </row>
    <row r="38" spans="1:21" s="243" customFormat="1" ht="105" x14ac:dyDescent="0.25">
      <c r="A38" s="575">
        <v>18.600000000000009</v>
      </c>
      <c r="B38" s="580">
        <v>18.600000000000009</v>
      </c>
      <c r="C38" s="346">
        <v>18.600000000000009</v>
      </c>
      <c r="D38" s="346"/>
      <c r="E38" s="346"/>
      <c r="F38" s="346"/>
      <c r="G38" s="347"/>
      <c r="H38" s="346"/>
      <c r="I38" s="577" t="s">
        <v>743</v>
      </c>
      <c r="J38" s="356" t="s">
        <v>744</v>
      </c>
      <c r="K38" s="357" t="s">
        <v>684</v>
      </c>
      <c r="L38" s="350" t="s">
        <v>673</v>
      </c>
      <c r="M38" s="351">
        <v>134400</v>
      </c>
      <c r="N38" s="578">
        <v>134400</v>
      </c>
      <c r="O38" s="352">
        <v>43908</v>
      </c>
      <c r="P38" s="353">
        <v>0</v>
      </c>
      <c r="Q38" s="353">
        <v>0</v>
      </c>
      <c r="R38" s="354">
        <v>0</v>
      </c>
      <c r="S38" s="354">
        <v>0</v>
      </c>
      <c r="T38" s="354">
        <f t="shared" si="0"/>
        <v>134400</v>
      </c>
      <c r="U38" s="355"/>
    </row>
    <row r="39" spans="1:21" s="243" customFormat="1" ht="105" x14ac:dyDescent="0.25">
      <c r="A39" s="575">
        <v>19</v>
      </c>
      <c r="B39" s="580">
        <v>19</v>
      </c>
      <c r="C39" s="346">
        <v>19</v>
      </c>
      <c r="D39" s="346"/>
      <c r="E39" s="346"/>
      <c r="F39" s="346"/>
      <c r="G39" s="347"/>
      <c r="H39" s="346"/>
      <c r="I39" s="577" t="s">
        <v>745</v>
      </c>
      <c r="J39" s="356" t="s">
        <v>746</v>
      </c>
      <c r="K39" s="357" t="s">
        <v>684</v>
      </c>
      <c r="L39" s="350" t="s">
        <v>673</v>
      </c>
      <c r="M39" s="351">
        <v>138240</v>
      </c>
      <c r="N39" s="578">
        <v>138240</v>
      </c>
      <c r="O39" s="352">
        <v>43640</v>
      </c>
      <c r="P39" s="353">
        <v>0</v>
      </c>
      <c r="Q39" s="353">
        <v>0</v>
      </c>
      <c r="R39" s="354">
        <v>0</v>
      </c>
      <c r="S39" s="354">
        <v>0</v>
      </c>
      <c r="T39" s="354">
        <f t="shared" si="0"/>
        <v>138240</v>
      </c>
      <c r="U39" s="355"/>
    </row>
    <row r="40" spans="1:21" s="243" customFormat="1" ht="105" x14ac:dyDescent="0.25">
      <c r="A40" s="575">
        <v>19.100000000000001</v>
      </c>
      <c r="B40" s="580">
        <v>19.100000000000001</v>
      </c>
      <c r="C40" s="346">
        <v>19.100000000000001</v>
      </c>
      <c r="D40" s="346"/>
      <c r="E40" s="346"/>
      <c r="F40" s="346"/>
      <c r="G40" s="347"/>
      <c r="H40" s="346"/>
      <c r="I40" s="577" t="s">
        <v>747</v>
      </c>
      <c r="J40" s="356" t="s">
        <v>748</v>
      </c>
      <c r="K40" s="357" t="s">
        <v>684</v>
      </c>
      <c r="L40" s="350" t="s">
        <v>673</v>
      </c>
      <c r="M40" s="351">
        <v>138240</v>
      </c>
      <c r="N40" s="578">
        <v>138240</v>
      </c>
      <c r="O40" s="352">
        <v>43640</v>
      </c>
      <c r="P40" s="353">
        <v>0</v>
      </c>
      <c r="Q40" s="353">
        <v>0</v>
      </c>
      <c r="R40" s="354">
        <v>0</v>
      </c>
      <c r="S40" s="354">
        <v>0</v>
      </c>
      <c r="T40" s="354">
        <f t="shared" si="0"/>
        <v>138240</v>
      </c>
      <c r="U40" s="355"/>
    </row>
    <row r="41" spans="1:21" s="243" customFormat="1" ht="105" x14ac:dyDescent="0.25">
      <c r="A41" s="575">
        <v>19.200000000000003</v>
      </c>
      <c r="B41" s="580">
        <v>19.200000000000003</v>
      </c>
      <c r="C41" s="346">
        <v>19.200000000000003</v>
      </c>
      <c r="D41" s="346"/>
      <c r="E41" s="346"/>
      <c r="F41" s="346"/>
      <c r="G41" s="347"/>
      <c r="H41" s="346"/>
      <c r="I41" s="577" t="s">
        <v>749</v>
      </c>
      <c r="J41" s="356" t="s">
        <v>750</v>
      </c>
      <c r="K41" s="357" t="s">
        <v>684</v>
      </c>
      <c r="L41" s="350" t="s">
        <v>673</v>
      </c>
      <c r="M41" s="351">
        <v>138240</v>
      </c>
      <c r="N41" s="578">
        <v>138240</v>
      </c>
      <c r="O41" s="352">
        <v>43640</v>
      </c>
      <c r="P41" s="353">
        <v>0</v>
      </c>
      <c r="Q41" s="353">
        <v>0</v>
      </c>
      <c r="R41" s="354">
        <v>0</v>
      </c>
      <c r="S41" s="354">
        <v>0</v>
      </c>
      <c r="T41" s="354">
        <f t="shared" si="0"/>
        <v>138240</v>
      </c>
      <c r="U41" s="355"/>
    </row>
    <row r="42" spans="1:21" s="243" customFormat="1" ht="105" x14ac:dyDescent="0.25">
      <c r="A42" s="575">
        <v>19.300000000000004</v>
      </c>
      <c r="B42" s="580">
        <v>19.300000000000004</v>
      </c>
      <c r="C42" s="346">
        <v>19.300000000000004</v>
      </c>
      <c r="D42" s="346"/>
      <c r="E42" s="346"/>
      <c r="F42" s="346"/>
      <c r="G42" s="347"/>
      <c r="H42" s="346"/>
      <c r="I42" s="577" t="s">
        <v>751</v>
      </c>
      <c r="J42" s="356" t="s">
        <v>752</v>
      </c>
      <c r="K42" s="357" t="s">
        <v>684</v>
      </c>
      <c r="L42" s="350" t="s">
        <v>673</v>
      </c>
      <c r="M42" s="351">
        <v>138240</v>
      </c>
      <c r="N42" s="578">
        <v>138240</v>
      </c>
      <c r="O42" s="352">
        <v>43640</v>
      </c>
      <c r="P42" s="353">
        <v>0</v>
      </c>
      <c r="Q42" s="353">
        <v>0</v>
      </c>
      <c r="R42" s="354">
        <v>0</v>
      </c>
      <c r="S42" s="354">
        <v>0</v>
      </c>
      <c r="T42" s="354">
        <f t="shared" si="0"/>
        <v>138240</v>
      </c>
      <c r="U42" s="355"/>
    </row>
    <row r="43" spans="1:21" s="243" customFormat="1" ht="120" x14ac:dyDescent="0.25">
      <c r="A43" s="575">
        <v>19.400000000000006</v>
      </c>
      <c r="B43" s="580">
        <v>19.400000000000006</v>
      </c>
      <c r="C43" s="346">
        <v>19.400000000000006</v>
      </c>
      <c r="D43" s="346"/>
      <c r="E43" s="346"/>
      <c r="F43" s="346"/>
      <c r="G43" s="347"/>
      <c r="H43" s="346"/>
      <c r="I43" s="577" t="s">
        <v>753</v>
      </c>
      <c r="J43" s="356" t="s">
        <v>754</v>
      </c>
      <c r="K43" s="357" t="s">
        <v>684</v>
      </c>
      <c r="L43" s="350" t="s">
        <v>673</v>
      </c>
      <c r="M43" s="351">
        <v>138240</v>
      </c>
      <c r="N43" s="578">
        <v>138240</v>
      </c>
      <c r="O43" s="352">
        <v>43640</v>
      </c>
      <c r="P43" s="353">
        <v>0</v>
      </c>
      <c r="Q43" s="353">
        <v>0</v>
      </c>
      <c r="R43" s="354">
        <v>0</v>
      </c>
      <c r="S43" s="354">
        <v>0</v>
      </c>
      <c r="T43" s="354">
        <f t="shared" si="0"/>
        <v>138240</v>
      </c>
      <c r="U43" s="355"/>
    </row>
    <row r="44" spans="1:21" s="243" customFormat="1" ht="90" x14ac:dyDescent="0.25">
      <c r="A44" s="575">
        <v>33</v>
      </c>
      <c r="B44" s="580">
        <v>33</v>
      </c>
      <c r="C44" s="346">
        <v>33</v>
      </c>
      <c r="D44" s="346"/>
      <c r="E44" s="346"/>
      <c r="F44" s="346"/>
      <c r="G44" s="347"/>
      <c r="H44" s="346"/>
      <c r="I44" s="577" t="s">
        <v>755</v>
      </c>
      <c r="J44" s="356" t="s">
        <v>756</v>
      </c>
      <c r="K44" s="357" t="s">
        <v>684</v>
      </c>
      <c r="L44" s="350" t="s">
        <v>673</v>
      </c>
      <c r="M44" s="351">
        <v>134400</v>
      </c>
      <c r="N44" s="578">
        <v>209088</v>
      </c>
      <c r="O44" s="352">
        <v>43640</v>
      </c>
      <c r="P44" s="353">
        <v>0</v>
      </c>
      <c r="Q44" s="353">
        <v>0</v>
      </c>
      <c r="R44" s="354">
        <v>0</v>
      </c>
      <c r="S44" s="354">
        <v>0</v>
      </c>
      <c r="T44" s="354">
        <f t="shared" si="0"/>
        <v>209088</v>
      </c>
      <c r="U44" s="355" t="s">
        <v>685</v>
      </c>
    </row>
    <row r="45" spans="1:21" s="243" customFormat="1" ht="105" x14ac:dyDescent="0.25">
      <c r="A45" s="575">
        <v>33.1</v>
      </c>
      <c r="B45" s="580">
        <v>33.1</v>
      </c>
      <c r="C45" s="346">
        <v>33.1</v>
      </c>
      <c r="D45" s="346"/>
      <c r="E45" s="346"/>
      <c r="F45" s="346"/>
      <c r="G45" s="347"/>
      <c r="H45" s="346"/>
      <c r="I45" s="577" t="s">
        <v>757</v>
      </c>
      <c r="J45" s="356" t="s">
        <v>758</v>
      </c>
      <c r="K45" s="357" t="s">
        <v>684</v>
      </c>
      <c r="L45" s="350" t="s">
        <v>673</v>
      </c>
      <c r="M45" s="351">
        <v>134400</v>
      </c>
      <c r="N45" s="578">
        <v>134400</v>
      </c>
      <c r="O45" s="352">
        <v>43573</v>
      </c>
      <c r="P45" s="353">
        <v>0</v>
      </c>
      <c r="Q45" s="353">
        <v>0</v>
      </c>
      <c r="R45" s="354">
        <v>0</v>
      </c>
      <c r="S45" s="354">
        <v>0</v>
      </c>
      <c r="T45" s="354">
        <f t="shared" si="0"/>
        <v>134400</v>
      </c>
      <c r="U45" s="355"/>
    </row>
    <row r="46" spans="1:21" s="243" customFormat="1" ht="105" x14ac:dyDescent="0.25">
      <c r="A46" s="575">
        <v>33.200000000000003</v>
      </c>
      <c r="B46" s="580">
        <v>33.200000000000003</v>
      </c>
      <c r="C46" s="346">
        <v>33.200000000000003</v>
      </c>
      <c r="D46" s="346"/>
      <c r="E46" s="346"/>
      <c r="F46" s="346"/>
      <c r="G46" s="347"/>
      <c r="H46" s="346"/>
      <c r="I46" s="577" t="s">
        <v>759</v>
      </c>
      <c r="J46" s="356" t="s">
        <v>760</v>
      </c>
      <c r="K46" s="357" t="s">
        <v>684</v>
      </c>
      <c r="L46" s="350" t="s">
        <v>673</v>
      </c>
      <c r="M46" s="351">
        <v>134400</v>
      </c>
      <c r="N46" s="578">
        <v>134400</v>
      </c>
      <c r="O46" s="352">
        <v>43573</v>
      </c>
      <c r="P46" s="353">
        <v>0</v>
      </c>
      <c r="Q46" s="353">
        <v>0</v>
      </c>
      <c r="R46" s="354">
        <v>0</v>
      </c>
      <c r="S46" s="354">
        <v>0</v>
      </c>
      <c r="T46" s="354">
        <f t="shared" si="0"/>
        <v>134400</v>
      </c>
      <c r="U46" s="355"/>
    </row>
    <row r="47" spans="1:21" s="243" customFormat="1" ht="105" x14ac:dyDescent="0.25">
      <c r="A47" s="575">
        <v>35</v>
      </c>
      <c r="B47" s="580">
        <v>35</v>
      </c>
      <c r="C47" s="346">
        <v>35</v>
      </c>
      <c r="D47" s="346"/>
      <c r="E47" s="346"/>
      <c r="F47" s="346"/>
      <c r="G47" s="347"/>
      <c r="H47" s="346"/>
      <c r="I47" s="577" t="s">
        <v>761</v>
      </c>
      <c r="J47" s="356" t="s">
        <v>762</v>
      </c>
      <c r="K47" s="357" t="s">
        <v>684</v>
      </c>
      <c r="L47" s="350" t="s">
        <v>673</v>
      </c>
      <c r="M47" s="351">
        <v>100800</v>
      </c>
      <c r="N47" s="578">
        <v>100800</v>
      </c>
      <c r="O47" s="352">
        <v>43964</v>
      </c>
      <c r="P47" s="353">
        <v>0</v>
      </c>
      <c r="Q47" s="353">
        <v>0</v>
      </c>
      <c r="R47" s="354">
        <v>0</v>
      </c>
      <c r="S47" s="354">
        <v>0</v>
      </c>
      <c r="T47" s="354">
        <f t="shared" si="0"/>
        <v>100800</v>
      </c>
      <c r="U47" s="355"/>
    </row>
    <row r="48" spans="1:21" s="243" customFormat="1" ht="90" x14ac:dyDescent="0.25">
      <c r="A48" s="575">
        <v>35.1</v>
      </c>
      <c r="B48" s="580">
        <v>35.1</v>
      </c>
      <c r="C48" s="346">
        <v>35.1</v>
      </c>
      <c r="D48" s="346"/>
      <c r="E48" s="346"/>
      <c r="F48" s="346"/>
      <c r="G48" s="347"/>
      <c r="H48" s="346"/>
      <c r="I48" s="577" t="s">
        <v>763</v>
      </c>
      <c r="J48" s="356" t="s">
        <v>764</v>
      </c>
      <c r="K48" s="357" t="s">
        <v>684</v>
      </c>
      <c r="L48" s="350" t="s">
        <v>673</v>
      </c>
      <c r="M48" s="351">
        <v>100800</v>
      </c>
      <c r="N48" s="578">
        <v>100800</v>
      </c>
      <c r="O48" s="352">
        <v>43964</v>
      </c>
      <c r="P48" s="353">
        <v>0</v>
      </c>
      <c r="Q48" s="353">
        <v>0</v>
      </c>
      <c r="R48" s="354">
        <v>0</v>
      </c>
      <c r="S48" s="354">
        <v>0</v>
      </c>
      <c r="T48" s="354">
        <f t="shared" si="0"/>
        <v>100800</v>
      </c>
      <c r="U48" s="355"/>
    </row>
    <row r="49" spans="1:21" s="243" customFormat="1" ht="105" x14ac:dyDescent="0.25">
      <c r="A49" s="575">
        <v>35.200000000000003</v>
      </c>
      <c r="B49" s="580">
        <v>35.200000000000003</v>
      </c>
      <c r="C49" s="346">
        <v>35.200000000000003</v>
      </c>
      <c r="D49" s="346"/>
      <c r="E49" s="346"/>
      <c r="F49" s="346"/>
      <c r="G49" s="347"/>
      <c r="H49" s="346"/>
      <c r="I49" s="577" t="s">
        <v>765</v>
      </c>
      <c r="J49" s="356" t="s">
        <v>766</v>
      </c>
      <c r="K49" s="357" t="s">
        <v>684</v>
      </c>
      <c r="L49" s="350" t="s">
        <v>673</v>
      </c>
      <c r="M49" s="351">
        <v>100800</v>
      </c>
      <c r="N49" s="578">
        <v>100800</v>
      </c>
      <c r="O49" s="352">
        <v>43964</v>
      </c>
      <c r="P49" s="353">
        <v>0</v>
      </c>
      <c r="Q49" s="353">
        <v>0</v>
      </c>
      <c r="R49" s="354">
        <v>0</v>
      </c>
      <c r="S49" s="354">
        <v>0</v>
      </c>
      <c r="T49" s="354">
        <f t="shared" si="0"/>
        <v>100800</v>
      </c>
      <c r="U49" s="355"/>
    </row>
    <row r="50" spans="1:21" s="243" customFormat="1" ht="105" x14ac:dyDescent="0.25">
      <c r="A50" s="575">
        <v>35.299999999999997</v>
      </c>
      <c r="B50" s="580">
        <v>35.299999999999997</v>
      </c>
      <c r="C50" s="346">
        <v>35.299999999999997</v>
      </c>
      <c r="D50" s="346"/>
      <c r="E50" s="346"/>
      <c r="F50" s="346"/>
      <c r="G50" s="347"/>
      <c r="H50" s="346"/>
      <c r="I50" s="577" t="s">
        <v>767</v>
      </c>
      <c r="J50" s="356" t="s">
        <v>768</v>
      </c>
      <c r="K50" s="357" t="s">
        <v>684</v>
      </c>
      <c r="L50" s="350" t="s">
        <v>673</v>
      </c>
      <c r="M50" s="351">
        <v>100800</v>
      </c>
      <c r="N50" s="578">
        <v>100800</v>
      </c>
      <c r="O50" s="352">
        <v>43964</v>
      </c>
      <c r="P50" s="353">
        <v>0</v>
      </c>
      <c r="Q50" s="353">
        <v>0</v>
      </c>
      <c r="R50" s="354">
        <v>0</v>
      </c>
      <c r="S50" s="354">
        <v>0</v>
      </c>
      <c r="T50" s="354">
        <f t="shared" si="0"/>
        <v>100800</v>
      </c>
      <c r="U50" s="355"/>
    </row>
    <row r="51" spans="1:21" s="243" customFormat="1" ht="105" x14ac:dyDescent="0.25">
      <c r="A51" s="575">
        <v>38</v>
      </c>
      <c r="B51" s="580">
        <v>38</v>
      </c>
      <c r="C51" s="346">
        <v>38</v>
      </c>
      <c r="D51" s="346"/>
      <c r="E51" s="346"/>
      <c r="F51" s="346"/>
      <c r="G51" s="347"/>
      <c r="H51" s="346"/>
      <c r="I51" s="577" t="s">
        <v>769</v>
      </c>
      <c r="J51" s="356" t="s">
        <v>770</v>
      </c>
      <c r="K51" s="357" t="s">
        <v>684</v>
      </c>
      <c r="L51" s="350" t="s">
        <v>673</v>
      </c>
      <c r="M51" s="351">
        <v>134400</v>
      </c>
      <c r="N51" s="578">
        <v>134400</v>
      </c>
      <c r="O51" s="352">
        <v>43969</v>
      </c>
      <c r="P51" s="353">
        <v>0</v>
      </c>
      <c r="Q51" s="353">
        <v>0</v>
      </c>
      <c r="R51" s="354">
        <v>0</v>
      </c>
      <c r="S51" s="354">
        <v>0</v>
      </c>
      <c r="T51" s="354">
        <f t="shared" si="0"/>
        <v>134400</v>
      </c>
      <c r="U51" s="355"/>
    </row>
    <row r="52" spans="1:21" s="243" customFormat="1" ht="105" x14ac:dyDescent="0.25">
      <c r="A52" s="575">
        <v>38.1</v>
      </c>
      <c r="B52" s="580">
        <v>38.1</v>
      </c>
      <c r="C52" s="346">
        <v>38.1</v>
      </c>
      <c r="D52" s="346"/>
      <c r="E52" s="346"/>
      <c r="F52" s="346"/>
      <c r="G52" s="347"/>
      <c r="H52" s="346"/>
      <c r="I52" s="577" t="s">
        <v>771</v>
      </c>
      <c r="J52" s="356" t="s">
        <v>772</v>
      </c>
      <c r="K52" s="357" t="s">
        <v>684</v>
      </c>
      <c r="L52" s="350" t="s">
        <v>673</v>
      </c>
      <c r="M52" s="351">
        <v>134400</v>
      </c>
      <c r="N52" s="578">
        <v>134400</v>
      </c>
      <c r="O52" s="352">
        <v>43941</v>
      </c>
      <c r="P52" s="353">
        <v>0</v>
      </c>
      <c r="Q52" s="353">
        <v>0</v>
      </c>
      <c r="R52" s="354">
        <v>0</v>
      </c>
      <c r="S52" s="354">
        <v>0</v>
      </c>
      <c r="T52" s="354">
        <f t="shared" si="0"/>
        <v>134400</v>
      </c>
      <c r="U52" s="355"/>
    </row>
    <row r="53" spans="1:21" s="243" customFormat="1" ht="105" x14ac:dyDescent="0.25">
      <c r="A53" s="575">
        <v>38.200000000000003</v>
      </c>
      <c r="B53" s="580">
        <v>38.200000000000003</v>
      </c>
      <c r="C53" s="346">
        <v>38.200000000000003</v>
      </c>
      <c r="D53" s="346"/>
      <c r="E53" s="346"/>
      <c r="F53" s="346"/>
      <c r="G53" s="347"/>
      <c r="H53" s="346"/>
      <c r="I53" s="577" t="s">
        <v>773</v>
      </c>
      <c r="J53" s="356" t="s">
        <v>774</v>
      </c>
      <c r="K53" s="357" t="s">
        <v>684</v>
      </c>
      <c r="L53" s="350" t="s">
        <v>673</v>
      </c>
      <c r="M53" s="351">
        <v>134400</v>
      </c>
      <c r="N53" s="578">
        <v>134400</v>
      </c>
      <c r="O53" s="352">
        <v>43941</v>
      </c>
      <c r="P53" s="353">
        <v>0</v>
      </c>
      <c r="Q53" s="353">
        <v>0</v>
      </c>
      <c r="R53" s="354">
        <v>0</v>
      </c>
      <c r="S53" s="354">
        <v>0</v>
      </c>
      <c r="T53" s="354">
        <f t="shared" si="0"/>
        <v>134400</v>
      </c>
      <c r="U53" s="355"/>
    </row>
    <row r="54" spans="1:21" s="243" customFormat="1" ht="105" x14ac:dyDescent="0.25">
      <c r="A54" s="575">
        <v>38.300000000000004</v>
      </c>
      <c r="B54" s="580">
        <v>38.300000000000004</v>
      </c>
      <c r="C54" s="346">
        <v>38.300000000000004</v>
      </c>
      <c r="D54" s="346"/>
      <c r="E54" s="346"/>
      <c r="F54" s="346"/>
      <c r="G54" s="347"/>
      <c r="H54" s="346"/>
      <c r="I54" s="577" t="s">
        <v>775</v>
      </c>
      <c r="J54" s="356" t="s">
        <v>776</v>
      </c>
      <c r="K54" s="357" t="s">
        <v>684</v>
      </c>
      <c r="L54" s="350" t="s">
        <v>673</v>
      </c>
      <c r="M54" s="351">
        <v>134400</v>
      </c>
      <c r="N54" s="578">
        <v>134400</v>
      </c>
      <c r="O54" s="352">
        <v>43969</v>
      </c>
      <c r="P54" s="353">
        <v>0</v>
      </c>
      <c r="Q54" s="353">
        <v>0</v>
      </c>
      <c r="R54" s="354">
        <v>0</v>
      </c>
      <c r="S54" s="354">
        <v>0</v>
      </c>
      <c r="T54" s="354">
        <f t="shared" si="0"/>
        <v>134400</v>
      </c>
      <c r="U54" s="355"/>
    </row>
    <row r="55" spans="1:21" s="243" customFormat="1" ht="75" x14ac:dyDescent="0.25">
      <c r="A55" s="575">
        <v>43</v>
      </c>
      <c r="B55" s="580">
        <v>43</v>
      </c>
      <c r="C55" s="346">
        <v>43</v>
      </c>
      <c r="D55" s="346"/>
      <c r="E55" s="346"/>
      <c r="F55" s="346"/>
      <c r="G55" s="347"/>
      <c r="H55" s="346"/>
      <c r="I55" s="577" t="s">
        <v>777</v>
      </c>
      <c r="J55" s="356" t="s">
        <v>778</v>
      </c>
      <c r="K55" s="357" t="s">
        <v>730</v>
      </c>
      <c r="L55" s="350" t="s">
        <v>673</v>
      </c>
      <c r="M55" s="351">
        <v>1200000</v>
      </c>
      <c r="N55" s="578">
        <v>1200000</v>
      </c>
      <c r="O55" s="352">
        <v>43740</v>
      </c>
      <c r="P55" s="353">
        <v>0</v>
      </c>
      <c r="Q55" s="353">
        <v>0</v>
      </c>
      <c r="R55" s="354">
        <v>0</v>
      </c>
      <c r="S55" s="354">
        <v>200719</v>
      </c>
      <c r="T55" s="354">
        <v>999281</v>
      </c>
      <c r="U55" s="355" t="s">
        <v>779</v>
      </c>
    </row>
    <row r="56" spans="1:21" s="243" customFormat="1" ht="60" x14ac:dyDescent="0.25">
      <c r="A56" s="575">
        <v>43.1</v>
      </c>
      <c r="B56" s="580">
        <v>43.1</v>
      </c>
      <c r="C56" s="346">
        <v>43.1</v>
      </c>
      <c r="D56" s="346"/>
      <c r="E56" s="346"/>
      <c r="F56" s="346"/>
      <c r="G56" s="347"/>
      <c r="H56" s="346"/>
      <c r="I56" s="577" t="s">
        <v>780</v>
      </c>
      <c r="J56" s="356" t="s">
        <v>781</v>
      </c>
      <c r="K56" s="357" t="s">
        <v>730</v>
      </c>
      <c r="L56" s="350" t="s">
        <v>673</v>
      </c>
      <c r="M56" s="351">
        <v>240000</v>
      </c>
      <c r="N56" s="578">
        <v>240000</v>
      </c>
      <c r="O56" s="352">
        <v>43740</v>
      </c>
      <c r="P56" s="353">
        <v>0</v>
      </c>
      <c r="Q56" s="353">
        <v>0</v>
      </c>
      <c r="R56" s="354">
        <v>0</v>
      </c>
      <c r="S56" s="354">
        <v>40144</v>
      </c>
      <c r="T56" s="354">
        <v>199856</v>
      </c>
      <c r="U56" s="355" t="s">
        <v>779</v>
      </c>
    </row>
    <row r="57" spans="1:21" s="243" customFormat="1" ht="45" x14ac:dyDescent="0.25">
      <c r="A57" s="575">
        <v>50</v>
      </c>
      <c r="B57" s="580">
        <v>50</v>
      </c>
      <c r="C57" s="346">
        <v>50</v>
      </c>
      <c r="D57" s="346"/>
      <c r="E57" s="346"/>
      <c r="F57" s="346"/>
      <c r="G57" s="347"/>
      <c r="H57" s="346"/>
      <c r="I57" s="577" t="s">
        <v>782</v>
      </c>
      <c r="J57" s="356" t="s">
        <v>783</v>
      </c>
      <c r="K57" s="357" t="s">
        <v>672</v>
      </c>
      <c r="L57" s="350" t="s">
        <v>673</v>
      </c>
      <c r="M57" s="351">
        <v>3000000</v>
      </c>
      <c r="N57" s="578">
        <v>3000000</v>
      </c>
      <c r="O57" s="352">
        <v>43709</v>
      </c>
      <c r="P57" s="353">
        <v>0</v>
      </c>
      <c r="Q57" s="353">
        <v>0</v>
      </c>
      <c r="R57" s="354">
        <v>0</v>
      </c>
      <c r="S57" s="354">
        <v>602158</v>
      </c>
      <c r="T57" s="354">
        <v>2397842</v>
      </c>
      <c r="U57" s="355" t="s">
        <v>784</v>
      </c>
    </row>
    <row r="58" spans="1:21" s="243" customFormat="1" ht="105" x14ac:dyDescent="0.25">
      <c r="A58" s="575">
        <v>54</v>
      </c>
      <c r="B58" s="580">
        <v>54</v>
      </c>
      <c r="C58" s="346">
        <v>54</v>
      </c>
      <c r="D58" s="346"/>
      <c r="E58" s="346"/>
      <c r="F58" s="346"/>
      <c r="G58" s="347"/>
      <c r="H58" s="346"/>
      <c r="I58" s="577" t="s">
        <v>785</v>
      </c>
      <c r="J58" s="356" t="s">
        <v>786</v>
      </c>
      <c r="K58" s="357" t="s">
        <v>684</v>
      </c>
      <c r="L58" s="350" t="s">
        <v>673</v>
      </c>
      <c r="M58" s="351">
        <v>109964</v>
      </c>
      <c r="N58" s="578">
        <v>109964</v>
      </c>
      <c r="O58" s="352">
        <v>43573</v>
      </c>
      <c r="P58" s="353">
        <v>0</v>
      </c>
      <c r="Q58" s="353">
        <v>0</v>
      </c>
      <c r="R58" s="354">
        <v>0</v>
      </c>
      <c r="S58" s="354">
        <v>0</v>
      </c>
      <c r="T58" s="354">
        <f t="shared" si="0"/>
        <v>109964</v>
      </c>
      <c r="U58" s="355"/>
    </row>
    <row r="59" spans="1:21" s="243" customFormat="1" ht="105" x14ac:dyDescent="0.25">
      <c r="A59" s="575">
        <v>54.1</v>
      </c>
      <c r="B59" s="580">
        <v>54.1</v>
      </c>
      <c r="C59" s="346">
        <v>54.1</v>
      </c>
      <c r="D59" s="346"/>
      <c r="E59" s="346"/>
      <c r="F59" s="346"/>
      <c r="G59" s="347"/>
      <c r="H59" s="346"/>
      <c r="I59" s="577" t="s">
        <v>787</v>
      </c>
      <c r="J59" s="356" t="s">
        <v>788</v>
      </c>
      <c r="K59" s="357" t="s">
        <v>684</v>
      </c>
      <c r="L59" s="350" t="s">
        <v>673</v>
      </c>
      <c r="M59" s="351">
        <v>109964</v>
      </c>
      <c r="N59" s="578">
        <v>109964</v>
      </c>
      <c r="O59" s="352">
        <v>43573</v>
      </c>
      <c r="P59" s="353">
        <v>0</v>
      </c>
      <c r="Q59" s="353">
        <v>0</v>
      </c>
      <c r="R59" s="354">
        <v>0</v>
      </c>
      <c r="S59" s="354">
        <v>0</v>
      </c>
      <c r="T59" s="354">
        <f t="shared" si="0"/>
        <v>109964</v>
      </c>
      <c r="U59" s="355"/>
    </row>
    <row r="60" spans="1:21" s="243" customFormat="1" ht="105" x14ac:dyDescent="0.25">
      <c r="A60" s="575">
        <v>54.2</v>
      </c>
      <c r="B60" s="580">
        <v>54.2</v>
      </c>
      <c r="C60" s="346">
        <v>54.2</v>
      </c>
      <c r="D60" s="346"/>
      <c r="E60" s="346"/>
      <c r="F60" s="346"/>
      <c r="G60" s="347"/>
      <c r="H60" s="346"/>
      <c r="I60" s="577" t="s">
        <v>789</v>
      </c>
      <c r="J60" s="356" t="s">
        <v>790</v>
      </c>
      <c r="K60" s="357" t="s">
        <v>684</v>
      </c>
      <c r="L60" s="350" t="s">
        <v>673</v>
      </c>
      <c r="M60" s="351">
        <v>109964</v>
      </c>
      <c r="N60" s="578">
        <v>148670</v>
      </c>
      <c r="O60" s="352">
        <v>43640</v>
      </c>
      <c r="P60" s="353">
        <v>0</v>
      </c>
      <c r="Q60" s="353">
        <v>0</v>
      </c>
      <c r="R60" s="354">
        <v>0</v>
      </c>
      <c r="S60" s="354">
        <v>0</v>
      </c>
      <c r="T60" s="354">
        <f t="shared" si="0"/>
        <v>148670</v>
      </c>
      <c r="U60" s="355" t="s">
        <v>685</v>
      </c>
    </row>
    <row r="61" spans="1:21" s="243" customFormat="1" ht="105" x14ac:dyDescent="0.25">
      <c r="A61" s="575">
        <v>54.300000000000004</v>
      </c>
      <c r="B61" s="580">
        <v>54.300000000000004</v>
      </c>
      <c r="C61" s="346">
        <v>54.300000000000004</v>
      </c>
      <c r="D61" s="346"/>
      <c r="E61" s="346"/>
      <c r="F61" s="346"/>
      <c r="G61" s="347"/>
      <c r="H61" s="346"/>
      <c r="I61" s="577" t="s">
        <v>791</v>
      </c>
      <c r="J61" s="356" t="s">
        <v>792</v>
      </c>
      <c r="K61" s="357" t="s">
        <v>684</v>
      </c>
      <c r="L61" s="350" t="s">
        <v>673</v>
      </c>
      <c r="M61" s="351">
        <v>109964</v>
      </c>
      <c r="N61" s="578">
        <v>109964</v>
      </c>
      <c r="O61" s="352">
        <v>43573</v>
      </c>
      <c r="P61" s="353">
        <v>0</v>
      </c>
      <c r="Q61" s="353">
        <v>0</v>
      </c>
      <c r="R61" s="354">
        <v>0</v>
      </c>
      <c r="S61" s="354">
        <v>0</v>
      </c>
      <c r="T61" s="354">
        <f t="shared" si="0"/>
        <v>109964</v>
      </c>
      <c r="U61" s="355"/>
    </row>
    <row r="62" spans="1:21" s="243" customFormat="1" ht="105" x14ac:dyDescent="0.25">
      <c r="A62" s="575">
        <v>54.400000000000006</v>
      </c>
      <c r="B62" s="580">
        <v>54.400000000000006</v>
      </c>
      <c r="C62" s="346">
        <v>54.400000000000006</v>
      </c>
      <c r="D62" s="346"/>
      <c r="E62" s="346"/>
      <c r="F62" s="346"/>
      <c r="G62" s="347"/>
      <c r="H62" s="346"/>
      <c r="I62" s="577" t="s">
        <v>793</v>
      </c>
      <c r="J62" s="356" t="s">
        <v>794</v>
      </c>
      <c r="K62" s="357" t="s">
        <v>684</v>
      </c>
      <c r="L62" s="350" t="s">
        <v>673</v>
      </c>
      <c r="M62" s="351">
        <v>109964</v>
      </c>
      <c r="N62" s="578">
        <v>77420</v>
      </c>
      <c r="O62" s="352">
        <v>43640</v>
      </c>
      <c r="P62" s="353">
        <v>0</v>
      </c>
      <c r="Q62" s="353">
        <v>0</v>
      </c>
      <c r="R62" s="354">
        <v>0</v>
      </c>
      <c r="S62" s="354">
        <v>0</v>
      </c>
      <c r="T62" s="354">
        <f t="shared" si="0"/>
        <v>77420</v>
      </c>
      <c r="U62" s="355" t="s">
        <v>685</v>
      </c>
    </row>
    <row r="63" spans="1:21" s="243" customFormat="1" ht="90" x14ac:dyDescent="0.25">
      <c r="A63" s="575">
        <v>54.500000000000007</v>
      </c>
      <c r="B63" s="580">
        <v>54.500000000000007</v>
      </c>
      <c r="C63" s="346">
        <v>54.500000000000007</v>
      </c>
      <c r="D63" s="346"/>
      <c r="E63" s="346"/>
      <c r="F63" s="346"/>
      <c r="G63" s="347"/>
      <c r="H63" s="346"/>
      <c r="I63" s="577" t="s">
        <v>795</v>
      </c>
      <c r="J63" s="356" t="s">
        <v>796</v>
      </c>
      <c r="K63" s="357" t="s">
        <v>684</v>
      </c>
      <c r="L63" s="350" t="s">
        <v>673</v>
      </c>
      <c r="M63" s="351">
        <v>109964</v>
      </c>
      <c r="N63" s="578">
        <v>51820</v>
      </c>
      <c r="O63" s="352">
        <v>43640</v>
      </c>
      <c r="P63" s="353">
        <v>0</v>
      </c>
      <c r="Q63" s="353">
        <v>0</v>
      </c>
      <c r="R63" s="354">
        <v>0</v>
      </c>
      <c r="S63" s="354">
        <v>0</v>
      </c>
      <c r="T63" s="354">
        <f t="shared" si="0"/>
        <v>51820</v>
      </c>
      <c r="U63" s="355" t="s">
        <v>685</v>
      </c>
    </row>
    <row r="64" spans="1:21" s="243" customFormat="1" ht="105" x14ac:dyDescent="0.25">
      <c r="A64" s="575">
        <v>54.600000000000009</v>
      </c>
      <c r="B64" s="580">
        <v>54.600000000000009</v>
      </c>
      <c r="C64" s="346">
        <v>54.600000000000009</v>
      </c>
      <c r="D64" s="346"/>
      <c r="E64" s="346"/>
      <c r="F64" s="346"/>
      <c r="G64" s="347"/>
      <c r="H64" s="346"/>
      <c r="I64" s="577" t="s">
        <v>797</v>
      </c>
      <c r="J64" s="356" t="s">
        <v>798</v>
      </c>
      <c r="K64" s="357" t="s">
        <v>684</v>
      </c>
      <c r="L64" s="350" t="s">
        <v>673</v>
      </c>
      <c r="M64" s="351">
        <v>109964</v>
      </c>
      <c r="N64" s="578">
        <v>109964</v>
      </c>
      <c r="O64" s="352">
        <v>43573</v>
      </c>
      <c r="P64" s="353">
        <v>0</v>
      </c>
      <c r="Q64" s="353">
        <v>0</v>
      </c>
      <c r="R64" s="354">
        <v>0</v>
      </c>
      <c r="S64" s="354">
        <v>0</v>
      </c>
      <c r="T64" s="354">
        <f t="shared" si="0"/>
        <v>109964</v>
      </c>
      <c r="U64" s="355"/>
    </row>
    <row r="65" spans="1:21" s="243" customFormat="1" ht="105" x14ac:dyDescent="0.25">
      <c r="A65" s="575">
        <v>54.70000000000001</v>
      </c>
      <c r="B65" s="580">
        <v>54.70000000000001</v>
      </c>
      <c r="C65" s="346">
        <v>54.70000000000001</v>
      </c>
      <c r="D65" s="346"/>
      <c r="E65" s="346"/>
      <c r="F65" s="346"/>
      <c r="G65" s="347"/>
      <c r="H65" s="346"/>
      <c r="I65" s="577" t="s">
        <v>799</v>
      </c>
      <c r="J65" s="356" t="s">
        <v>800</v>
      </c>
      <c r="K65" s="357" t="s">
        <v>684</v>
      </c>
      <c r="L65" s="350" t="s">
        <v>673</v>
      </c>
      <c r="M65" s="351">
        <v>109964</v>
      </c>
      <c r="N65" s="578">
        <v>127036</v>
      </c>
      <c r="O65" s="352">
        <v>43640</v>
      </c>
      <c r="P65" s="353">
        <v>0</v>
      </c>
      <c r="Q65" s="353">
        <v>0</v>
      </c>
      <c r="R65" s="354">
        <v>0</v>
      </c>
      <c r="S65" s="354">
        <v>0</v>
      </c>
      <c r="T65" s="354">
        <f t="shared" si="0"/>
        <v>127036</v>
      </c>
      <c r="U65" s="355" t="s">
        <v>685</v>
      </c>
    </row>
    <row r="66" spans="1:21" s="243" customFormat="1" ht="105" x14ac:dyDescent="0.25">
      <c r="A66" s="575">
        <v>54.800000000000011</v>
      </c>
      <c r="B66" s="580">
        <v>54.800000000000011</v>
      </c>
      <c r="C66" s="346">
        <v>54.800000000000011</v>
      </c>
      <c r="D66" s="346"/>
      <c r="E66" s="346"/>
      <c r="F66" s="346"/>
      <c r="G66" s="347"/>
      <c r="H66" s="346"/>
      <c r="I66" s="577" t="s">
        <v>801</v>
      </c>
      <c r="J66" s="356" t="s">
        <v>802</v>
      </c>
      <c r="K66" s="357" t="s">
        <v>684</v>
      </c>
      <c r="L66" s="350" t="s">
        <v>673</v>
      </c>
      <c r="M66" s="351">
        <v>109964</v>
      </c>
      <c r="N66" s="578">
        <v>109964</v>
      </c>
      <c r="O66" s="352">
        <v>43573</v>
      </c>
      <c r="P66" s="353">
        <v>0</v>
      </c>
      <c r="Q66" s="353">
        <v>0</v>
      </c>
      <c r="R66" s="354">
        <v>0</v>
      </c>
      <c r="S66" s="354">
        <v>0</v>
      </c>
      <c r="T66" s="354">
        <f t="shared" si="0"/>
        <v>109964</v>
      </c>
      <c r="U66" s="355"/>
    </row>
    <row r="67" spans="1:21" s="243" customFormat="1" ht="105" x14ac:dyDescent="0.25">
      <c r="A67" s="575">
        <v>54.900000000000013</v>
      </c>
      <c r="B67" s="580">
        <v>54.900000000000013</v>
      </c>
      <c r="C67" s="346">
        <v>54.900000000000013</v>
      </c>
      <c r="D67" s="346"/>
      <c r="E67" s="346"/>
      <c r="F67" s="346"/>
      <c r="G67" s="347"/>
      <c r="H67" s="346"/>
      <c r="I67" s="577" t="s">
        <v>803</v>
      </c>
      <c r="J67" s="356" t="s">
        <v>804</v>
      </c>
      <c r="K67" s="357" t="s">
        <v>684</v>
      </c>
      <c r="L67" s="350" t="s">
        <v>673</v>
      </c>
      <c r="M67" s="351">
        <v>109964</v>
      </c>
      <c r="N67" s="578">
        <v>133884</v>
      </c>
      <c r="O67" s="352">
        <v>43640</v>
      </c>
      <c r="P67" s="353">
        <v>0</v>
      </c>
      <c r="Q67" s="353">
        <v>0</v>
      </c>
      <c r="R67" s="354">
        <v>0</v>
      </c>
      <c r="S67" s="354">
        <v>0</v>
      </c>
      <c r="T67" s="354">
        <f t="shared" si="0"/>
        <v>133884</v>
      </c>
      <c r="U67" s="355" t="s">
        <v>685</v>
      </c>
    </row>
    <row r="68" spans="1:21" s="243" customFormat="1" ht="105" x14ac:dyDescent="0.25">
      <c r="A68" s="575">
        <v>54.95</v>
      </c>
      <c r="B68" s="580">
        <v>54.95</v>
      </c>
      <c r="C68" s="346">
        <v>54.95</v>
      </c>
      <c r="D68" s="346"/>
      <c r="E68" s="346"/>
      <c r="F68" s="346"/>
      <c r="G68" s="347"/>
      <c r="H68" s="346"/>
      <c r="I68" s="577" t="s">
        <v>805</v>
      </c>
      <c r="J68" s="356" t="s">
        <v>806</v>
      </c>
      <c r="K68" s="357" t="s">
        <v>684</v>
      </c>
      <c r="L68" s="350" t="s">
        <v>673</v>
      </c>
      <c r="M68" s="351">
        <v>109964</v>
      </c>
      <c r="N68" s="578">
        <v>154836</v>
      </c>
      <c r="O68" s="352">
        <v>43640</v>
      </c>
      <c r="P68" s="353">
        <v>0</v>
      </c>
      <c r="Q68" s="353">
        <v>0</v>
      </c>
      <c r="R68" s="354">
        <v>0</v>
      </c>
      <c r="S68" s="354">
        <v>0</v>
      </c>
      <c r="T68" s="354">
        <f t="shared" si="0"/>
        <v>154836</v>
      </c>
      <c r="U68" s="355" t="s">
        <v>685</v>
      </c>
    </row>
    <row r="69" spans="1:21" s="243" customFormat="1" ht="105" x14ac:dyDescent="0.25">
      <c r="A69" s="575">
        <v>56</v>
      </c>
      <c r="B69" s="580">
        <v>56</v>
      </c>
      <c r="C69" s="346">
        <v>56</v>
      </c>
      <c r="D69" s="346"/>
      <c r="E69" s="346"/>
      <c r="F69" s="346"/>
      <c r="G69" s="347"/>
      <c r="H69" s="346"/>
      <c r="I69" s="577" t="s">
        <v>807</v>
      </c>
      <c r="J69" s="356" t="s">
        <v>808</v>
      </c>
      <c r="K69" s="357" t="s">
        <v>684</v>
      </c>
      <c r="L69" s="350" t="s">
        <v>673</v>
      </c>
      <c r="M69" s="351">
        <v>134400</v>
      </c>
      <c r="N69" s="578">
        <v>185133</v>
      </c>
      <c r="O69" s="352">
        <v>43584</v>
      </c>
      <c r="P69" s="353">
        <v>1</v>
      </c>
      <c r="Q69" s="353">
        <v>0.1</v>
      </c>
      <c r="R69" s="354">
        <v>185133</v>
      </c>
      <c r="S69" s="354">
        <v>0</v>
      </c>
      <c r="T69" s="354">
        <f t="shared" si="0"/>
        <v>0</v>
      </c>
      <c r="U69" s="355" t="s">
        <v>809</v>
      </c>
    </row>
    <row r="70" spans="1:21" s="243" customFormat="1" ht="105" x14ac:dyDescent="0.25">
      <c r="A70" s="575">
        <v>56.1</v>
      </c>
      <c r="B70" s="580">
        <v>56.1</v>
      </c>
      <c r="C70" s="346">
        <v>56.1</v>
      </c>
      <c r="D70" s="346"/>
      <c r="E70" s="346"/>
      <c r="F70" s="346"/>
      <c r="G70" s="347"/>
      <c r="H70" s="346"/>
      <c r="I70" s="577" t="s">
        <v>810</v>
      </c>
      <c r="J70" s="356" t="s">
        <v>811</v>
      </c>
      <c r="K70" s="357" t="s">
        <v>684</v>
      </c>
      <c r="L70" s="350" t="s">
        <v>673</v>
      </c>
      <c r="M70" s="351">
        <v>134400</v>
      </c>
      <c r="N70" s="578">
        <v>185133</v>
      </c>
      <c r="O70" s="352">
        <v>43584</v>
      </c>
      <c r="P70" s="353">
        <v>1</v>
      </c>
      <c r="Q70" s="353">
        <v>0.1</v>
      </c>
      <c r="R70" s="354">
        <v>185133</v>
      </c>
      <c r="S70" s="354">
        <v>0</v>
      </c>
      <c r="T70" s="354">
        <f t="shared" si="0"/>
        <v>0</v>
      </c>
      <c r="U70" s="355" t="s">
        <v>809</v>
      </c>
    </row>
    <row r="71" spans="1:21" s="243" customFormat="1" ht="120" x14ac:dyDescent="0.25">
      <c r="A71" s="575">
        <v>56.2</v>
      </c>
      <c r="B71" s="580">
        <v>56.2</v>
      </c>
      <c r="C71" s="346">
        <v>56.2</v>
      </c>
      <c r="D71" s="346"/>
      <c r="E71" s="346"/>
      <c r="F71" s="346"/>
      <c r="G71" s="347"/>
      <c r="H71" s="346"/>
      <c r="I71" s="577" t="s">
        <v>812</v>
      </c>
      <c r="J71" s="356" t="s">
        <v>813</v>
      </c>
      <c r="K71" s="357" t="s">
        <v>684</v>
      </c>
      <c r="L71" s="350" t="s">
        <v>673</v>
      </c>
      <c r="M71" s="351">
        <v>134400</v>
      </c>
      <c r="N71" s="578">
        <v>185133</v>
      </c>
      <c r="O71" s="352">
        <v>43584</v>
      </c>
      <c r="P71" s="353">
        <v>1</v>
      </c>
      <c r="Q71" s="353">
        <v>0.1</v>
      </c>
      <c r="R71" s="354">
        <v>185133</v>
      </c>
      <c r="S71" s="354">
        <v>0</v>
      </c>
      <c r="T71" s="354">
        <f t="shared" si="0"/>
        <v>0</v>
      </c>
      <c r="U71" s="355" t="s">
        <v>809</v>
      </c>
    </row>
    <row r="72" spans="1:21" s="243" customFormat="1" ht="105" x14ac:dyDescent="0.25">
      <c r="A72" s="575">
        <v>56.300000000000004</v>
      </c>
      <c r="B72" s="580">
        <v>56.300000000000004</v>
      </c>
      <c r="C72" s="346">
        <v>56.300000000000004</v>
      </c>
      <c r="D72" s="346"/>
      <c r="E72" s="346"/>
      <c r="F72" s="346"/>
      <c r="G72" s="347"/>
      <c r="H72" s="346"/>
      <c r="I72" s="577" t="s">
        <v>814</v>
      </c>
      <c r="J72" s="356" t="s">
        <v>815</v>
      </c>
      <c r="K72" s="357" t="s">
        <v>684</v>
      </c>
      <c r="L72" s="350" t="s">
        <v>673</v>
      </c>
      <c r="M72" s="351">
        <v>134400</v>
      </c>
      <c r="N72" s="578">
        <v>185133</v>
      </c>
      <c r="O72" s="352">
        <v>43584</v>
      </c>
      <c r="P72" s="353">
        <v>1</v>
      </c>
      <c r="Q72" s="353">
        <v>0.1</v>
      </c>
      <c r="R72" s="354">
        <v>185133</v>
      </c>
      <c r="S72" s="354">
        <v>0</v>
      </c>
      <c r="T72" s="354">
        <f t="shared" ref="T72:T135" si="2">N72-R72-S72</f>
        <v>0</v>
      </c>
      <c r="U72" s="355" t="s">
        <v>809</v>
      </c>
    </row>
    <row r="73" spans="1:21" s="243" customFormat="1" ht="105" x14ac:dyDescent="0.25">
      <c r="A73" s="575">
        <v>56.400000000000006</v>
      </c>
      <c r="B73" s="580">
        <v>56.400000000000006</v>
      </c>
      <c r="C73" s="346">
        <v>56.400000000000006</v>
      </c>
      <c r="D73" s="346"/>
      <c r="E73" s="346"/>
      <c r="F73" s="346"/>
      <c r="G73" s="347"/>
      <c r="H73" s="346"/>
      <c r="I73" s="577" t="s">
        <v>816</v>
      </c>
      <c r="J73" s="356" t="s">
        <v>817</v>
      </c>
      <c r="K73" s="357" t="s">
        <v>684</v>
      </c>
      <c r="L73" s="350" t="s">
        <v>673</v>
      </c>
      <c r="M73" s="351">
        <v>134400</v>
      </c>
      <c r="N73" s="578">
        <v>185133</v>
      </c>
      <c r="O73" s="352">
        <v>43584</v>
      </c>
      <c r="P73" s="353">
        <v>1</v>
      </c>
      <c r="Q73" s="353">
        <v>0.1</v>
      </c>
      <c r="R73" s="354">
        <v>185133</v>
      </c>
      <c r="S73" s="354">
        <v>0</v>
      </c>
      <c r="T73" s="354">
        <f t="shared" si="2"/>
        <v>0</v>
      </c>
      <c r="U73" s="355" t="s">
        <v>809</v>
      </c>
    </row>
    <row r="74" spans="1:21" s="243" customFormat="1" ht="90" x14ac:dyDescent="0.25">
      <c r="A74" s="575">
        <v>56.500000000000007</v>
      </c>
      <c r="B74" s="580">
        <v>56.500000000000007</v>
      </c>
      <c r="C74" s="346">
        <v>56.500000000000007</v>
      </c>
      <c r="D74" s="346"/>
      <c r="E74" s="346"/>
      <c r="F74" s="346"/>
      <c r="G74" s="347"/>
      <c r="H74" s="346"/>
      <c r="I74" s="577" t="s">
        <v>818</v>
      </c>
      <c r="J74" s="356" t="s">
        <v>819</v>
      </c>
      <c r="K74" s="357" t="s">
        <v>684</v>
      </c>
      <c r="L74" s="350" t="s">
        <v>673</v>
      </c>
      <c r="M74" s="351">
        <v>134400</v>
      </c>
      <c r="N74" s="578">
        <v>185133</v>
      </c>
      <c r="O74" s="352">
        <v>43584</v>
      </c>
      <c r="P74" s="353">
        <v>1</v>
      </c>
      <c r="Q74" s="353">
        <v>0.1</v>
      </c>
      <c r="R74" s="354">
        <v>185133</v>
      </c>
      <c r="S74" s="354">
        <v>0</v>
      </c>
      <c r="T74" s="354">
        <f t="shared" si="2"/>
        <v>0</v>
      </c>
      <c r="U74" s="355" t="s">
        <v>809</v>
      </c>
    </row>
    <row r="75" spans="1:21" s="243" customFormat="1" ht="105" x14ac:dyDescent="0.25">
      <c r="A75" s="575">
        <v>56.600000000000009</v>
      </c>
      <c r="B75" s="580">
        <v>56.600000000000009</v>
      </c>
      <c r="C75" s="346">
        <v>56.600000000000009</v>
      </c>
      <c r="D75" s="346"/>
      <c r="E75" s="346"/>
      <c r="F75" s="346"/>
      <c r="G75" s="347"/>
      <c r="H75" s="346"/>
      <c r="I75" s="577" t="s">
        <v>820</v>
      </c>
      <c r="J75" s="356" t="s">
        <v>821</v>
      </c>
      <c r="K75" s="357" t="s">
        <v>684</v>
      </c>
      <c r="L75" s="350" t="s">
        <v>673</v>
      </c>
      <c r="M75" s="351">
        <v>134400</v>
      </c>
      <c r="N75" s="578">
        <v>185133</v>
      </c>
      <c r="O75" s="352">
        <v>43584</v>
      </c>
      <c r="P75" s="353">
        <v>1</v>
      </c>
      <c r="Q75" s="353">
        <v>0.1</v>
      </c>
      <c r="R75" s="354">
        <v>185133</v>
      </c>
      <c r="S75" s="354">
        <v>0</v>
      </c>
      <c r="T75" s="354">
        <f t="shared" si="2"/>
        <v>0</v>
      </c>
      <c r="U75" s="355" t="s">
        <v>809</v>
      </c>
    </row>
    <row r="76" spans="1:21" s="243" customFormat="1" ht="90" x14ac:dyDescent="0.25">
      <c r="A76" s="575">
        <v>56.70000000000001</v>
      </c>
      <c r="B76" s="580">
        <v>56.70000000000001</v>
      </c>
      <c r="C76" s="346">
        <v>56.70000000000001</v>
      </c>
      <c r="D76" s="346"/>
      <c r="E76" s="346"/>
      <c r="F76" s="346"/>
      <c r="G76" s="347"/>
      <c r="H76" s="346"/>
      <c r="I76" s="577" t="s">
        <v>822</v>
      </c>
      <c r="J76" s="356" t="s">
        <v>823</v>
      </c>
      <c r="K76" s="357" t="s">
        <v>684</v>
      </c>
      <c r="L76" s="350" t="s">
        <v>673</v>
      </c>
      <c r="M76" s="351">
        <v>134400</v>
      </c>
      <c r="N76" s="578">
        <v>185133</v>
      </c>
      <c r="O76" s="352">
        <v>43584</v>
      </c>
      <c r="P76" s="353">
        <v>1</v>
      </c>
      <c r="Q76" s="353">
        <v>0.1</v>
      </c>
      <c r="R76" s="354">
        <v>185133</v>
      </c>
      <c r="S76" s="354">
        <v>0</v>
      </c>
      <c r="T76" s="354">
        <f t="shared" si="2"/>
        <v>0</v>
      </c>
      <c r="U76" s="355" t="s">
        <v>809</v>
      </c>
    </row>
    <row r="77" spans="1:21" s="243" customFormat="1" ht="105" x14ac:dyDescent="0.25">
      <c r="A77" s="575">
        <v>56.800000000000011</v>
      </c>
      <c r="B77" s="580">
        <v>56.800000000000011</v>
      </c>
      <c r="C77" s="346">
        <v>56.800000000000011</v>
      </c>
      <c r="D77" s="346"/>
      <c r="E77" s="346"/>
      <c r="F77" s="346"/>
      <c r="G77" s="347"/>
      <c r="H77" s="346"/>
      <c r="I77" s="577" t="s">
        <v>824</v>
      </c>
      <c r="J77" s="356" t="s">
        <v>825</v>
      </c>
      <c r="K77" s="357" t="s">
        <v>684</v>
      </c>
      <c r="L77" s="350" t="s">
        <v>673</v>
      </c>
      <c r="M77" s="351">
        <v>134400</v>
      </c>
      <c r="N77" s="578">
        <v>185133</v>
      </c>
      <c r="O77" s="352">
        <v>43584</v>
      </c>
      <c r="P77" s="353">
        <v>1</v>
      </c>
      <c r="Q77" s="353">
        <v>0.1</v>
      </c>
      <c r="R77" s="354">
        <v>185133</v>
      </c>
      <c r="S77" s="354">
        <v>0</v>
      </c>
      <c r="T77" s="354">
        <f t="shared" si="2"/>
        <v>0</v>
      </c>
      <c r="U77" s="355" t="s">
        <v>809</v>
      </c>
    </row>
    <row r="78" spans="1:21" s="243" customFormat="1" ht="90" x14ac:dyDescent="0.25">
      <c r="A78" s="575">
        <v>56.900000000000013</v>
      </c>
      <c r="B78" s="580">
        <v>56.900000000000013</v>
      </c>
      <c r="C78" s="346">
        <v>56.900000000000013</v>
      </c>
      <c r="D78" s="346"/>
      <c r="E78" s="346"/>
      <c r="F78" s="346"/>
      <c r="G78" s="347"/>
      <c r="H78" s="346"/>
      <c r="I78" s="577" t="s">
        <v>826</v>
      </c>
      <c r="J78" s="356" t="s">
        <v>827</v>
      </c>
      <c r="K78" s="357" t="s">
        <v>684</v>
      </c>
      <c r="L78" s="350" t="s">
        <v>673</v>
      </c>
      <c r="M78" s="351">
        <v>134400</v>
      </c>
      <c r="N78" s="578">
        <v>185133</v>
      </c>
      <c r="O78" s="352">
        <v>43584</v>
      </c>
      <c r="P78" s="353">
        <v>1</v>
      </c>
      <c r="Q78" s="353">
        <v>0.1</v>
      </c>
      <c r="R78" s="354">
        <v>185133</v>
      </c>
      <c r="S78" s="354">
        <v>0</v>
      </c>
      <c r="T78" s="354">
        <f t="shared" si="2"/>
        <v>0</v>
      </c>
      <c r="U78" s="355" t="s">
        <v>809</v>
      </c>
    </row>
    <row r="79" spans="1:21" s="243" customFormat="1" ht="90" x14ac:dyDescent="0.25">
      <c r="A79" s="575">
        <v>58</v>
      </c>
      <c r="B79" s="580">
        <v>58</v>
      </c>
      <c r="C79" s="346">
        <v>58</v>
      </c>
      <c r="D79" s="346"/>
      <c r="E79" s="346"/>
      <c r="F79" s="346"/>
      <c r="G79" s="347"/>
      <c r="H79" s="346"/>
      <c r="I79" s="577" t="s">
        <v>828</v>
      </c>
      <c r="J79" s="356" t="s">
        <v>829</v>
      </c>
      <c r="K79" s="357" t="s">
        <v>684</v>
      </c>
      <c r="L79" s="350" t="s">
        <v>673</v>
      </c>
      <c r="M79" s="351">
        <v>156800</v>
      </c>
      <c r="N79" s="578">
        <v>156800</v>
      </c>
      <c r="O79" s="352">
        <v>43964</v>
      </c>
      <c r="P79" s="353">
        <v>0</v>
      </c>
      <c r="Q79" s="353">
        <v>0</v>
      </c>
      <c r="R79" s="354">
        <v>0</v>
      </c>
      <c r="S79" s="354">
        <v>0</v>
      </c>
      <c r="T79" s="354">
        <f t="shared" si="2"/>
        <v>156800</v>
      </c>
      <c r="U79" s="355"/>
    </row>
    <row r="80" spans="1:21" s="243" customFormat="1" ht="105" x14ac:dyDescent="0.25">
      <c r="A80" s="575">
        <v>58.1</v>
      </c>
      <c r="B80" s="580">
        <v>58.1</v>
      </c>
      <c r="C80" s="346">
        <v>58.1</v>
      </c>
      <c r="D80" s="346"/>
      <c r="E80" s="346"/>
      <c r="F80" s="346"/>
      <c r="G80" s="347"/>
      <c r="H80" s="346"/>
      <c r="I80" s="577" t="s">
        <v>830</v>
      </c>
      <c r="J80" s="356" t="s">
        <v>831</v>
      </c>
      <c r="K80" s="357" t="s">
        <v>684</v>
      </c>
      <c r="L80" s="350" t="s">
        <v>673</v>
      </c>
      <c r="M80" s="351">
        <v>156800</v>
      </c>
      <c r="N80" s="578">
        <v>156800</v>
      </c>
      <c r="O80" s="352">
        <v>43964</v>
      </c>
      <c r="P80" s="353">
        <v>0</v>
      </c>
      <c r="Q80" s="353">
        <v>0</v>
      </c>
      <c r="R80" s="354">
        <v>0</v>
      </c>
      <c r="S80" s="354">
        <v>0</v>
      </c>
      <c r="T80" s="354">
        <f t="shared" si="2"/>
        <v>156800</v>
      </c>
      <c r="U80" s="355"/>
    </row>
    <row r="81" spans="1:21" s="243" customFormat="1" ht="105" x14ac:dyDescent="0.25">
      <c r="A81" s="575">
        <v>58.2</v>
      </c>
      <c r="B81" s="580">
        <v>58.2</v>
      </c>
      <c r="C81" s="346">
        <v>58.2</v>
      </c>
      <c r="D81" s="346"/>
      <c r="E81" s="346"/>
      <c r="F81" s="346"/>
      <c r="G81" s="347"/>
      <c r="H81" s="346"/>
      <c r="I81" s="577" t="s">
        <v>832</v>
      </c>
      <c r="J81" s="356" t="s">
        <v>833</v>
      </c>
      <c r="K81" s="357" t="s">
        <v>684</v>
      </c>
      <c r="L81" s="350" t="s">
        <v>673</v>
      </c>
      <c r="M81" s="351">
        <v>156800</v>
      </c>
      <c r="N81" s="578">
        <v>156800</v>
      </c>
      <c r="O81" s="352">
        <v>43964</v>
      </c>
      <c r="P81" s="353">
        <v>0</v>
      </c>
      <c r="Q81" s="353">
        <v>0</v>
      </c>
      <c r="R81" s="354">
        <v>0</v>
      </c>
      <c r="S81" s="354">
        <v>0</v>
      </c>
      <c r="T81" s="354">
        <f t="shared" si="2"/>
        <v>156800</v>
      </c>
      <c r="U81" s="355"/>
    </row>
    <row r="82" spans="1:21" s="243" customFormat="1" ht="105" x14ac:dyDescent="0.25">
      <c r="A82" s="575">
        <v>58.300000000000004</v>
      </c>
      <c r="B82" s="580">
        <v>58.300000000000004</v>
      </c>
      <c r="C82" s="346">
        <v>58.300000000000004</v>
      </c>
      <c r="D82" s="346"/>
      <c r="E82" s="346"/>
      <c r="F82" s="346"/>
      <c r="G82" s="347"/>
      <c r="H82" s="346"/>
      <c r="I82" s="577" t="s">
        <v>834</v>
      </c>
      <c r="J82" s="356" t="s">
        <v>835</v>
      </c>
      <c r="K82" s="357" t="s">
        <v>684</v>
      </c>
      <c r="L82" s="350" t="s">
        <v>673</v>
      </c>
      <c r="M82" s="351">
        <v>156800</v>
      </c>
      <c r="N82" s="578">
        <v>156800</v>
      </c>
      <c r="O82" s="352">
        <v>43964</v>
      </c>
      <c r="P82" s="353">
        <v>0</v>
      </c>
      <c r="Q82" s="353">
        <v>0</v>
      </c>
      <c r="R82" s="354">
        <v>0</v>
      </c>
      <c r="S82" s="354">
        <v>0</v>
      </c>
      <c r="T82" s="354">
        <f t="shared" si="2"/>
        <v>156800</v>
      </c>
      <c r="U82" s="355"/>
    </row>
    <row r="83" spans="1:21" s="243" customFormat="1" ht="105" x14ac:dyDescent="0.25">
      <c r="A83" s="575">
        <v>58.400000000000006</v>
      </c>
      <c r="B83" s="580">
        <v>58.400000000000006</v>
      </c>
      <c r="C83" s="346">
        <v>58.400000000000006</v>
      </c>
      <c r="D83" s="346"/>
      <c r="E83" s="346"/>
      <c r="F83" s="346"/>
      <c r="G83" s="347"/>
      <c r="H83" s="346"/>
      <c r="I83" s="577" t="s">
        <v>836</v>
      </c>
      <c r="J83" s="356" t="s">
        <v>837</v>
      </c>
      <c r="K83" s="357" t="s">
        <v>684</v>
      </c>
      <c r="L83" s="350" t="s">
        <v>673</v>
      </c>
      <c r="M83" s="351">
        <v>156800</v>
      </c>
      <c r="N83" s="578">
        <v>156800</v>
      </c>
      <c r="O83" s="352">
        <v>43964</v>
      </c>
      <c r="P83" s="353">
        <v>0</v>
      </c>
      <c r="Q83" s="353">
        <v>0</v>
      </c>
      <c r="R83" s="354">
        <v>0</v>
      </c>
      <c r="S83" s="354">
        <v>0</v>
      </c>
      <c r="T83" s="354">
        <f t="shared" si="2"/>
        <v>156800</v>
      </c>
      <c r="U83" s="355"/>
    </row>
    <row r="84" spans="1:21" s="243" customFormat="1" ht="105" x14ac:dyDescent="0.25">
      <c r="A84" s="575">
        <v>58.500000000000007</v>
      </c>
      <c r="B84" s="580">
        <v>58.500000000000007</v>
      </c>
      <c r="C84" s="346">
        <v>58.500000000000007</v>
      </c>
      <c r="D84" s="346"/>
      <c r="E84" s="346"/>
      <c r="F84" s="346"/>
      <c r="G84" s="347"/>
      <c r="H84" s="346"/>
      <c r="I84" s="577" t="s">
        <v>838</v>
      </c>
      <c r="J84" s="356" t="s">
        <v>839</v>
      </c>
      <c r="K84" s="357" t="s">
        <v>684</v>
      </c>
      <c r="L84" s="350" t="s">
        <v>673</v>
      </c>
      <c r="M84" s="351">
        <v>156800</v>
      </c>
      <c r="N84" s="578">
        <v>156800</v>
      </c>
      <c r="O84" s="352">
        <v>43964</v>
      </c>
      <c r="P84" s="353">
        <v>0</v>
      </c>
      <c r="Q84" s="353">
        <v>0</v>
      </c>
      <c r="R84" s="354">
        <v>0</v>
      </c>
      <c r="S84" s="354">
        <v>0</v>
      </c>
      <c r="T84" s="354">
        <f t="shared" si="2"/>
        <v>156800</v>
      </c>
      <c r="U84" s="355"/>
    </row>
    <row r="85" spans="1:21" s="243" customFormat="1" ht="90" x14ac:dyDescent="0.25">
      <c r="A85" s="575">
        <v>60</v>
      </c>
      <c r="B85" s="580">
        <v>60</v>
      </c>
      <c r="C85" s="346">
        <v>60</v>
      </c>
      <c r="D85" s="346"/>
      <c r="E85" s="346"/>
      <c r="F85" s="346"/>
      <c r="G85" s="347"/>
      <c r="H85" s="346"/>
      <c r="I85" s="577" t="s">
        <v>840</v>
      </c>
      <c r="J85" s="356" t="s">
        <v>841</v>
      </c>
      <c r="K85" s="357" t="s">
        <v>684</v>
      </c>
      <c r="L85" s="350" t="s">
        <v>673</v>
      </c>
      <c r="M85" s="351">
        <v>155100</v>
      </c>
      <c r="N85" s="578">
        <v>155100</v>
      </c>
      <c r="O85" s="352">
        <v>43941</v>
      </c>
      <c r="P85" s="353">
        <v>0</v>
      </c>
      <c r="Q85" s="353">
        <v>0</v>
      </c>
      <c r="R85" s="354">
        <v>0</v>
      </c>
      <c r="S85" s="354">
        <v>0</v>
      </c>
      <c r="T85" s="354">
        <f t="shared" si="2"/>
        <v>155100</v>
      </c>
      <c r="U85" s="355"/>
    </row>
    <row r="86" spans="1:21" s="243" customFormat="1" ht="105" x14ac:dyDescent="0.25">
      <c r="A86" s="575">
        <v>60.05</v>
      </c>
      <c r="B86" s="580">
        <v>60.05</v>
      </c>
      <c r="C86" s="346">
        <v>60.05</v>
      </c>
      <c r="D86" s="346"/>
      <c r="E86" s="346"/>
      <c r="F86" s="346"/>
      <c r="G86" s="347"/>
      <c r="H86" s="346"/>
      <c r="I86" s="577" t="s">
        <v>842</v>
      </c>
      <c r="J86" s="356" t="s">
        <v>843</v>
      </c>
      <c r="K86" s="357" t="s">
        <v>684</v>
      </c>
      <c r="L86" s="350" t="s">
        <v>673</v>
      </c>
      <c r="M86" s="351">
        <v>155100</v>
      </c>
      <c r="N86" s="578">
        <v>155100</v>
      </c>
      <c r="O86" s="352">
        <v>43941</v>
      </c>
      <c r="P86" s="353">
        <v>0</v>
      </c>
      <c r="Q86" s="353">
        <v>0</v>
      </c>
      <c r="R86" s="354">
        <v>0</v>
      </c>
      <c r="S86" s="354">
        <v>0</v>
      </c>
      <c r="T86" s="354">
        <f t="shared" si="2"/>
        <v>155100</v>
      </c>
      <c r="U86" s="355"/>
    </row>
    <row r="87" spans="1:21" s="243" customFormat="1" ht="105" x14ac:dyDescent="0.25">
      <c r="A87" s="575">
        <v>60.099999999999994</v>
      </c>
      <c r="B87" s="580">
        <v>60.099999999999994</v>
      </c>
      <c r="C87" s="346">
        <v>60.099999999999994</v>
      </c>
      <c r="D87" s="346"/>
      <c r="E87" s="346"/>
      <c r="F87" s="346"/>
      <c r="G87" s="347"/>
      <c r="H87" s="346"/>
      <c r="I87" s="577" t="s">
        <v>844</v>
      </c>
      <c r="J87" s="356" t="s">
        <v>845</v>
      </c>
      <c r="K87" s="357" t="s">
        <v>684</v>
      </c>
      <c r="L87" s="350" t="s">
        <v>673</v>
      </c>
      <c r="M87" s="351">
        <v>155100</v>
      </c>
      <c r="N87" s="578">
        <v>155100</v>
      </c>
      <c r="O87" s="352">
        <v>43941</v>
      </c>
      <c r="P87" s="353">
        <v>0</v>
      </c>
      <c r="Q87" s="353">
        <v>0</v>
      </c>
      <c r="R87" s="354">
        <v>0</v>
      </c>
      <c r="S87" s="354">
        <v>0</v>
      </c>
      <c r="T87" s="354">
        <f t="shared" si="2"/>
        <v>155100</v>
      </c>
      <c r="U87" s="355"/>
    </row>
    <row r="88" spans="1:21" s="243" customFormat="1" ht="105" x14ac:dyDescent="0.25">
      <c r="A88" s="575">
        <v>60.149999999999991</v>
      </c>
      <c r="B88" s="580">
        <v>60.149999999999991</v>
      </c>
      <c r="C88" s="346">
        <v>60.149999999999991</v>
      </c>
      <c r="D88" s="346"/>
      <c r="E88" s="346"/>
      <c r="F88" s="346"/>
      <c r="G88" s="347"/>
      <c r="H88" s="346"/>
      <c r="I88" s="577" t="s">
        <v>846</v>
      </c>
      <c r="J88" s="356" t="s">
        <v>847</v>
      </c>
      <c r="K88" s="357" t="s">
        <v>684</v>
      </c>
      <c r="L88" s="350" t="s">
        <v>673</v>
      </c>
      <c r="M88" s="351">
        <v>155100</v>
      </c>
      <c r="N88" s="578">
        <v>155100</v>
      </c>
      <c r="O88" s="352">
        <v>43969</v>
      </c>
      <c r="P88" s="353">
        <v>0</v>
      </c>
      <c r="Q88" s="353">
        <v>0</v>
      </c>
      <c r="R88" s="354">
        <v>0</v>
      </c>
      <c r="S88" s="354">
        <v>0</v>
      </c>
      <c r="T88" s="354">
        <f t="shared" si="2"/>
        <v>155100</v>
      </c>
      <c r="U88" s="355"/>
    </row>
    <row r="89" spans="1:21" s="243" customFormat="1" ht="105" x14ac:dyDescent="0.25">
      <c r="A89" s="575">
        <v>60.199999999999989</v>
      </c>
      <c r="B89" s="580">
        <v>60.199999999999989</v>
      </c>
      <c r="C89" s="346">
        <v>60.199999999999989</v>
      </c>
      <c r="D89" s="346"/>
      <c r="E89" s="346"/>
      <c r="F89" s="346"/>
      <c r="G89" s="347"/>
      <c r="H89" s="346"/>
      <c r="I89" s="577" t="s">
        <v>848</v>
      </c>
      <c r="J89" s="356" t="s">
        <v>849</v>
      </c>
      <c r="K89" s="357" t="s">
        <v>684</v>
      </c>
      <c r="L89" s="350" t="s">
        <v>673</v>
      </c>
      <c r="M89" s="351">
        <v>155100</v>
      </c>
      <c r="N89" s="578">
        <v>155100</v>
      </c>
      <c r="O89" s="352">
        <v>43969</v>
      </c>
      <c r="P89" s="353">
        <v>0</v>
      </c>
      <c r="Q89" s="353">
        <v>0</v>
      </c>
      <c r="R89" s="354">
        <v>0</v>
      </c>
      <c r="S89" s="354">
        <v>0</v>
      </c>
      <c r="T89" s="354">
        <f t="shared" si="2"/>
        <v>155100</v>
      </c>
      <c r="U89" s="355"/>
    </row>
    <row r="90" spans="1:21" s="243" customFormat="1" ht="120" x14ac:dyDescent="0.25">
      <c r="A90" s="575">
        <v>60.249999999999986</v>
      </c>
      <c r="B90" s="580">
        <v>60.249999999999986</v>
      </c>
      <c r="C90" s="346">
        <v>60.249999999999986</v>
      </c>
      <c r="D90" s="346"/>
      <c r="E90" s="346"/>
      <c r="F90" s="346"/>
      <c r="G90" s="347"/>
      <c r="H90" s="346"/>
      <c r="I90" s="577" t="s">
        <v>850</v>
      </c>
      <c r="J90" s="356" t="s">
        <v>851</v>
      </c>
      <c r="K90" s="357" t="s">
        <v>684</v>
      </c>
      <c r="L90" s="350" t="s">
        <v>673</v>
      </c>
      <c r="M90" s="351">
        <v>155100</v>
      </c>
      <c r="N90" s="578">
        <v>155100</v>
      </c>
      <c r="O90" s="352">
        <v>43969</v>
      </c>
      <c r="P90" s="353">
        <v>0</v>
      </c>
      <c r="Q90" s="353">
        <v>0</v>
      </c>
      <c r="R90" s="354">
        <v>0</v>
      </c>
      <c r="S90" s="354">
        <v>0</v>
      </c>
      <c r="T90" s="354">
        <f t="shared" si="2"/>
        <v>155100</v>
      </c>
      <c r="U90" s="355"/>
    </row>
    <row r="91" spans="1:21" s="243" customFormat="1" ht="90" x14ac:dyDescent="0.25">
      <c r="A91" s="575">
        <v>60.299999999999983</v>
      </c>
      <c r="B91" s="580">
        <v>60.299999999999983</v>
      </c>
      <c r="C91" s="346">
        <v>60.299999999999983</v>
      </c>
      <c r="D91" s="346"/>
      <c r="E91" s="346"/>
      <c r="F91" s="346"/>
      <c r="G91" s="347"/>
      <c r="H91" s="346"/>
      <c r="I91" s="577" t="s">
        <v>852</v>
      </c>
      <c r="J91" s="356" t="s">
        <v>853</v>
      </c>
      <c r="K91" s="357" t="s">
        <v>684</v>
      </c>
      <c r="L91" s="350" t="s">
        <v>673</v>
      </c>
      <c r="M91" s="351">
        <v>155100</v>
      </c>
      <c r="N91" s="578">
        <v>155100</v>
      </c>
      <c r="O91" s="352">
        <v>43941</v>
      </c>
      <c r="P91" s="353">
        <v>0</v>
      </c>
      <c r="Q91" s="353">
        <v>0</v>
      </c>
      <c r="R91" s="354">
        <v>0</v>
      </c>
      <c r="S91" s="354">
        <v>0</v>
      </c>
      <c r="T91" s="354">
        <f t="shared" si="2"/>
        <v>155100</v>
      </c>
      <c r="U91" s="355"/>
    </row>
    <row r="92" spans="1:21" s="243" customFormat="1" ht="105" x14ac:dyDescent="0.25">
      <c r="A92" s="575">
        <v>60.34999999999998</v>
      </c>
      <c r="B92" s="580">
        <v>60.34999999999998</v>
      </c>
      <c r="C92" s="346">
        <v>60.34999999999998</v>
      </c>
      <c r="D92" s="346"/>
      <c r="E92" s="346"/>
      <c r="F92" s="346"/>
      <c r="G92" s="347"/>
      <c r="H92" s="346"/>
      <c r="I92" s="577" t="s">
        <v>854</v>
      </c>
      <c r="J92" s="356" t="s">
        <v>855</v>
      </c>
      <c r="K92" s="357" t="s">
        <v>684</v>
      </c>
      <c r="L92" s="350" t="s">
        <v>673</v>
      </c>
      <c r="M92" s="351">
        <v>155100</v>
      </c>
      <c r="N92" s="578">
        <v>155100</v>
      </c>
      <c r="O92" s="352">
        <v>43941</v>
      </c>
      <c r="P92" s="353">
        <v>0</v>
      </c>
      <c r="Q92" s="353">
        <v>0</v>
      </c>
      <c r="R92" s="354">
        <v>0</v>
      </c>
      <c r="S92" s="354">
        <v>0</v>
      </c>
      <c r="T92" s="354">
        <f t="shared" si="2"/>
        <v>155100</v>
      </c>
      <c r="U92" s="355"/>
    </row>
    <row r="93" spans="1:21" s="243" customFormat="1" ht="90" x14ac:dyDescent="0.25">
      <c r="A93" s="575">
        <v>60.399999999999977</v>
      </c>
      <c r="B93" s="580">
        <v>60.399999999999977</v>
      </c>
      <c r="C93" s="346">
        <v>60.399999999999977</v>
      </c>
      <c r="D93" s="346"/>
      <c r="E93" s="346"/>
      <c r="F93" s="346"/>
      <c r="G93" s="347"/>
      <c r="H93" s="346"/>
      <c r="I93" s="577" t="s">
        <v>856</v>
      </c>
      <c r="J93" s="356" t="s">
        <v>857</v>
      </c>
      <c r="K93" s="357" t="s">
        <v>684</v>
      </c>
      <c r="L93" s="350" t="s">
        <v>673</v>
      </c>
      <c r="M93" s="351">
        <v>155100</v>
      </c>
      <c r="N93" s="578">
        <v>155100</v>
      </c>
      <c r="O93" s="352">
        <v>43969</v>
      </c>
      <c r="P93" s="353">
        <v>0</v>
      </c>
      <c r="Q93" s="353">
        <v>0</v>
      </c>
      <c r="R93" s="354">
        <v>0</v>
      </c>
      <c r="S93" s="354">
        <v>0</v>
      </c>
      <c r="T93" s="354">
        <f t="shared" si="2"/>
        <v>155100</v>
      </c>
      <c r="U93" s="355"/>
    </row>
    <row r="94" spans="1:21" s="243" customFormat="1" ht="90" x14ac:dyDescent="0.25">
      <c r="A94" s="575">
        <v>60.449999999999974</v>
      </c>
      <c r="B94" s="580">
        <v>60.449999999999974</v>
      </c>
      <c r="C94" s="346">
        <v>60.449999999999974</v>
      </c>
      <c r="D94" s="346"/>
      <c r="E94" s="346"/>
      <c r="F94" s="346"/>
      <c r="G94" s="347"/>
      <c r="H94" s="346"/>
      <c r="I94" s="577" t="s">
        <v>858</v>
      </c>
      <c r="J94" s="356" t="s">
        <v>859</v>
      </c>
      <c r="K94" s="357" t="s">
        <v>684</v>
      </c>
      <c r="L94" s="350" t="s">
        <v>673</v>
      </c>
      <c r="M94" s="351">
        <v>155100</v>
      </c>
      <c r="N94" s="578">
        <v>155100</v>
      </c>
      <c r="O94" s="352">
        <v>43969</v>
      </c>
      <c r="P94" s="353">
        <v>0</v>
      </c>
      <c r="Q94" s="353">
        <v>0</v>
      </c>
      <c r="R94" s="354">
        <v>0</v>
      </c>
      <c r="S94" s="354">
        <v>0</v>
      </c>
      <c r="T94" s="354">
        <f t="shared" si="2"/>
        <v>155100</v>
      </c>
      <c r="U94" s="355"/>
    </row>
    <row r="95" spans="1:21" s="243" customFormat="1" ht="105" x14ac:dyDescent="0.25">
      <c r="A95" s="575">
        <v>60.499999999999972</v>
      </c>
      <c r="B95" s="580">
        <v>60.499999999999972</v>
      </c>
      <c r="C95" s="346">
        <v>60.499999999999972</v>
      </c>
      <c r="D95" s="346"/>
      <c r="E95" s="346"/>
      <c r="F95" s="346"/>
      <c r="G95" s="347"/>
      <c r="H95" s="346"/>
      <c r="I95" s="577" t="s">
        <v>860</v>
      </c>
      <c r="J95" s="356" t="s">
        <v>861</v>
      </c>
      <c r="K95" s="357" t="s">
        <v>684</v>
      </c>
      <c r="L95" s="350" t="s">
        <v>673</v>
      </c>
      <c r="M95" s="351">
        <v>155100</v>
      </c>
      <c r="N95" s="578">
        <v>155100</v>
      </c>
      <c r="O95" s="352">
        <v>43969</v>
      </c>
      <c r="P95" s="353">
        <v>0</v>
      </c>
      <c r="Q95" s="353">
        <v>0</v>
      </c>
      <c r="R95" s="354">
        <v>0</v>
      </c>
      <c r="S95" s="354">
        <v>0</v>
      </c>
      <c r="T95" s="354">
        <f t="shared" si="2"/>
        <v>155100</v>
      </c>
      <c r="U95" s="355"/>
    </row>
    <row r="96" spans="1:21" s="243" customFormat="1" ht="105" x14ac:dyDescent="0.25">
      <c r="A96" s="575">
        <v>60.549999999999969</v>
      </c>
      <c r="B96" s="580">
        <v>60.549999999999969</v>
      </c>
      <c r="C96" s="346">
        <v>60.549999999999969</v>
      </c>
      <c r="D96" s="346"/>
      <c r="E96" s="346"/>
      <c r="F96" s="346"/>
      <c r="G96" s="347"/>
      <c r="H96" s="346"/>
      <c r="I96" s="577" t="s">
        <v>862</v>
      </c>
      <c r="J96" s="356" t="s">
        <v>863</v>
      </c>
      <c r="K96" s="357" t="s">
        <v>684</v>
      </c>
      <c r="L96" s="350" t="s">
        <v>673</v>
      </c>
      <c r="M96" s="351">
        <v>155100</v>
      </c>
      <c r="N96" s="578">
        <v>155100</v>
      </c>
      <c r="O96" s="352">
        <v>43969</v>
      </c>
      <c r="P96" s="353">
        <v>0</v>
      </c>
      <c r="Q96" s="353">
        <v>0</v>
      </c>
      <c r="R96" s="354">
        <v>0</v>
      </c>
      <c r="S96" s="354">
        <v>0</v>
      </c>
      <c r="T96" s="354">
        <f t="shared" si="2"/>
        <v>155100</v>
      </c>
      <c r="U96" s="355"/>
    </row>
    <row r="97" spans="1:21" s="243" customFormat="1" ht="90" x14ac:dyDescent="0.25">
      <c r="A97" s="575">
        <v>60.599999999999966</v>
      </c>
      <c r="B97" s="580">
        <v>60.599999999999966</v>
      </c>
      <c r="C97" s="346">
        <v>60.599999999999966</v>
      </c>
      <c r="D97" s="346"/>
      <c r="E97" s="346"/>
      <c r="F97" s="346"/>
      <c r="G97" s="347"/>
      <c r="H97" s="346"/>
      <c r="I97" s="577" t="s">
        <v>864</v>
      </c>
      <c r="J97" s="356" t="s">
        <v>865</v>
      </c>
      <c r="K97" s="357" t="s">
        <v>684</v>
      </c>
      <c r="L97" s="350" t="s">
        <v>673</v>
      </c>
      <c r="M97" s="351">
        <v>155100</v>
      </c>
      <c r="N97" s="578">
        <v>155100</v>
      </c>
      <c r="O97" s="352">
        <v>43941</v>
      </c>
      <c r="P97" s="353">
        <v>0</v>
      </c>
      <c r="Q97" s="353">
        <v>0</v>
      </c>
      <c r="R97" s="354">
        <v>0</v>
      </c>
      <c r="S97" s="354">
        <v>0</v>
      </c>
      <c r="T97" s="354">
        <f t="shared" si="2"/>
        <v>155100</v>
      </c>
      <c r="U97" s="355"/>
    </row>
    <row r="98" spans="1:21" s="243" customFormat="1" ht="45" x14ac:dyDescent="0.25">
      <c r="A98" s="575">
        <v>65</v>
      </c>
      <c r="B98" s="580">
        <v>65</v>
      </c>
      <c r="C98" s="346">
        <v>65</v>
      </c>
      <c r="D98" s="346"/>
      <c r="E98" s="346"/>
      <c r="F98" s="346"/>
      <c r="G98" s="347"/>
      <c r="H98" s="346"/>
      <c r="I98" s="577" t="s">
        <v>866</v>
      </c>
      <c r="J98" s="356" t="s">
        <v>867</v>
      </c>
      <c r="K98" s="357" t="s">
        <v>730</v>
      </c>
      <c r="L98" s="350" t="s">
        <v>673</v>
      </c>
      <c r="M98" s="351">
        <v>240000</v>
      </c>
      <c r="N98" s="578">
        <v>240000</v>
      </c>
      <c r="O98" s="352">
        <v>43709</v>
      </c>
      <c r="P98" s="353">
        <v>0</v>
      </c>
      <c r="Q98" s="353">
        <v>0</v>
      </c>
      <c r="R98" s="354">
        <v>0</v>
      </c>
      <c r="S98" s="354">
        <v>46297</v>
      </c>
      <c r="T98" s="354">
        <v>193703</v>
      </c>
      <c r="U98" s="355" t="s">
        <v>784</v>
      </c>
    </row>
    <row r="99" spans="1:21" s="243" customFormat="1" ht="60" x14ac:dyDescent="0.25">
      <c r="A99" s="575">
        <v>69</v>
      </c>
      <c r="B99" s="580">
        <v>69</v>
      </c>
      <c r="C99" s="346">
        <v>69</v>
      </c>
      <c r="D99" s="346"/>
      <c r="E99" s="346"/>
      <c r="F99" s="346"/>
      <c r="G99" s="347"/>
      <c r="H99" s="346"/>
      <c r="I99" s="577" t="s">
        <v>868</v>
      </c>
      <c r="J99" s="356" t="s">
        <v>869</v>
      </c>
      <c r="K99" s="357" t="s">
        <v>730</v>
      </c>
      <c r="L99" s="350" t="s">
        <v>673</v>
      </c>
      <c r="M99" s="351">
        <v>420000</v>
      </c>
      <c r="N99" s="578">
        <v>420000</v>
      </c>
      <c r="O99" s="352">
        <v>43646</v>
      </c>
      <c r="P99" s="353">
        <v>0</v>
      </c>
      <c r="Q99" s="353">
        <v>0</v>
      </c>
      <c r="R99" s="354">
        <v>0</v>
      </c>
      <c r="S99" s="354">
        <v>66841</v>
      </c>
      <c r="T99" s="354">
        <v>353159</v>
      </c>
      <c r="U99" s="355" t="s">
        <v>870</v>
      </c>
    </row>
    <row r="100" spans="1:21" s="243" customFormat="1" ht="60" x14ac:dyDescent="0.25">
      <c r="A100" s="575">
        <v>76</v>
      </c>
      <c r="B100" s="580">
        <v>76</v>
      </c>
      <c r="C100" s="346">
        <v>76</v>
      </c>
      <c r="D100" s="346"/>
      <c r="E100" s="346"/>
      <c r="F100" s="346"/>
      <c r="G100" s="347"/>
      <c r="H100" s="346"/>
      <c r="I100" s="577" t="s">
        <v>871</v>
      </c>
      <c r="J100" s="356" t="s">
        <v>872</v>
      </c>
      <c r="K100" s="357" t="s">
        <v>672</v>
      </c>
      <c r="L100" s="350" t="s">
        <v>673</v>
      </c>
      <c r="M100" s="351">
        <v>2640000</v>
      </c>
      <c r="N100" s="578">
        <v>2640000</v>
      </c>
      <c r="O100" s="352">
        <v>43800</v>
      </c>
      <c r="P100" s="353">
        <v>0</v>
      </c>
      <c r="Q100" s="353">
        <v>0</v>
      </c>
      <c r="R100" s="354">
        <v>0</v>
      </c>
      <c r="S100" s="354">
        <v>0</v>
      </c>
      <c r="T100" s="354">
        <f t="shared" si="2"/>
        <v>2640000</v>
      </c>
      <c r="U100" s="355"/>
    </row>
    <row r="101" spans="1:21" s="243" customFormat="1" ht="60" x14ac:dyDescent="0.25">
      <c r="A101" s="575">
        <v>79</v>
      </c>
      <c r="B101" s="580">
        <v>79</v>
      </c>
      <c r="C101" s="346">
        <v>79</v>
      </c>
      <c r="D101" s="346"/>
      <c r="E101" s="346"/>
      <c r="F101" s="346"/>
      <c r="G101" s="347"/>
      <c r="H101" s="346"/>
      <c r="I101" s="577" t="s">
        <v>873</v>
      </c>
      <c r="J101" s="356" t="s">
        <v>874</v>
      </c>
      <c r="K101" s="357" t="s">
        <v>875</v>
      </c>
      <c r="L101" s="350" t="s">
        <v>673</v>
      </c>
      <c r="M101" s="351">
        <v>360000</v>
      </c>
      <c r="N101" s="578">
        <v>360000</v>
      </c>
      <c r="O101" s="352">
        <v>43709</v>
      </c>
      <c r="P101" s="353">
        <v>0</v>
      </c>
      <c r="Q101" s="353">
        <v>0</v>
      </c>
      <c r="R101" s="354">
        <v>0</v>
      </c>
      <c r="S101" s="354">
        <v>69446</v>
      </c>
      <c r="T101" s="354">
        <v>290554</v>
      </c>
      <c r="U101" s="355" t="s">
        <v>784</v>
      </c>
    </row>
    <row r="102" spans="1:21" s="243" customFormat="1" ht="105" x14ac:dyDescent="0.25">
      <c r="A102" s="575">
        <v>80</v>
      </c>
      <c r="B102" s="580">
        <v>80</v>
      </c>
      <c r="C102" s="346">
        <v>80</v>
      </c>
      <c r="D102" s="346"/>
      <c r="E102" s="346"/>
      <c r="F102" s="346"/>
      <c r="G102" s="347"/>
      <c r="H102" s="346"/>
      <c r="I102" s="577" t="s">
        <v>876</v>
      </c>
      <c r="J102" s="356" t="s">
        <v>877</v>
      </c>
      <c r="K102" s="357" t="s">
        <v>684</v>
      </c>
      <c r="L102" s="350" t="s">
        <v>673</v>
      </c>
      <c r="M102" s="351">
        <v>100800</v>
      </c>
      <c r="N102" s="578">
        <v>100800</v>
      </c>
      <c r="O102" s="352">
        <v>43873</v>
      </c>
      <c r="P102" s="353">
        <v>0</v>
      </c>
      <c r="Q102" s="353">
        <v>0</v>
      </c>
      <c r="R102" s="354">
        <v>0</v>
      </c>
      <c r="S102" s="354">
        <v>0</v>
      </c>
      <c r="T102" s="354">
        <f t="shared" si="2"/>
        <v>100800</v>
      </c>
      <c r="U102" s="355"/>
    </row>
    <row r="103" spans="1:21" s="243" customFormat="1" ht="90" x14ac:dyDescent="0.25">
      <c r="A103" s="575">
        <v>80.099999999999994</v>
      </c>
      <c r="B103" s="580">
        <v>80.099999999999994</v>
      </c>
      <c r="C103" s="346">
        <v>80.099999999999994</v>
      </c>
      <c r="D103" s="346"/>
      <c r="E103" s="346"/>
      <c r="F103" s="346"/>
      <c r="G103" s="347"/>
      <c r="H103" s="346"/>
      <c r="I103" s="577" t="s">
        <v>878</v>
      </c>
      <c r="J103" s="356" t="s">
        <v>879</v>
      </c>
      <c r="K103" s="357" t="s">
        <v>684</v>
      </c>
      <c r="L103" s="350" t="s">
        <v>673</v>
      </c>
      <c r="M103" s="351">
        <v>100800</v>
      </c>
      <c r="N103" s="578">
        <v>100800</v>
      </c>
      <c r="O103" s="352">
        <v>43873</v>
      </c>
      <c r="P103" s="353">
        <v>0</v>
      </c>
      <c r="Q103" s="353">
        <v>0</v>
      </c>
      <c r="R103" s="354">
        <v>0</v>
      </c>
      <c r="S103" s="354">
        <v>0</v>
      </c>
      <c r="T103" s="354">
        <f t="shared" si="2"/>
        <v>100800</v>
      </c>
      <c r="U103" s="355"/>
    </row>
    <row r="104" spans="1:21" s="243" customFormat="1" ht="105" x14ac:dyDescent="0.25">
      <c r="A104" s="575">
        <v>80.199999999999989</v>
      </c>
      <c r="B104" s="580">
        <v>80.199999999999989</v>
      </c>
      <c r="C104" s="346">
        <v>80.199999999999989</v>
      </c>
      <c r="D104" s="346"/>
      <c r="E104" s="346"/>
      <c r="F104" s="346"/>
      <c r="G104" s="347"/>
      <c r="H104" s="346"/>
      <c r="I104" s="577" t="s">
        <v>880</v>
      </c>
      <c r="J104" s="356" t="s">
        <v>881</v>
      </c>
      <c r="K104" s="357" t="s">
        <v>684</v>
      </c>
      <c r="L104" s="350" t="s">
        <v>673</v>
      </c>
      <c r="M104" s="351">
        <v>100800</v>
      </c>
      <c r="N104" s="578">
        <v>100800</v>
      </c>
      <c r="O104" s="352">
        <v>43873</v>
      </c>
      <c r="P104" s="353">
        <v>0</v>
      </c>
      <c r="Q104" s="353">
        <v>0</v>
      </c>
      <c r="R104" s="354">
        <v>0</v>
      </c>
      <c r="S104" s="354">
        <v>0</v>
      </c>
      <c r="T104" s="354">
        <f t="shared" si="2"/>
        <v>100800</v>
      </c>
      <c r="U104" s="355"/>
    </row>
    <row r="105" spans="1:21" s="243" customFormat="1" ht="105" x14ac:dyDescent="0.25">
      <c r="A105" s="575">
        <v>80.299999999999983</v>
      </c>
      <c r="B105" s="580">
        <v>80.299999999999983</v>
      </c>
      <c r="C105" s="346">
        <v>80.299999999999983</v>
      </c>
      <c r="D105" s="346"/>
      <c r="E105" s="346"/>
      <c r="F105" s="346"/>
      <c r="G105" s="347"/>
      <c r="H105" s="346"/>
      <c r="I105" s="577" t="s">
        <v>882</v>
      </c>
      <c r="J105" s="356" t="s">
        <v>883</v>
      </c>
      <c r="K105" s="357" t="s">
        <v>684</v>
      </c>
      <c r="L105" s="350" t="s">
        <v>673</v>
      </c>
      <c r="M105" s="351">
        <v>100800</v>
      </c>
      <c r="N105" s="578">
        <v>100800</v>
      </c>
      <c r="O105" s="352">
        <v>43873</v>
      </c>
      <c r="P105" s="353">
        <v>0</v>
      </c>
      <c r="Q105" s="353">
        <v>0</v>
      </c>
      <c r="R105" s="354">
        <v>0</v>
      </c>
      <c r="S105" s="354">
        <v>0</v>
      </c>
      <c r="T105" s="354">
        <f t="shared" si="2"/>
        <v>100800</v>
      </c>
      <c r="U105" s="355"/>
    </row>
    <row r="106" spans="1:21" s="243" customFormat="1" ht="60" x14ac:dyDescent="0.25">
      <c r="A106" s="575">
        <v>82</v>
      </c>
      <c r="B106" s="580">
        <v>82</v>
      </c>
      <c r="C106" s="346">
        <v>82</v>
      </c>
      <c r="D106" s="346"/>
      <c r="E106" s="346"/>
      <c r="F106" s="346"/>
      <c r="G106" s="347"/>
      <c r="H106" s="346"/>
      <c r="I106" s="577" t="s">
        <v>884</v>
      </c>
      <c r="J106" s="356" t="s">
        <v>885</v>
      </c>
      <c r="K106" s="357" t="s">
        <v>730</v>
      </c>
      <c r="L106" s="350" t="s">
        <v>673</v>
      </c>
      <c r="M106" s="351">
        <v>420000</v>
      </c>
      <c r="N106" s="578">
        <v>420000</v>
      </c>
      <c r="O106" s="352">
        <v>43646</v>
      </c>
      <c r="P106" s="353">
        <v>0</v>
      </c>
      <c r="Q106" s="353">
        <v>0</v>
      </c>
      <c r="R106" s="354">
        <v>0</v>
      </c>
      <c r="S106" s="354">
        <v>66841</v>
      </c>
      <c r="T106" s="354">
        <v>353159</v>
      </c>
      <c r="U106" s="355" t="s">
        <v>870</v>
      </c>
    </row>
    <row r="107" spans="1:21" s="243" customFormat="1" ht="105" x14ac:dyDescent="0.25">
      <c r="A107" s="575">
        <v>84</v>
      </c>
      <c r="B107" s="580">
        <v>84</v>
      </c>
      <c r="C107" s="346">
        <v>84</v>
      </c>
      <c r="D107" s="346"/>
      <c r="E107" s="346"/>
      <c r="F107" s="346"/>
      <c r="G107" s="347"/>
      <c r="H107" s="346"/>
      <c r="I107" s="577" t="s">
        <v>886</v>
      </c>
      <c r="J107" s="356" t="s">
        <v>887</v>
      </c>
      <c r="K107" s="357" t="s">
        <v>684</v>
      </c>
      <c r="L107" s="350" t="s">
        <v>673</v>
      </c>
      <c r="M107" s="351">
        <v>112000</v>
      </c>
      <c r="N107" s="578">
        <v>112000</v>
      </c>
      <c r="O107" s="352">
        <v>43741</v>
      </c>
      <c r="P107" s="353">
        <v>0</v>
      </c>
      <c r="Q107" s="353">
        <v>0</v>
      </c>
      <c r="R107" s="354">
        <v>0</v>
      </c>
      <c r="S107" s="354">
        <v>0</v>
      </c>
      <c r="T107" s="354">
        <f t="shared" si="2"/>
        <v>112000</v>
      </c>
      <c r="U107" s="355"/>
    </row>
    <row r="108" spans="1:21" s="243" customFormat="1" ht="105" x14ac:dyDescent="0.25">
      <c r="A108" s="575">
        <v>84.1</v>
      </c>
      <c r="B108" s="580">
        <v>84.1</v>
      </c>
      <c r="C108" s="346">
        <v>84.1</v>
      </c>
      <c r="D108" s="346"/>
      <c r="E108" s="346"/>
      <c r="F108" s="346"/>
      <c r="G108" s="347"/>
      <c r="H108" s="346"/>
      <c r="I108" s="577" t="s">
        <v>888</v>
      </c>
      <c r="J108" s="356" t="s">
        <v>889</v>
      </c>
      <c r="K108" s="357" t="s">
        <v>684</v>
      </c>
      <c r="L108" s="350" t="s">
        <v>673</v>
      </c>
      <c r="M108" s="351">
        <v>112000</v>
      </c>
      <c r="N108" s="578">
        <v>112000</v>
      </c>
      <c r="O108" s="352">
        <v>43769</v>
      </c>
      <c r="P108" s="353">
        <v>0</v>
      </c>
      <c r="Q108" s="353">
        <v>0</v>
      </c>
      <c r="R108" s="354">
        <v>0</v>
      </c>
      <c r="S108" s="354">
        <v>0</v>
      </c>
      <c r="T108" s="354">
        <f t="shared" si="2"/>
        <v>112000</v>
      </c>
      <c r="U108" s="355"/>
    </row>
    <row r="109" spans="1:21" s="243" customFormat="1" ht="105" x14ac:dyDescent="0.25">
      <c r="A109" s="575">
        <v>84.199999999999989</v>
      </c>
      <c r="B109" s="580">
        <v>84.199999999999989</v>
      </c>
      <c r="C109" s="346">
        <v>84.199999999999989</v>
      </c>
      <c r="D109" s="346"/>
      <c r="E109" s="346"/>
      <c r="F109" s="346"/>
      <c r="G109" s="347"/>
      <c r="H109" s="346"/>
      <c r="I109" s="577" t="s">
        <v>890</v>
      </c>
      <c r="J109" s="356" t="s">
        <v>891</v>
      </c>
      <c r="K109" s="357" t="s">
        <v>684</v>
      </c>
      <c r="L109" s="350" t="s">
        <v>673</v>
      </c>
      <c r="M109" s="351">
        <v>112000</v>
      </c>
      <c r="N109" s="578">
        <v>112000</v>
      </c>
      <c r="O109" s="352">
        <v>43768</v>
      </c>
      <c r="P109" s="353">
        <v>0</v>
      </c>
      <c r="Q109" s="353">
        <v>0</v>
      </c>
      <c r="R109" s="354">
        <v>0</v>
      </c>
      <c r="S109" s="354">
        <v>0</v>
      </c>
      <c r="T109" s="354">
        <f t="shared" si="2"/>
        <v>112000</v>
      </c>
      <c r="U109" s="355"/>
    </row>
    <row r="110" spans="1:21" s="243" customFormat="1" ht="105" x14ac:dyDescent="0.25">
      <c r="A110" s="575">
        <v>84.299999999999983</v>
      </c>
      <c r="B110" s="580">
        <v>84.299999999999983</v>
      </c>
      <c r="C110" s="346">
        <v>84.299999999999983</v>
      </c>
      <c r="D110" s="346"/>
      <c r="E110" s="346"/>
      <c r="F110" s="346"/>
      <c r="G110" s="347"/>
      <c r="H110" s="346"/>
      <c r="I110" s="577" t="s">
        <v>892</v>
      </c>
      <c r="J110" s="356" t="s">
        <v>893</v>
      </c>
      <c r="K110" s="357" t="s">
        <v>684</v>
      </c>
      <c r="L110" s="350" t="s">
        <v>673</v>
      </c>
      <c r="M110" s="351">
        <v>112000</v>
      </c>
      <c r="N110" s="578">
        <v>112000</v>
      </c>
      <c r="O110" s="352">
        <v>43768</v>
      </c>
      <c r="P110" s="353">
        <v>0</v>
      </c>
      <c r="Q110" s="353">
        <v>0</v>
      </c>
      <c r="R110" s="354">
        <v>0</v>
      </c>
      <c r="S110" s="354">
        <v>0</v>
      </c>
      <c r="T110" s="354">
        <f t="shared" si="2"/>
        <v>112000</v>
      </c>
      <c r="U110" s="355"/>
    </row>
    <row r="111" spans="1:21" s="243" customFormat="1" ht="45" x14ac:dyDescent="0.25">
      <c r="A111" s="575">
        <v>92</v>
      </c>
      <c r="B111" s="580">
        <v>92</v>
      </c>
      <c r="C111" s="346">
        <v>92</v>
      </c>
      <c r="D111" s="346"/>
      <c r="E111" s="346"/>
      <c r="F111" s="346"/>
      <c r="G111" s="347"/>
      <c r="H111" s="346"/>
      <c r="I111" s="577" t="s">
        <v>894</v>
      </c>
      <c r="J111" s="356" t="s">
        <v>895</v>
      </c>
      <c r="K111" s="357" t="s">
        <v>672</v>
      </c>
      <c r="L111" s="350" t="s">
        <v>673</v>
      </c>
      <c r="M111" s="351">
        <v>1800000</v>
      </c>
      <c r="N111" s="578">
        <v>1800000</v>
      </c>
      <c r="O111" s="352">
        <v>43772</v>
      </c>
      <c r="P111" s="353">
        <v>0</v>
      </c>
      <c r="Q111" s="353">
        <v>0</v>
      </c>
      <c r="R111" s="354">
        <v>0</v>
      </c>
      <c r="S111" s="354">
        <v>0</v>
      </c>
      <c r="T111" s="354">
        <f t="shared" si="2"/>
        <v>1800000</v>
      </c>
      <c r="U111" s="355"/>
    </row>
    <row r="112" spans="1:21" s="243" customFormat="1" ht="45" x14ac:dyDescent="0.25">
      <c r="A112" s="575">
        <v>100</v>
      </c>
      <c r="B112" s="580">
        <v>100</v>
      </c>
      <c r="C112" s="346">
        <v>100</v>
      </c>
      <c r="D112" s="346"/>
      <c r="E112" s="346"/>
      <c r="F112" s="346"/>
      <c r="G112" s="347"/>
      <c r="H112" s="346"/>
      <c r="I112" s="577" t="s">
        <v>896</v>
      </c>
      <c r="J112" s="356" t="s">
        <v>897</v>
      </c>
      <c r="K112" s="357" t="s">
        <v>672</v>
      </c>
      <c r="L112" s="350" t="s">
        <v>673</v>
      </c>
      <c r="M112" s="351">
        <v>1680000</v>
      </c>
      <c r="N112" s="578">
        <v>1680000</v>
      </c>
      <c r="O112" s="352">
        <v>43744</v>
      </c>
      <c r="P112" s="353">
        <v>0</v>
      </c>
      <c r="Q112" s="353">
        <v>0</v>
      </c>
      <c r="R112" s="354">
        <v>0</v>
      </c>
      <c r="S112" s="354">
        <v>0</v>
      </c>
      <c r="T112" s="354">
        <f t="shared" si="2"/>
        <v>1680000</v>
      </c>
      <c r="U112" s="355"/>
    </row>
    <row r="113" spans="1:21" s="243" customFormat="1" ht="45" x14ac:dyDescent="0.25">
      <c r="A113" s="575">
        <v>102</v>
      </c>
      <c r="B113" s="580">
        <v>102</v>
      </c>
      <c r="C113" s="346">
        <v>102</v>
      </c>
      <c r="D113" s="346"/>
      <c r="E113" s="346"/>
      <c r="F113" s="346"/>
      <c r="G113" s="347"/>
      <c r="H113" s="346"/>
      <c r="I113" s="577" t="s">
        <v>898</v>
      </c>
      <c r="J113" s="356" t="s">
        <v>895</v>
      </c>
      <c r="K113" s="357" t="s">
        <v>672</v>
      </c>
      <c r="L113" s="350" t="s">
        <v>673</v>
      </c>
      <c r="M113" s="351">
        <v>270000</v>
      </c>
      <c r="N113" s="578">
        <v>270000</v>
      </c>
      <c r="O113" s="352">
        <v>43630</v>
      </c>
      <c r="P113" s="353">
        <v>0</v>
      </c>
      <c r="Q113" s="353">
        <v>0</v>
      </c>
      <c r="R113" s="354">
        <v>0</v>
      </c>
      <c r="S113" s="354">
        <v>0</v>
      </c>
      <c r="T113" s="354">
        <f t="shared" si="2"/>
        <v>270000</v>
      </c>
      <c r="U113" s="355"/>
    </row>
    <row r="114" spans="1:21" s="243" customFormat="1" ht="105" x14ac:dyDescent="0.25">
      <c r="A114" s="575">
        <v>103</v>
      </c>
      <c r="B114" s="580">
        <v>103</v>
      </c>
      <c r="C114" s="346">
        <v>103</v>
      </c>
      <c r="D114" s="346"/>
      <c r="E114" s="346"/>
      <c r="F114" s="346"/>
      <c r="G114" s="347"/>
      <c r="H114" s="346"/>
      <c r="I114" s="577" t="s">
        <v>899</v>
      </c>
      <c r="J114" s="356" t="s">
        <v>900</v>
      </c>
      <c r="K114" s="357" t="s">
        <v>684</v>
      </c>
      <c r="L114" s="350" t="s">
        <v>673</v>
      </c>
      <c r="M114" s="351">
        <v>172800</v>
      </c>
      <c r="N114" s="578">
        <v>172800</v>
      </c>
      <c r="O114" s="352">
        <v>43873</v>
      </c>
      <c r="P114" s="353">
        <v>0</v>
      </c>
      <c r="Q114" s="353">
        <v>0</v>
      </c>
      <c r="R114" s="354">
        <v>0</v>
      </c>
      <c r="S114" s="354">
        <v>0</v>
      </c>
      <c r="T114" s="354">
        <f t="shared" si="2"/>
        <v>172800</v>
      </c>
      <c r="U114" s="355"/>
    </row>
    <row r="115" spans="1:21" s="243" customFormat="1" ht="105" x14ac:dyDescent="0.25">
      <c r="A115" s="575">
        <v>103.1</v>
      </c>
      <c r="B115" s="580">
        <v>103.1</v>
      </c>
      <c r="C115" s="346">
        <v>103.1</v>
      </c>
      <c r="D115" s="346"/>
      <c r="E115" s="346"/>
      <c r="F115" s="346"/>
      <c r="G115" s="347"/>
      <c r="H115" s="346"/>
      <c r="I115" s="577" t="s">
        <v>901</v>
      </c>
      <c r="J115" s="356" t="s">
        <v>902</v>
      </c>
      <c r="K115" s="357" t="s">
        <v>684</v>
      </c>
      <c r="L115" s="350" t="s">
        <v>673</v>
      </c>
      <c r="M115" s="351">
        <v>172800</v>
      </c>
      <c r="N115" s="578">
        <v>172800</v>
      </c>
      <c r="O115" s="352">
        <v>43873</v>
      </c>
      <c r="P115" s="353">
        <v>0</v>
      </c>
      <c r="Q115" s="353">
        <v>0</v>
      </c>
      <c r="R115" s="354">
        <v>0</v>
      </c>
      <c r="S115" s="354">
        <v>0</v>
      </c>
      <c r="T115" s="354">
        <f t="shared" si="2"/>
        <v>172800</v>
      </c>
      <c r="U115" s="355"/>
    </row>
    <row r="116" spans="1:21" s="243" customFormat="1" ht="105" x14ac:dyDescent="0.25">
      <c r="A116" s="575">
        <v>103.19999999999999</v>
      </c>
      <c r="B116" s="580">
        <v>103.19999999999999</v>
      </c>
      <c r="C116" s="346">
        <v>103.19999999999999</v>
      </c>
      <c r="D116" s="346"/>
      <c r="E116" s="346"/>
      <c r="F116" s="346"/>
      <c r="G116" s="347"/>
      <c r="H116" s="346"/>
      <c r="I116" s="577" t="s">
        <v>903</v>
      </c>
      <c r="J116" s="356" t="s">
        <v>904</v>
      </c>
      <c r="K116" s="357" t="s">
        <v>684</v>
      </c>
      <c r="L116" s="350" t="s">
        <v>673</v>
      </c>
      <c r="M116" s="351">
        <v>172800</v>
      </c>
      <c r="N116" s="578">
        <v>172800</v>
      </c>
      <c r="O116" s="352">
        <v>43873</v>
      </c>
      <c r="P116" s="353">
        <v>0</v>
      </c>
      <c r="Q116" s="353">
        <v>0</v>
      </c>
      <c r="R116" s="354">
        <v>0</v>
      </c>
      <c r="S116" s="354">
        <v>0</v>
      </c>
      <c r="T116" s="354">
        <f t="shared" si="2"/>
        <v>172800</v>
      </c>
      <c r="U116" s="355"/>
    </row>
    <row r="117" spans="1:21" s="243" customFormat="1" ht="105" x14ac:dyDescent="0.25">
      <c r="A117" s="575">
        <v>103.29999999999998</v>
      </c>
      <c r="B117" s="580">
        <v>103.29999999999998</v>
      </c>
      <c r="C117" s="346">
        <v>103.29999999999998</v>
      </c>
      <c r="D117" s="346"/>
      <c r="E117" s="346"/>
      <c r="F117" s="346"/>
      <c r="G117" s="347"/>
      <c r="H117" s="346"/>
      <c r="I117" s="577" t="s">
        <v>905</v>
      </c>
      <c r="J117" s="356" t="s">
        <v>906</v>
      </c>
      <c r="K117" s="357" t="s">
        <v>684</v>
      </c>
      <c r="L117" s="350" t="s">
        <v>673</v>
      </c>
      <c r="M117" s="351">
        <v>172800</v>
      </c>
      <c r="N117" s="578">
        <v>172800</v>
      </c>
      <c r="O117" s="352">
        <v>43873</v>
      </c>
      <c r="P117" s="353">
        <v>0</v>
      </c>
      <c r="Q117" s="353">
        <v>0</v>
      </c>
      <c r="R117" s="354">
        <v>0</v>
      </c>
      <c r="S117" s="354">
        <v>0</v>
      </c>
      <c r="T117" s="354">
        <f t="shared" si="2"/>
        <v>172800</v>
      </c>
      <c r="U117" s="355"/>
    </row>
    <row r="118" spans="1:21" s="243" customFormat="1" ht="105" x14ac:dyDescent="0.25">
      <c r="A118" s="575">
        <v>103.39999999999998</v>
      </c>
      <c r="B118" s="580">
        <v>103.39999999999998</v>
      </c>
      <c r="C118" s="346">
        <v>103.39999999999998</v>
      </c>
      <c r="D118" s="346"/>
      <c r="E118" s="346"/>
      <c r="F118" s="346"/>
      <c r="G118" s="347"/>
      <c r="H118" s="346"/>
      <c r="I118" s="577" t="s">
        <v>907</v>
      </c>
      <c r="J118" s="356" t="s">
        <v>908</v>
      </c>
      <c r="K118" s="357" t="s">
        <v>684</v>
      </c>
      <c r="L118" s="350" t="s">
        <v>673</v>
      </c>
      <c r="M118" s="351">
        <v>172800</v>
      </c>
      <c r="N118" s="578">
        <v>172800</v>
      </c>
      <c r="O118" s="352">
        <v>43873</v>
      </c>
      <c r="P118" s="353">
        <v>0</v>
      </c>
      <c r="Q118" s="353">
        <v>0</v>
      </c>
      <c r="R118" s="354">
        <v>0</v>
      </c>
      <c r="S118" s="354">
        <v>0</v>
      </c>
      <c r="T118" s="354">
        <f t="shared" si="2"/>
        <v>172800</v>
      </c>
      <c r="U118" s="355"/>
    </row>
    <row r="119" spans="1:21" s="243" customFormat="1" ht="105" x14ac:dyDescent="0.25">
      <c r="A119" s="575">
        <v>103.49999999999997</v>
      </c>
      <c r="B119" s="580">
        <v>103.49999999999997</v>
      </c>
      <c r="C119" s="346">
        <v>103.49999999999997</v>
      </c>
      <c r="D119" s="346"/>
      <c r="E119" s="346"/>
      <c r="F119" s="346"/>
      <c r="G119" s="347"/>
      <c r="H119" s="346"/>
      <c r="I119" s="577" t="s">
        <v>909</v>
      </c>
      <c r="J119" s="356" t="s">
        <v>910</v>
      </c>
      <c r="K119" s="357" t="s">
        <v>684</v>
      </c>
      <c r="L119" s="350" t="s">
        <v>673</v>
      </c>
      <c r="M119" s="351">
        <v>172800</v>
      </c>
      <c r="N119" s="578">
        <v>172800</v>
      </c>
      <c r="O119" s="352">
        <v>43873</v>
      </c>
      <c r="P119" s="353">
        <v>0</v>
      </c>
      <c r="Q119" s="353">
        <v>0</v>
      </c>
      <c r="R119" s="354">
        <v>0</v>
      </c>
      <c r="S119" s="354">
        <v>0</v>
      </c>
      <c r="T119" s="354">
        <f t="shared" si="2"/>
        <v>172800</v>
      </c>
      <c r="U119" s="355"/>
    </row>
    <row r="120" spans="1:21" s="243" customFormat="1" ht="90" x14ac:dyDescent="0.25">
      <c r="A120" s="575">
        <v>103.59999999999997</v>
      </c>
      <c r="B120" s="580">
        <v>103.59999999999997</v>
      </c>
      <c r="C120" s="346">
        <v>103.59999999999997</v>
      </c>
      <c r="D120" s="346"/>
      <c r="E120" s="346"/>
      <c r="F120" s="346"/>
      <c r="G120" s="347"/>
      <c r="H120" s="346"/>
      <c r="I120" s="577" t="s">
        <v>911</v>
      </c>
      <c r="J120" s="356" t="s">
        <v>912</v>
      </c>
      <c r="K120" s="357" t="s">
        <v>684</v>
      </c>
      <c r="L120" s="350" t="s">
        <v>673</v>
      </c>
      <c r="M120" s="351">
        <v>172800</v>
      </c>
      <c r="N120" s="578">
        <v>172800</v>
      </c>
      <c r="O120" s="352">
        <v>43873</v>
      </c>
      <c r="P120" s="353">
        <v>0</v>
      </c>
      <c r="Q120" s="353">
        <v>0</v>
      </c>
      <c r="R120" s="354">
        <v>0</v>
      </c>
      <c r="S120" s="354">
        <v>0</v>
      </c>
      <c r="T120" s="354">
        <f t="shared" si="2"/>
        <v>172800</v>
      </c>
      <c r="U120" s="355"/>
    </row>
    <row r="121" spans="1:21" s="243" customFormat="1" ht="45" x14ac:dyDescent="0.25">
      <c r="A121" s="575">
        <v>106</v>
      </c>
      <c r="B121" s="580">
        <v>106</v>
      </c>
      <c r="C121" s="346">
        <v>106</v>
      </c>
      <c r="D121" s="346"/>
      <c r="E121" s="346"/>
      <c r="F121" s="346"/>
      <c r="G121" s="347"/>
      <c r="H121" s="346"/>
      <c r="I121" s="577" t="s">
        <v>913</v>
      </c>
      <c r="J121" s="356" t="s">
        <v>914</v>
      </c>
      <c r="K121" s="357" t="s">
        <v>730</v>
      </c>
      <c r="L121" s="350" t="s">
        <v>673</v>
      </c>
      <c r="M121" s="351">
        <v>420000</v>
      </c>
      <c r="N121" s="578">
        <v>420000</v>
      </c>
      <c r="O121" s="352">
        <v>43646</v>
      </c>
      <c r="P121" s="353">
        <v>0</v>
      </c>
      <c r="Q121" s="353">
        <v>0</v>
      </c>
      <c r="R121" s="354">
        <v>0</v>
      </c>
      <c r="S121" s="354">
        <v>66841</v>
      </c>
      <c r="T121" s="354">
        <v>353159</v>
      </c>
      <c r="U121" s="355" t="s">
        <v>870</v>
      </c>
    </row>
    <row r="122" spans="1:21" s="243" customFormat="1" ht="105" x14ac:dyDescent="0.25">
      <c r="A122" s="575">
        <v>107</v>
      </c>
      <c r="B122" s="580">
        <v>107</v>
      </c>
      <c r="C122" s="346">
        <v>107</v>
      </c>
      <c r="D122" s="346"/>
      <c r="E122" s="346"/>
      <c r="F122" s="346"/>
      <c r="G122" s="347"/>
      <c r="H122" s="346"/>
      <c r="I122" s="577" t="s">
        <v>915</v>
      </c>
      <c r="J122" s="356" t="s">
        <v>916</v>
      </c>
      <c r="K122" s="357" t="s">
        <v>684</v>
      </c>
      <c r="L122" s="350" t="s">
        <v>673</v>
      </c>
      <c r="M122" s="351">
        <v>120000</v>
      </c>
      <c r="N122" s="578">
        <v>120000</v>
      </c>
      <c r="O122" s="352">
        <v>43769</v>
      </c>
      <c r="P122" s="353">
        <v>0</v>
      </c>
      <c r="Q122" s="353">
        <v>0</v>
      </c>
      <c r="R122" s="354">
        <v>0</v>
      </c>
      <c r="S122" s="354">
        <v>0</v>
      </c>
      <c r="T122" s="354">
        <f t="shared" si="2"/>
        <v>120000</v>
      </c>
      <c r="U122" s="355"/>
    </row>
    <row r="123" spans="1:21" s="243" customFormat="1" ht="90" x14ac:dyDescent="0.25">
      <c r="A123" s="575">
        <v>107.05</v>
      </c>
      <c r="B123" s="580">
        <v>107.05</v>
      </c>
      <c r="C123" s="346">
        <v>107.05</v>
      </c>
      <c r="D123" s="346"/>
      <c r="E123" s="346"/>
      <c r="F123" s="346"/>
      <c r="G123" s="347"/>
      <c r="H123" s="346"/>
      <c r="I123" s="577" t="s">
        <v>917</v>
      </c>
      <c r="J123" s="356" t="s">
        <v>918</v>
      </c>
      <c r="K123" s="357" t="s">
        <v>684</v>
      </c>
      <c r="L123" s="350" t="s">
        <v>673</v>
      </c>
      <c r="M123" s="351">
        <v>120000</v>
      </c>
      <c r="N123" s="578">
        <v>120000</v>
      </c>
      <c r="O123" s="352">
        <v>43768</v>
      </c>
      <c r="P123" s="353">
        <v>0</v>
      </c>
      <c r="Q123" s="353">
        <v>0</v>
      </c>
      <c r="R123" s="354">
        <v>0</v>
      </c>
      <c r="S123" s="354">
        <v>0</v>
      </c>
      <c r="T123" s="354">
        <f t="shared" si="2"/>
        <v>120000</v>
      </c>
      <c r="U123" s="355"/>
    </row>
    <row r="124" spans="1:21" s="243" customFormat="1" ht="105" x14ac:dyDescent="0.25">
      <c r="A124" s="575">
        <v>107.1</v>
      </c>
      <c r="B124" s="580">
        <v>107.1</v>
      </c>
      <c r="C124" s="346">
        <v>107.1</v>
      </c>
      <c r="D124" s="346"/>
      <c r="E124" s="346"/>
      <c r="F124" s="346"/>
      <c r="G124" s="347"/>
      <c r="H124" s="346"/>
      <c r="I124" s="577" t="s">
        <v>919</v>
      </c>
      <c r="J124" s="356" t="s">
        <v>920</v>
      </c>
      <c r="K124" s="357" t="s">
        <v>684</v>
      </c>
      <c r="L124" s="350" t="s">
        <v>673</v>
      </c>
      <c r="M124" s="351">
        <v>120000</v>
      </c>
      <c r="N124" s="578">
        <v>120000</v>
      </c>
      <c r="O124" s="352">
        <v>43768</v>
      </c>
      <c r="P124" s="353">
        <v>0</v>
      </c>
      <c r="Q124" s="353">
        <v>0</v>
      </c>
      <c r="R124" s="354">
        <v>0</v>
      </c>
      <c r="S124" s="354">
        <v>0</v>
      </c>
      <c r="T124" s="354">
        <f t="shared" si="2"/>
        <v>120000</v>
      </c>
      <c r="U124" s="355"/>
    </row>
    <row r="125" spans="1:21" s="243" customFormat="1" ht="105" x14ac:dyDescent="0.25">
      <c r="A125" s="575">
        <v>107.14999999999999</v>
      </c>
      <c r="B125" s="580">
        <v>107.14999999999999</v>
      </c>
      <c r="C125" s="346">
        <v>107.14999999999999</v>
      </c>
      <c r="D125" s="346"/>
      <c r="E125" s="346"/>
      <c r="F125" s="346"/>
      <c r="G125" s="347"/>
      <c r="H125" s="346"/>
      <c r="I125" s="577" t="s">
        <v>921</v>
      </c>
      <c r="J125" s="356" t="s">
        <v>922</v>
      </c>
      <c r="K125" s="357" t="s">
        <v>684</v>
      </c>
      <c r="L125" s="350" t="s">
        <v>673</v>
      </c>
      <c r="M125" s="351">
        <v>120000</v>
      </c>
      <c r="N125" s="578">
        <v>120000</v>
      </c>
      <c r="O125" s="352">
        <v>43769</v>
      </c>
      <c r="P125" s="353">
        <v>0</v>
      </c>
      <c r="Q125" s="353">
        <v>0</v>
      </c>
      <c r="R125" s="354">
        <v>0</v>
      </c>
      <c r="S125" s="354">
        <v>0</v>
      </c>
      <c r="T125" s="354">
        <f t="shared" si="2"/>
        <v>120000</v>
      </c>
      <c r="U125" s="355"/>
    </row>
    <row r="126" spans="1:21" s="243" customFormat="1" ht="105" x14ac:dyDescent="0.25">
      <c r="A126" s="575">
        <v>107.19999999999999</v>
      </c>
      <c r="B126" s="580">
        <v>107.19999999999999</v>
      </c>
      <c r="C126" s="346">
        <v>107.19999999999999</v>
      </c>
      <c r="D126" s="346"/>
      <c r="E126" s="346"/>
      <c r="F126" s="346"/>
      <c r="G126" s="347"/>
      <c r="H126" s="346"/>
      <c r="I126" s="577" t="s">
        <v>923</v>
      </c>
      <c r="J126" s="356" t="s">
        <v>924</v>
      </c>
      <c r="K126" s="357" t="s">
        <v>684</v>
      </c>
      <c r="L126" s="350" t="s">
        <v>673</v>
      </c>
      <c r="M126" s="351">
        <v>120000</v>
      </c>
      <c r="N126" s="578">
        <v>120000</v>
      </c>
      <c r="O126" s="352">
        <v>43769</v>
      </c>
      <c r="P126" s="353">
        <v>0</v>
      </c>
      <c r="Q126" s="353">
        <v>0</v>
      </c>
      <c r="R126" s="354">
        <v>0</v>
      </c>
      <c r="S126" s="354">
        <v>0</v>
      </c>
      <c r="T126" s="354">
        <f t="shared" si="2"/>
        <v>120000</v>
      </c>
      <c r="U126" s="355"/>
    </row>
    <row r="127" spans="1:21" s="243" customFormat="1" ht="105" x14ac:dyDescent="0.25">
      <c r="A127" s="575">
        <v>107.24999999999999</v>
      </c>
      <c r="B127" s="580">
        <v>107.24999999999999</v>
      </c>
      <c r="C127" s="346">
        <v>107.24999999999999</v>
      </c>
      <c r="D127" s="346"/>
      <c r="E127" s="346"/>
      <c r="F127" s="346"/>
      <c r="G127" s="347"/>
      <c r="H127" s="346"/>
      <c r="I127" s="577" t="s">
        <v>925</v>
      </c>
      <c r="J127" s="356" t="s">
        <v>926</v>
      </c>
      <c r="K127" s="357" t="s">
        <v>684</v>
      </c>
      <c r="L127" s="350" t="s">
        <v>673</v>
      </c>
      <c r="M127" s="351">
        <v>120000</v>
      </c>
      <c r="N127" s="578">
        <v>120000</v>
      </c>
      <c r="O127" s="352">
        <v>43768</v>
      </c>
      <c r="P127" s="353">
        <v>0</v>
      </c>
      <c r="Q127" s="353">
        <v>0</v>
      </c>
      <c r="R127" s="354">
        <v>0</v>
      </c>
      <c r="S127" s="354">
        <v>0</v>
      </c>
      <c r="T127" s="354">
        <f t="shared" si="2"/>
        <v>120000</v>
      </c>
      <c r="U127" s="355"/>
    </row>
    <row r="128" spans="1:21" s="243" customFormat="1" ht="105" x14ac:dyDescent="0.25">
      <c r="A128" s="575">
        <v>107.29999999999998</v>
      </c>
      <c r="B128" s="580">
        <v>107.29999999999998</v>
      </c>
      <c r="C128" s="346">
        <v>107.29999999999998</v>
      </c>
      <c r="D128" s="346"/>
      <c r="E128" s="346"/>
      <c r="F128" s="346"/>
      <c r="G128" s="347"/>
      <c r="H128" s="346"/>
      <c r="I128" s="577" t="s">
        <v>927</v>
      </c>
      <c r="J128" s="356" t="s">
        <v>928</v>
      </c>
      <c r="K128" s="357" t="s">
        <v>684</v>
      </c>
      <c r="L128" s="350" t="s">
        <v>673</v>
      </c>
      <c r="M128" s="351">
        <v>120000</v>
      </c>
      <c r="N128" s="578">
        <v>120000</v>
      </c>
      <c r="O128" s="352">
        <v>43768</v>
      </c>
      <c r="P128" s="353">
        <v>0</v>
      </c>
      <c r="Q128" s="353">
        <v>0</v>
      </c>
      <c r="R128" s="354">
        <v>0</v>
      </c>
      <c r="S128" s="354">
        <v>0</v>
      </c>
      <c r="T128" s="354">
        <f t="shared" si="2"/>
        <v>120000</v>
      </c>
      <c r="U128" s="355"/>
    </row>
    <row r="129" spans="1:21" s="243" customFormat="1" ht="90" x14ac:dyDescent="0.25">
      <c r="A129" s="575">
        <v>107.34999999999998</v>
      </c>
      <c r="B129" s="580">
        <v>107.34999999999998</v>
      </c>
      <c r="C129" s="346">
        <v>107.34999999999998</v>
      </c>
      <c r="D129" s="346"/>
      <c r="E129" s="346"/>
      <c r="F129" s="346"/>
      <c r="G129" s="347"/>
      <c r="H129" s="346"/>
      <c r="I129" s="577" t="s">
        <v>929</v>
      </c>
      <c r="J129" s="356" t="s">
        <v>930</v>
      </c>
      <c r="K129" s="357" t="s">
        <v>684</v>
      </c>
      <c r="L129" s="350" t="s">
        <v>673</v>
      </c>
      <c r="M129" s="351">
        <v>120000</v>
      </c>
      <c r="N129" s="578">
        <v>120000</v>
      </c>
      <c r="O129" s="352">
        <v>43769</v>
      </c>
      <c r="P129" s="353">
        <v>0</v>
      </c>
      <c r="Q129" s="353">
        <v>0</v>
      </c>
      <c r="R129" s="354">
        <v>0</v>
      </c>
      <c r="S129" s="354">
        <v>0</v>
      </c>
      <c r="T129" s="354">
        <f t="shared" si="2"/>
        <v>120000</v>
      </c>
      <c r="U129" s="355"/>
    </row>
    <row r="130" spans="1:21" s="243" customFormat="1" ht="105" x14ac:dyDescent="0.25">
      <c r="A130" s="575">
        <v>107.39999999999998</v>
      </c>
      <c r="B130" s="580">
        <v>107.39999999999998</v>
      </c>
      <c r="C130" s="346">
        <v>107.39999999999998</v>
      </c>
      <c r="D130" s="346"/>
      <c r="E130" s="346"/>
      <c r="F130" s="346"/>
      <c r="G130" s="347"/>
      <c r="H130" s="346"/>
      <c r="I130" s="577" t="s">
        <v>931</v>
      </c>
      <c r="J130" s="356" t="s">
        <v>932</v>
      </c>
      <c r="K130" s="357" t="s">
        <v>684</v>
      </c>
      <c r="L130" s="350" t="s">
        <v>673</v>
      </c>
      <c r="M130" s="351">
        <v>120000</v>
      </c>
      <c r="N130" s="578">
        <v>120000</v>
      </c>
      <c r="O130" s="352">
        <v>43768</v>
      </c>
      <c r="P130" s="353">
        <v>0</v>
      </c>
      <c r="Q130" s="353">
        <v>0</v>
      </c>
      <c r="R130" s="354">
        <v>0</v>
      </c>
      <c r="S130" s="354">
        <v>0</v>
      </c>
      <c r="T130" s="354">
        <f t="shared" si="2"/>
        <v>120000</v>
      </c>
      <c r="U130" s="355"/>
    </row>
    <row r="131" spans="1:21" s="243" customFormat="1" ht="105" x14ac:dyDescent="0.25">
      <c r="A131" s="575">
        <v>107.44999999999997</v>
      </c>
      <c r="B131" s="580">
        <v>107.44999999999997</v>
      </c>
      <c r="C131" s="346">
        <v>107.44999999999997</v>
      </c>
      <c r="D131" s="346"/>
      <c r="E131" s="346"/>
      <c r="F131" s="346"/>
      <c r="G131" s="347"/>
      <c r="H131" s="346"/>
      <c r="I131" s="577" t="s">
        <v>933</v>
      </c>
      <c r="J131" s="356" t="s">
        <v>934</v>
      </c>
      <c r="K131" s="357" t="s">
        <v>684</v>
      </c>
      <c r="L131" s="350" t="s">
        <v>673</v>
      </c>
      <c r="M131" s="351">
        <v>120000</v>
      </c>
      <c r="N131" s="578">
        <v>120000</v>
      </c>
      <c r="O131" s="352">
        <v>43769</v>
      </c>
      <c r="P131" s="353">
        <v>0</v>
      </c>
      <c r="Q131" s="353">
        <v>0</v>
      </c>
      <c r="R131" s="354">
        <v>0</v>
      </c>
      <c r="S131" s="354">
        <v>0</v>
      </c>
      <c r="T131" s="354">
        <f t="shared" si="2"/>
        <v>120000</v>
      </c>
      <c r="U131" s="355"/>
    </row>
    <row r="132" spans="1:21" s="243" customFormat="1" ht="105" x14ac:dyDescent="0.25">
      <c r="A132" s="575">
        <v>107.49999999999997</v>
      </c>
      <c r="B132" s="580">
        <v>107.49999999999997</v>
      </c>
      <c r="C132" s="346">
        <v>107.49999999999997</v>
      </c>
      <c r="D132" s="346"/>
      <c r="E132" s="346"/>
      <c r="F132" s="346"/>
      <c r="G132" s="347"/>
      <c r="H132" s="346"/>
      <c r="I132" s="577" t="s">
        <v>935</v>
      </c>
      <c r="J132" s="356" t="s">
        <v>936</v>
      </c>
      <c r="K132" s="357" t="s">
        <v>684</v>
      </c>
      <c r="L132" s="350" t="s">
        <v>673</v>
      </c>
      <c r="M132" s="351">
        <v>120000</v>
      </c>
      <c r="N132" s="578">
        <v>120000</v>
      </c>
      <c r="O132" s="352">
        <v>43769</v>
      </c>
      <c r="P132" s="353">
        <v>0</v>
      </c>
      <c r="Q132" s="353">
        <v>0</v>
      </c>
      <c r="R132" s="354">
        <v>0</v>
      </c>
      <c r="S132" s="354">
        <v>0</v>
      </c>
      <c r="T132" s="354">
        <f t="shared" si="2"/>
        <v>120000</v>
      </c>
      <c r="U132" s="355"/>
    </row>
    <row r="133" spans="1:21" s="243" customFormat="1" ht="105" x14ac:dyDescent="0.25">
      <c r="A133" s="575">
        <v>107.54999999999997</v>
      </c>
      <c r="B133" s="580">
        <v>107.54999999999997</v>
      </c>
      <c r="C133" s="346">
        <v>107.54999999999997</v>
      </c>
      <c r="D133" s="346"/>
      <c r="E133" s="346"/>
      <c r="F133" s="346"/>
      <c r="G133" s="347"/>
      <c r="H133" s="346"/>
      <c r="I133" s="577" t="s">
        <v>937</v>
      </c>
      <c r="J133" s="356" t="s">
        <v>938</v>
      </c>
      <c r="K133" s="357" t="s">
        <v>684</v>
      </c>
      <c r="L133" s="350" t="s">
        <v>673</v>
      </c>
      <c r="M133" s="351">
        <v>120000</v>
      </c>
      <c r="N133" s="578">
        <v>120000</v>
      </c>
      <c r="O133" s="352">
        <v>43768</v>
      </c>
      <c r="P133" s="353">
        <v>0</v>
      </c>
      <c r="Q133" s="353">
        <v>0</v>
      </c>
      <c r="R133" s="354">
        <v>0</v>
      </c>
      <c r="S133" s="354">
        <v>0</v>
      </c>
      <c r="T133" s="354">
        <f t="shared" si="2"/>
        <v>120000</v>
      </c>
      <c r="U133" s="355"/>
    </row>
    <row r="134" spans="1:21" s="243" customFormat="1" ht="105" x14ac:dyDescent="0.25">
      <c r="A134" s="575">
        <v>107.59999999999997</v>
      </c>
      <c r="B134" s="580">
        <v>107.59999999999997</v>
      </c>
      <c r="C134" s="346">
        <v>107.59999999999997</v>
      </c>
      <c r="D134" s="346"/>
      <c r="E134" s="346"/>
      <c r="F134" s="346"/>
      <c r="G134" s="347"/>
      <c r="H134" s="346"/>
      <c r="I134" s="577" t="s">
        <v>939</v>
      </c>
      <c r="J134" s="356" t="s">
        <v>940</v>
      </c>
      <c r="K134" s="357" t="s">
        <v>684</v>
      </c>
      <c r="L134" s="350" t="s">
        <v>673</v>
      </c>
      <c r="M134" s="351">
        <v>120000</v>
      </c>
      <c r="N134" s="578">
        <v>120000</v>
      </c>
      <c r="O134" s="352">
        <v>43768</v>
      </c>
      <c r="P134" s="353">
        <v>0</v>
      </c>
      <c r="Q134" s="353">
        <v>0</v>
      </c>
      <c r="R134" s="354">
        <v>0</v>
      </c>
      <c r="S134" s="354">
        <v>0</v>
      </c>
      <c r="T134" s="354">
        <f t="shared" si="2"/>
        <v>120000</v>
      </c>
      <c r="U134" s="355"/>
    </row>
    <row r="135" spans="1:21" s="243" customFormat="1" ht="90" x14ac:dyDescent="0.25">
      <c r="A135" s="575">
        <v>107.64999999999996</v>
      </c>
      <c r="B135" s="580">
        <v>107.64999999999996</v>
      </c>
      <c r="C135" s="346">
        <v>107.64999999999996</v>
      </c>
      <c r="D135" s="346"/>
      <c r="E135" s="346"/>
      <c r="F135" s="346"/>
      <c r="G135" s="347"/>
      <c r="H135" s="346"/>
      <c r="I135" s="577" t="s">
        <v>941</v>
      </c>
      <c r="J135" s="356" t="s">
        <v>942</v>
      </c>
      <c r="K135" s="357" t="s">
        <v>684</v>
      </c>
      <c r="L135" s="350" t="s">
        <v>673</v>
      </c>
      <c r="M135" s="351">
        <v>120000</v>
      </c>
      <c r="N135" s="578">
        <v>120000</v>
      </c>
      <c r="O135" s="352">
        <v>43769</v>
      </c>
      <c r="P135" s="353">
        <v>0</v>
      </c>
      <c r="Q135" s="353">
        <v>0</v>
      </c>
      <c r="R135" s="354">
        <v>0</v>
      </c>
      <c r="S135" s="354">
        <v>0</v>
      </c>
      <c r="T135" s="354">
        <f t="shared" si="2"/>
        <v>120000</v>
      </c>
      <c r="U135" s="355"/>
    </row>
    <row r="136" spans="1:21" s="243" customFormat="1" ht="90" x14ac:dyDescent="0.25">
      <c r="A136" s="575">
        <v>108</v>
      </c>
      <c r="B136" s="580">
        <v>108</v>
      </c>
      <c r="C136" s="346">
        <v>108</v>
      </c>
      <c r="D136" s="346"/>
      <c r="E136" s="346"/>
      <c r="F136" s="346"/>
      <c r="G136" s="347"/>
      <c r="H136" s="346"/>
      <c r="I136" s="577" t="s">
        <v>943</v>
      </c>
      <c r="J136" s="356" t="s">
        <v>944</v>
      </c>
      <c r="K136" s="357" t="s">
        <v>684</v>
      </c>
      <c r="L136" s="350" t="s">
        <v>673</v>
      </c>
      <c r="M136" s="351">
        <v>156801</v>
      </c>
      <c r="N136" s="578">
        <v>156801</v>
      </c>
      <c r="O136" s="352">
        <v>43999</v>
      </c>
      <c r="P136" s="353">
        <v>0</v>
      </c>
      <c r="Q136" s="353">
        <v>0</v>
      </c>
      <c r="R136" s="354">
        <v>0</v>
      </c>
      <c r="S136" s="354">
        <v>0</v>
      </c>
      <c r="T136" s="354">
        <f t="shared" ref="T136:T170" si="3">N136-R136-S136</f>
        <v>156801</v>
      </c>
      <c r="U136" s="355"/>
    </row>
    <row r="137" spans="1:21" s="243" customFormat="1" ht="105" x14ac:dyDescent="0.25">
      <c r="A137" s="575">
        <v>108.1</v>
      </c>
      <c r="B137" s="580">
        <v>108.1</v>
      </c>
      <c r="C137" s="346">
        <v>108.1</v>
      </c>
      <c r="D137" s="346"/>
      <c r="E137" s="346"/>
      <c r="F137" s="346"/>
      <c r="G137" s="347"/>
      <c r="H137" s="346"/>
      <c r="I137" s="577" t="s">
        <v>945</v>
      </c>
      <c r="J137" s="356" t="s">
        <v>946</v>
      </c>
      <c r="K137" s="357" t="s">
        <v>684</v>
      </c>
      <c r="L137" s="350" t="s">
        <v>673</v>
      </c>
      <c r="M137" s="351">
        <v>156801</v>
      </c>
      <c r="N137" s="578">
        <v>156801</v>
      </c>
      <c r="O137" s="352">
        <v>43999</v>
      </c>
      <c r="P137" s="353">
        <v>0</v>
      </c>
      <c r="Q137" s="353">
        <v>0</v>
      </c>
      <c r="R137" s="354">
        <v>0</v>
      </c>
      <c r="S137" s="354">
        <v>0</v>
      </c>
      <c r="T137" s="354">
        <f t="shared" si="3"/>
        <v>156801</v>
      </c>
      <c r="U137" s="355"/>
    </row>
    <row r="138" spans="1:21" s="243" customFormat="1" ht="105" x14ac:dyDescent="0.25">
      <c r="A138" s="575">
        <v>108.19999999999999</v>
      </c>
      <c r="B138" s="580">
        <v>108.19999999999999</v>
      </c>
      <c r="C138" s="346">
        <v>108.19999999999999</v>
      </c>
      <c r="D138" s="346"/>
      <c r="E138" s="346"/>
      <c r="F138" s="346"/>
      <c r="G138" s="347"/>
      <c r="H138" s="346"/>
      <c r="I138" s="577" t="s">
        <v>947</v>
      </c>
      <c r="J138" s="356" t="s">
        <v>948</v>
      </c>
      <c r="K138" s="357" t="s">
        <v>684</v>
      </c>
      <c r="L138" s="350" t="s">
        <v>673</v>
      </c>
      <c r="M138" s="351">
        <v>156801</v>
      </c>
      <c r="N138" s="578">
        <v>156801</v>
      </c>
      <c r="O138" s="352">
        <v>43999</v>
      </c>
      <c r="P138" s="353">
        <v>0</v>
      </c>
      <c r="Q138" s="353">
        <v>0</v>
      </c>
      <c r="R138" s="354">
        <v>0</v>
      </c>
      <c r="S138" s="354">
        <v>0</v>
      </c>
      <c r="T138" s="354">
        <f t="shared" si="3"/>
        <v>156801</v>
      </c>
      <c r="U138" s="355"/>
    </row>
    <row r="139" spans="1:21" s="243" customFormat="1" ht="105" x14ac:dyDescent="0.25">
      <c r="A139" s="575">
        <v>108.29999999999998</v>
      </c>
      <c r="B139" s="580">
        <v>108.29999999999998</v>
      </c>
      <c r="C139" s="346">
        <v>108.29999999999998</v>
      </c>
      <c r="D139" s="346"/>
      <c r="E139" s="346"/>
      <c r="F139" s="346"/>
      <c r="G139" s="347"/>
      <c r="H139" s="346"/>
      <c r="I139" s="577" t="s">
        <v>949</v>
      </c>
      <c r="J139" s="356" t="s">
        <v>950</v>
      </c>
      <c r="K139" s="357" t="s">
        <v>684</v>
      </c>
      <c r="L139" s="350" t="s">
        <v>673</v>
      </c>
      <c r="M139" s="351">
        <v>156801</v>
      </c>
      <c r="N139" s="578">
        <v>156801</v>
      </c>
      <c r="O139" s="352">
        <v>43999</v>
      </c>
      <c r="P139" s="353">
        <v>0</v>
      </c>
      <c r="Q139" s="353">
        <v>0</v>
      </c>
      <c r="R139" s="354">
        <v>0</v>
      </c>
      <c r="S139" s="354">
        <v>0</v>
      </c>
      <c r="T139" s="354">
        <f t="shared" si="3"/>
        <v>156801</v>
      </c>
      <c r="U139" s="355"/>
    </row>
    <row r="140" spans="1:21" s="243" customFormat="1" ht="90" x14ac:dyDescent="0.25">
      <c r="A140" s="575">
        <v>108.39999999999998</v>
      </c>
      <c r="B140" s="580">
        <v>108.39999999999998</v>
      </c>
      <c r="C140" s="346">
        <v>108.39999999999998</v>
      </c>
      <c r="D140" s="346"/>
      <c r="E140" s="346"/>
      <c r="F140" s="346"/>
      <c r="G140" s="347"/>
      <c r="H140" s="346"/>
      <c r="I140" s="577" t="s">
        <v>951</v>
      </c>
      <c r="J140" s="356" t="s">
        <v>952</v>
      </c>
      <c r="K140" s="357" t="s">
        <v>684</v>
      </c>
      <c r="L140" s="350" t="s">
        <v>673</v>
      </c>
      <c r="M140" s="351">
        <v>156801</v>
      </c>
      <c r="N140" s="578">
        <v>156801</v>
      </c>
      <c r="O140" s="352">
        <v>43999</v>
      </c>
      <c r="P140" s="353">
        <v>0</v>
      </c>
      <c r="Q140" s="353">
        <v>0</v>
      </c>
      <c r="R140" s="354">
        <v>0</v>
      </c>
      <c r="S140" s="354">
        <v>0</v>
      </c>
      <c r="T140" s="354">
        <f t="shared" si="3"/>
        <v>156801</v>
      </c>
      <c r="U140" s="355"/>
    </row>
    <row r="141" spans="1:21" s="243" customFormat="1" ht="105" x14ac:dyDescent="0.25">
      <c r="A141" s="575">
        <v>108.49999999999997</v>
      </c>
      <c r="B141" s="580">
        <v>108.49999999999997</v>
      </c>
      <c r="C141" s="346">
        <v>108.49999999999997</v>
      </c>
      <c r="D141" s="346"/>
      <c r="E141" s="346"/>
      <c r="F141" s="346"/>
      <c r="G141" s="347"/>
      <c r="H141" s="346"/>
      <c r="I141" s="577" t="s">
        <v>953</v>
      </c>
      <c r="J141" s="356" t="s">
        <v>954</v>
      </c>
      <c r="K141" s="357" t="s">
        <v>684</v>
      </c>
      <c r="L141" s="350" t="s">
        <v>673</v>
      </c>
      <c r="M141" s="351">
        <v>156801</v>
      </c>
      <c r="N141" s="578">
        <v>156801</v>
      </c>
      <c r="O141" s="352">
        <v>43999</v>
      </c>
      <c r="P141" s="353">
        <v>0</v>
      </c>
      <c r="Q141" s="353">
        <v>0</v>
      </c>
      <c r="R141" s="354">
        <v>0</v>
      </c>
      <c r="S141" s="354">
        <v>0</v>
      </c>
      <c r="T141" s="354">
        <f t="shared" si="3"/>
        <v>156801</v>
      </c>
      <c r="U141" s="355"/>
    </row>
    <row r="142" spans="1:21" s="243" customFormat="1" ht="90" x14ac:dyDescent="0.25">
      <c r="A142" s="575">
        <v>110</v>
      </c>
      <c r="B142" s="580">
        <v>110</v>
      </c>
      <c r="C142" s="346">
        <v>110</v>
      </c>
      <c r="D142" s="346"/>
      <c r="E142" s="346"/>
      <c r="F142" s="346"/>
      <c r="G142" s="347"/>
      <c r="H142" s="346"/>
      <c r="I142" s="577" t="s">
        <v>955</v>
      </c>
      <c r="J142" s="356" t="s">
        <v>956</v>
      </c>
      <c r="K142" s="357" t="s">
        <v>684</v>
      </c>
      <c r="L142" s="350" t="s">
        <v>673</v>
      </c>
      <c r="M142" s="351">
        <v>100800</v>
      </c>
      <c r="N142" s="578">
        <v>100800</v>
      </c>
      <c r="O142" s="352">
        <v>43885</v>
      </c>
      <c r="P142" s="353">
        <v>0</v>
      </c>
      <c r="Q142" s="353">
        <v>0</v>
      </c>
      <c r="R142" s="354">
        <v>0</v>
      </c>
      <c r="S142" s="354">
        <v>0</v>
      </c>
      <c r="T142" s="354">
        <f t="shared" si="3"/>
        <v>100800</v>
      </c>
      <c r="U142" s="355"/>
    </row>
    <row r="143" spans="1:21" s="243" customFormat="1" ht="105" x14ac:dyDescent="0.25">
      <c r="A143" s="575">
        <v>110.1</v>
      </c>
      <c r="B143" s="580">
        <v>110.1</v>
      </c>
      <c r="C143" s="346">
        <v>110.1</v>
      </c>
      <c r="D143" s="346"/>
      <c r="E143" s="346"/>
      <c r="F143" s="346"/>
      <c r="G143" s="347"/>
      <c r="H143" s="346"/>
      <c r="I143" s="577" t="s">
        <v>957</v>
      </c>
      <c r="J143" s="356" t="s">
        <v>958</v>
      </c>
      <c r="K143" s="357" t="s">
        <v>684</v>
      </c>
      <c r="L143" s="350" t="s">
        <v>673</v>
      </c>
      <c r="M143" s="351">
        <v>100800</v>
      </c>
      <c r="N143" s="578">
        <v>100800</v>
      </c>
      <c r="O143" s="352">
        <v>43885</v>
      </c>
      <c r="P143" s="353">
        <v>0</v>
      </c>
      <c r="Q143" s="353">
        <v>0</v>
      </c>
      <c r="R143" s="354">
        <v>0</v>
      </c>
      <c r="S143" s="354">
        <v>0</v>
      </c>
      <c r="T143" s="354">
        <f t="shared" si="3"/>
        <v>100800</v>
      </c>
      <c r="U143" s="355"/>
    </row>
    <row r="144" spans="1:21" s="243" customFormat="1" ht="105" x14ac:dyDescent="0.25">
      <c r="A144" s="575">
        <v>110.19999999999999</v>
      </c>
      <c r="B144" s="580">
        <v>110.19999999999999</v>
      </c>
      <c r="C144" s="346">
        <v>110.19999999999999</v>
      </c>
      <c r="D144" s="346"/>
      <c r="E144" s="346"/>
      <c r="F144" s="346"/>
      <c r="G144" s="347"/>
      <c r="H144" s="346"/>
      <c r="I144" s="577" t="s">
        <v>959</v>
      </c>
      <c r="J144" s="356" t="s">
        <v>960</v>
      </c>
      <c r="K144" s="357" t="s">
        <v>684</v>
      </c>
      <c r="L144" s="350" t="s">
        <v>673</v>
      </c>
      <c r="M144" s="351">
        <v>100800</v>
      </c>
      <c r="N144" s="578">
        <v>100800</v>
      </c>
      <c r="O144" s="352">
        <v>43885</v>
      </c>
      <c r="P144" s="353">
        <v>0</v>
      </c>
      <c r="Q144" s="353">
        <v>0</v>
      </c>
      <c r="R144" s="354">
        <v>0</v>
      </c>
      <c r="S144" s="354">
        <v>0</v>
      </c>
      <c r="T144" s="354">
        <f t="shared" si="3"/>
        <v>100800</v>
      </c>
      <c r="U144" s="355"/>
    </row>
    <row r="145" spans="1:21" s="243" customFormat="1" ht="105" x14ac:dyDescent="0.25">
      <c r="A145" s="575">
        <v>110.29999999999998</v>
      </c>
      <c r="B145" s="580">
        <v>110.29999999999998</v>
      </c>
      <c r="C145" s="346">
        <v>110.29999999999998</v>
      </c>
      <c r="D145" s="346"/>
      <c r="E145" s="346"/>
      <c r="F145" s="346"/>
      <c r="G145" s="347"/>
      <c r="H145" s="346"/>
      <c r="I145" s="577" t="s">
        <v>961</v>
      </c>
      <c r="J145" s="356" t="s">
        <v>962</v>
      </c>
      <c r="K145" s="357" t="s">
        <v>684</v>
      </c>
      <c r="L145" s="350" t="s">
        <v>673</v>
      </c>
      <c r="M145" s="351">
        <v>100800</v>
      </c>
      <c r="N145" s="578">
        <v>100800</v>
      </c>
      <c r="O145" s="352">
        <v>43885</v>
      </c>
      <c r="P145" s="353">
        <v>0</v>
      </c>
      <c r="Q145" s="353">
        <v>0</v>
      </c>
      <c r="R145" s="354">
        <v>0</v>
      </c>
      <c r="S145" s="354">
        <v>0</v>
      </c>
      <c r="T145" s="354">
        <f t="shared" si="3"/>
        <v>100800</v>
      </c>
      <c r="U145" s="355"/>
    </row>
    <row r="146" spans="1:21" s="243" customFormat="1" ht="45" x14ac:dyDescent="0.25">
      <c r="A146" s="575">
        <v>120</v>
      </c>
      <c r="B146" s="580">
        <v>120</v>
      </c>
      <c r="C146" s="346">
        <v>120</v>
      </c>
      <c r="D146" s="346"/>
      <c r="E146" s="346"/>
      <c r="F146" s="346"/>
      <c r="G146" s="347"/>
      <c r="H146" s="346"/>
      <c r="I146" s="577" t="s">
        <v>963</v>
      </c>
      <c r="J146" s="356" t="s">
        <v>895</v>
      </c>
      <c r="K146" s="357" t="s">
        <v>672</v>
      </c>
      <c r="L146" s="350" t="s">
        <v>673</v>
      </c>
      <c r="M146" s="351">
        <v>1920000</v>
      </c>
      <c r="N146" s="578">
        <v>1920000</v>
      </c>
      <c r="O146" s="352">
        <v>43772</v>
      </c>
      <c r="P146" s="353">
        <v>0</v>
      </c>
      <c r="Q146" s="353">
        <v>0</v>
      </c>
      <c r="R146" s="354">
        <v>0</v>
      </c>
      <c r="S146" s="354">
        <v>0</v>
      </c>
      <c r="T146" s="354">
        <f t="shared" si="3"/>
        <v>1920000</v>
      </c>
      <c r="U146" s="355"/>
    </row>
    <row r="147" spans="1:21" s="243" customFormat="1" ht="45" x14ac:dyDescent="0.25">
      <c r="A147" s="575">
        <v>121</v>
      </c>
      <c r="B147" s="580">
        <v>121</v>
      </c>
      <c r="C147" s="346">
        <v>121</v>
      </c>
      <c r="D147" s="346"/>
      <c r="E147" s="346"/>
      <c r="F147" s="346"/>
      <c r="G147" s="347"/>
      <c r="H147" s="346"/>
      <c r="I147" s="577" t="s">
        <v>964</v>
      </c>
      <c r="J147" s="356" t="s">
        <v>965</v>
      </c>
      <c r="K147" s="357" t="s">
        <v>672</v>
      </c>
      <c r="L147" s="350" t="s">
        <v>673</v>
      </c>
      <c r="M147" s="351">
        <v>1080000</v>
      </c>
      <c r="N147" s="578">
        <v>1080000</v>
      </c>
      <c r="O147" s="352">
        <v>43620</v>
      </c>
      <c r="P147" s="353">
        <v>0</v>
      </c>
      <c r="Q147" s="353">
        <v>0</v>
      </c>
      <c r="R147" s="354">
        <v>0</v>
      </c>
      <c r="S147" s="354">
        <v>155385</v>
      </c>
      <c r="T147" s="354">
        <v>924615</v>
      </c>
      <c r="U147" s="355" t="s">
        <v>677</v>
      </c>
    </row>
    <row r="148" spans="1:21" s="243" customFormat="1" ht="60" x14ac:dyDescent="0.25">
      <c r="A148" s="575">
        <v>123</v>
      </c>
      <c r="B148" s="580">
        <v>123</v>
      </c>
      <c r="C148" s="346">
        <v>123</v>
      </c>
      <c r="D148" s="346"/>
      <c r="E148" s="346"/>
      <c r="F148" s="346"/>
      <c r="G148" s="347"/>
      <c r="H148" s="346"/>
      <c r="I148" s="577" t="s">
        <v>966</v>
      </c>
      <c r="J148" s="356" t="s">
        <v>967</v>
      </c>
      <c r="K148" s="357" t="s">
        <v>730</v>
      </c>
      <c r="L148" s="350" t="s">
        <v>673</v>
      </c>
      <c r="M148" s="351">
        <v>420000</v>
      </c>
      <c r="N148" s="578">
        <v>420000</v>
      </c>
      <c r="O148" s="352">
        <v>43709</v>
      </c>
      <c r="P148" s="353">
        <v>0</v>
      </c>
      <c r="Q148" s="353">
        <v>0</v>
      </c>
      <c r="R148" s="354">
        <v>0</v>
      </c>
      <c r="S148" s="354">
        <v>81020</v>
      </c>
      <c r="T148" s="354">
        <v>338980</v>
      </c>
      <c r="U148" s="355" t="s">
        <v>784</v>
      </c>
    </row>
    <row r="149" spans="1:21" s="243" customFormat="1" ht="60" x14ac:dyDescent="0.25">
      <c r="A149" s="575">
        <v>133</v>
      </c>
      <c r="B149" s="580">
        <v>133</v>
      </c>
      <c r="C149" s="346">
        <v>133</v>
      </c>
      <c r="D149" s="346"/>
      <c r="E149" s="346"/>
      <c r="F149" s="346"/>
      <c r="G149" s="347"/>
      <c r="H149" s="346"/>
      <c r="I149" s="577" t="s">
        <v>968</v>
      </c>
      <c r="J149" s="356" t="s">
        <v>969</v>
      </c>
      <c r="K149" s="357" t="s">
        <v>730</v>
      </c>
      <c r="L149" s="350" t="s">
        <v>673</v>
      </c>
      <c r="M149" s="351">
        <v>420000</v>
      </c>
      <c r="N149" s="578">
        <v>420000</v>
      </c>
      <c r="O149" s="352">
        <v>43646</v>
      </c>
      <c r="P149" s="353">
        <v>0</v>
      </c>
      <c r="Q149" s="353">
        <v>0</v>
      </c>
      <c r="R149" s="354">
        <v>0</v>
      </c>
      <c r="S149" s="354">
        <v>66841</v>
      </c>
      <c r="T149" s="354">
        <v>353159</v>
      </c>
      <c r="U149" s="355" t="s">
        <v>870</v>
      </c>
    </row>
    <row r="150" spans="1:21" s="243" customFormat="1" ht="45" x14ac:dyDescent="0.25">
      <c r="A150" s="575">
        <v>134</v>
      </c>
      <c r="B150" s="580">
        <v>134</v>
      </c>
      <c r="C150" s="346">
        <v>134</v>
      </c>
      <c r="D150" s="346"/>
      <c r="E150" s="346"/>
      <c r="F150" s="346"/>
      <c r="G150" s="347"/>
      <c r="H150" s="346"/>
      <c r="I150" s="577" t="s">
        <v>970</v>
      </c>
      <c r="J150" s="356" t="s">
        <v>971</v>
      </c>
      <c r="K150" s="357" t="s">
        <v>684</v>
      </c>
      <c r="L150" s="350" t="s">
        <v>673</v>
      </c>
      <c r="M150" s="351">
        <v>720000</v>
      </c>
      <c r="N150" s="578">
        <v>720000</v>
      </c>
      <c r="O150" s="352">
        <v>43772</v>
      </c>
      <c r="P150" s="353">
        <v>0</v>
      </c>
      <c r="Q150" s="353">
        <v>0</v>
      </c>
      <c r="R150" s="354">
        <v>0</v>
      </c>
      <c r="S150" s="354">
        <v>0</v>
      </c>
      <c r="T150" s="354">
        <f t="shared" si="3"/>
        <v>720000</v>
      </c>
      <c r="U150" s="355"/>
    </row>
    <row r="151" spans="1:21" s="243" customFormat="1" ht="105" x14ac:dyDescent="0.25">
      <c r="A151" s="575">
        <v>139</v>
      </c>
      <c r="B151" s="580">
        <v>139</v>
      </c>
      <c r="C151" s="346">
        <v>139</v>
      </c>
      <c r="D151" s="346"/>
      <c r="E151" s="346"/>
      <c r="F151" s="346"/>
      <c r="G151" s="347"/>
      <c r="H151" s="346"/>
      <c r="I151" s="577" t="s">
        <v>972</v>
      </c>
      <c r="J151" s="356" t="s">
        <v>973</v>
      </c>
      <c r="K151" s="357" t="s">
        <v>684</v>
      </c>
      <c r="L151" s="350" t="s">
        <v>673</v>
      </c>
      <c r="M151" s="351">
        <v>100800</v>
      </c>
      <c r="N151" s="578">
        <v>109128</v>
      </c>
      <c r="O151" s="352">
        <v>43416</v>
      </c>
      <c r="P151" s="353">
        <v>1</v>
      </c>
      <c r="Q151" s="353">
        <v>0</v>
      </c>
      <c r="R151" s="354">
        <v>109128</v>
      </c>
      <c r="S151" s="354">
        <v>0</v>
      </c>
      <c r="T151" s="354">
        <f t="shared" si="3"/>
        <v>0</v>
      </c>
      <c r="U151" s="355" t="s">
        <v>974</v>
      </c>
    </row>
    <row r="152" spans="1:21" s="243" customFormat="1" ht="105" x14ac:dyDescent="0.25">
      <c r="A152" s="575">
        <v>139.1</v>
      </c>
      <c r="B152" s="580">
        <v>139.1</v>
      </c>
      <c r="C152" s="346">
        <v>139.1</v>
      </c>
      <c r="D152" s="346"/>
      <c r="E152" s="346"/>
      <c r="F152" s="346"/>
      <c r="G152" s="347"/>
      <c r="H152" s="346"/>
      <c r="I152" s="577" t="s">
        <v>975</v>
      </c>
      <c r="J152" s="356" t="s">
        <v>976</v>
      </c>
      <c r="K152" s="357" t="s">
        <v>684</v>
      </c>
      <c r="L152" s="350" t="s">
        <v>673</v>
      </c>
      <c r="M152" s="351">
        <v>100800</v>
      </c>
      <c r="N152" s="578">
        <v>109128</v>
      </c>
      <c r="O152" s="352">
        <v>43416</v>
      </c>
      <c r="P152" s="353">
        <v>1</v>
      </c>
      <c r="Q152" s="353">
        <v>0</v>
      </c>
      <c r="R152" s="354">
        <v>109128</v>
      </c>
      <c r="S152" s="354">
        <v>0</v>
      </c>
      <c r="T152" s="354">
        <f t="shared" si="3"/>
        <v>0</v>
      </c>
      <c r="U152" s="355" t="s">
        <v>974</v>
      </c>
    </row>
    <row r="153" spans="1:21" s="243" customFormat="1" ht="105" x14ac:dyDescent="0.25">
      <c r="A153" s="575">
        <v>139.19999999999999</v>
      </c>
      <c r="B153" s="580">
        <v>139.19999999999999</v>
      </c>
      <c r="C153" s="346">
        <v>139.19999999999999</v>
      </c>
      <c r="D153" s="346"/>
      <c r="E153" s="346"/>
      <c r="F153" s="346"/>
      <c r="G153" s="347"/>
      <c r="H153" s="346"/>
      <c r="I153" s="577" t="s">
        <v>977</v>
      </c>
      <c r="J153" s="356" t="s">
        <v>978</v>
      </c>
      <c r="K153" s="357" t="s">
        <v>684</v>
      </c>
      <c r="L153" s="350" t="s">
        <v>673</v>
      </c>
      <c r="M153" s="351">
        <v>100800</v>
      </c>
      <c r="N153" s="578">
        <v>109128</v>
      </c>
      <c r="O153" s="352">
        <v>43416</v>
      </c>
      <c r="P153" s="353">
        <v>1</v>
      </c>
      <c r="Q153" s="353">
        <v>0</v>
      </c>
      <c r="R153" s="354">
        <v>109128</v>
      </c>
      <c r="S153" s="354">
        <v>0</v>
      </c>
      <c r="T153" s="354">
        <f t="shared" si="3"/>
        <v>0</v>
      </c>
      <c r="U153" s="355" t="s">
        <v>974</v>
      </c>
    </row>
    <row r="154" spans="1:21" s="243" customFormat="1" ht="105" x14ac:dyDescent="0.25">
      <c r="A154" s="575">
        <v>139.29999999999998</v>
      </c>
      <c r="B154" s="580">
        <v>139.29999999999998</v>
      </c>
      <c r="C154" s="346">
        <v>139.29999999999998</v>
      </c>
      <c r="D154" s="346"/>
      <c r="E154" s="346"/>
      <c r="F154" s="346"/>
      <c r="G154" s="347"/>
      <c r="H154" s="346"/>
      <c r="I154" s="577" t="s">
        <v>979</v>
      </c>
      <c r="J154" s="356" t="s">
        <v>980</v>
      </c>
      <c r="K154" s="357" t="s">
        <v>684</v>
      </c>
      <c r="L154" s="350" t="s">
        <v>673</v>
      </c>
      <c r="M154" s="351">
        <v>100800</v>
      </c>
      <c r="N154" s="578">
        <v>109128</v>
      </c>
      <c r="O154" s="352">
        <v>43416</v>
      </c>
      <c r="P154" s="353">
        <v>1</v>
      </c>
      <c r="Q154" s="353">
        <v>0</v>
      </c>
      <c r="R154" s="354">
        <v>109128</v>
      </c>
      <c r="S154" s="354">
        <v>0</v>
      </c>
      <c r="T154" s="354">
        <f t="shared" si="3"/>
        <v>0</v>
      </c>
      <c r="U154" s="355" t="s">
        <v>974</v>
      </c>
    </row>
    <row r="155" spans="1:21" s="243" customFormat="1" ht="105" x14ac:dyDescent="0.25">
      <c r="A155" s="575">
        <v>140</v>
      </c>
      <c r="B155" s="580">
        <v>140</v>
      </c>
      <c r="C155" s="346">
        <v>140</v>
      </c>
      <c r="D155" s="346"/>
      <c r="E155" s="346"/>
      <c r="F155" s="346"/>
      <c r="G155" s="347"/>
      <c r="H155" s="346"/>
      <c r="I155" s="577" t="s">
        <v>981</v>
      </c>
      <c r="J155" s="356" t="s">
        <v>982</v>
      </c>
      <c r="K155" s="357" t="s">
        <v>684</v>
      </c>
      <c r="L155" s="350" t="s">
        <v>673</v>
      </c>
      <c r="M155" s="351">
        <v>161280</v>
      </c>
      <c r="N155" s="578">
        <v>161280</v>
      </c>
      <c r="O155" s="352">
        <v>43885</v>
      </c>
      <c r="P155" s="353">
        <v>0</v>
      </c>
      <c r="Q155" s="353">
        <v>0</v>
      </c>
      <c r="R155" s="354">
        <v>0</v>
      </c>
      <c r="S155" s="354">
        <v>0</v>
      </c>
      <c r="T155" s="354">
        <f t="shared" si="3"/>
        <v>161280</v>
      </c>
      <c r="U155" s="355"/>
    </row>
    <row r="156" spans="1:21" s="243" customFormat="1" ht="105" x14ac:dyDescent="0.25">
      <c r="A156" s="575">
        <v>140.1</v>
      </c>
      <c r="B156" s="580">
        <v>140.1</v>
      </c>
      <c r="C156" s="346">
        <v>140.1</v>
      </c>
      <c r="D156" s="346"/>
      <c r="E156" s="346"/>
      <c r="F156" s="346"/>
      <c r="G156" s="347"/>
      <c r="H156" s="346"/>
      <c r="I156" s="577" t="s">
        <v>983</v>
      </c>
      <c r="J156" s="356" t="s">
        <v>984</v>
      </c>
      <c r="K156" s="357" t="s">
        <v>684</v>
      </c>
      <c r="L156" s="350" t="s">
        <v>673</v>
      </c>
      <c r="M156" s="351">
        <v>161280</v>
      </c>
      <c r="N156" s="578">
        <v>161280</v>
      </c>
      <c r="O156" s="352">
        <v>43885</v>
      </c>
      <c r="P156" s="353">
        <v>0</v>
      </c>
      <c r="Q156" s="353">
        <v>0</v>
      </c>
      <c r="R156" s="354">
        <v>0</v>
      </c>
      <c r="S156" s="354">
        <v>0</v>
      </c>
      <c r="T156" s="354">
        <f t="shared" si="3"/>
        <v>161280</v>
      </c>
      <c r="U156" s="355"/>
    </row>
    <row r="157" spans="1:21" s="243" customFormat="1" ht="105" x14ac:dyDescent="0.25">
      <c r="A157" s="575">
        <v>140.19999999999999</v>
      </c>
      <c r="B157" s="580">
        <v>140.19999999999999</v>
      </c>
      <c r="C157" s="346">
        <v>140.19999999999999</v>
      </c>
      <c r="D157" s="346"/>
      <c r="E157" s="346"/>
      <c r="F157" s="346"/>
      <c r="G157" s="347"/>
      <c r="H157" s="346"/>
      <c r="I157" s="577" t="s">
        <v>985</v>
      </c>
      <c r="J157" s="356" t="s">
        <v>986</v>
      </c>
      <c r="K157" s="357" t="s">
        <v>684</v>
      </c>
      <c r="L157" s="350" t="s">
        <v>673</v>
      </c>
      <c r="M157" s="351">
        <v>161280</v>
      </c>
      <c r="N157" s="578">
        <v>161280</v>
      </c>
      <c r="O157" s="352">
        <v>43885</v>
      </c>
      <c r="P157" s="353">
        <v>0</v>
      </c>
      <c r="Q157" s="353">
        <v>0</v>
      </c>
      <c r="R157" s="354">
        <v>0</v>
      </c>
      <c r="S157" s="354">
        <v>0</v>
      </c>
      <c r="T157" s="354">
        <f t="shared" si="3"/>
        <v>161280</v>
      </c>
      <c r="U157" s="355"/>
    </row>
    <row r="158" spans="1:21" s="243" customFormat="1" ht="90" x14ac:dyDescent="0.25">
      <c r="A158" s="575">
        <v>140.29999999999998</v>
      </c>
      <c r="B158" s="580">
        <v>140.29999999999998</v>
      </c>
      <c r="C158" s="346">
        <v>140.29999999999998</v>
      </c>
      <c r="D158" s="346"/>
      <c r="E158" s="346"/>
      <c r="F158" s="346"/>
      <c r="G158" s="347"/>
      <c r="H158" s="346"/>
      <c r="I158" s="577" t="s">
        <v>987</v>
      </c>
      <c r="J158" s="356" t="s">
        <v>988</v>
      </c>
      <c r="K158" s="357" t="s">
        <v>684</v>
      </c>
      <c r="L158" s="350" t="s">
        <v>673</v>
      </c>
      <c r="M158" s="351">
        <v>161280</v>
      </c>
      <c r="N158" s="578">
        <v>161280</v>
      </c>
      <c r="O158" s="352">
        <v>43885</v>
      </c>
      <c r="P158" s="353">
        <v>0</v>
      </c>
      <c r="Q158" s="353">
        <v>0</v>
      </c>
      <c r="R158" s="354">
        <v>0</v>
      </c>
      <c r="S158" s="354">
        <v>0</v>
      </c>
      <c r="T158" s="354">
        <f t="shared" si="3"/>
        <v>161280</v>
      </c>
      <c r="U158" s="355"/>
    </row>
    <row r="159" spans="1:21" s="243" customFormat="1" ht="105" x14ac:dyDescent="0.25">
      <c r="A159" s="575">
        <v>140.39999999999998</v>
      </c>
      <c r="B159" s="580">
        <v>140.39999999999998</v>
      </c>
      <c r="C159" s="346">
        <v>140.39999999999998</v>
      </c>
      <c r="D159" s="346"/>
      <c r="E159" s="346"/>
      <c r="F159" s="346"/>
      <c r="G159" s="347"/>
      <c r="H159" s="346"/>
      <c r="I159" s="577" t="s">
        <v>989</v>
      </c>
      <c r="J159" s="356" t="s">
        <v>990</v>
      </c>
      <c r="K159" s="357" t="s">
        <v>684</v>
      </c>
      <c r="L159" s="350" t="s">
        <v>673</v>
      </c>
      <c r="M159" s="351">
        <v>161280</v>
      </c>
      <c r="N159" s="578">
        <v>161280</v>
      </c>
      <c r="O159" s="352">
        <v>43885</v>
      </c>
      <c r="P159" s="353">
        <v>0</v>
      </c>
      <c r="Q159" s="353">
        <v>0</v>
      </c>
      <c r="R159" s="354">
        <v>0</v>
      </c>
      <c r="S159" s="354">
        <v>0</v>
      </c>
      <c r="T159" s="354">
        <f t="shared" si="3"/>
        <v>161280</v>
      </c>
      <c r="U159" s="355"/>
    </row>
    <row r="160" spans="1:21" s="243" customFormat="1" ht="60" x14ac:dyDescent="0.25">
      <c r="A160" s="575">
        <v>142</v>
      </c>
      <c r="B160" s="580">
        <v>142</v>
      </c>
      <c r="C160" s="346">
        <v>142</v>
      </c>
      <c r="D160" s="346"/>
      <c r="E160" s="346"/>
      <c r="F160" s="346"/>
      <c r="G160" s="347"/>
      <c r="H160" s="346"/>
      <c r="I160" s="577" t="s">
        <v>991</v>
      </c>
      <c r="J160" s="356" t="s">
        <v>895</v>
      </c>
      <c r="K160" s="357" t="s">
        <v>672</v>
      </c>
      <c r="L160" s="350" t="s">
        <v>673</v>
      </c>
      <c r="M160" s="351">
        <v>3600000</v>
      </c>
      <c r="N160" s="578">
        <v>3600000</v>
      </c>
      <c r="O160" s="352">
        <v>43740</v>
      </c>
      <c r="P160" s="353">
        <v>0</v>
      </c>
      <c r="Q160" s="358">
        <v>0</v>
      </c>
      <c r="R160" s="354">
        <v>0</v>
      </c>
      <c r="S160" s="354">
        <v>602158</v>
      </c>
      <c r="T160" s="354">
        <v>2997842</v>
      </c>
      <c r="U160" s="355" t="s">
        <v>779</v>
      </c>
    </row>
    <row r="161" spans="1:21" s="243" customFormat="1" ht="60" x14ac:dyDescent="0.25">
      <c r="A161" s="575">
        <v>143</v>
      </c>
      <c r="B161" s="581"/>
      <c r="C161" s="346">
        <v>143</v>
      </c>
      <c r="D161" s="346"/>
      <c r="E161" s="346"/>
      <c r="F161" s="346"/>
      <c r="G161" s="347"/>
      <c r="H161" s="346"/>
      <c r="I161" s="577" t="s">
        <v>992</v>
      </c>
      <c r="J161" s="356" t="s">
        <v>993</v>
      </c>
      <c r="K161" s="357" t="s">
        <v>730</v>
      </c>
      <c r="L161" s="350" t="s">
        <v>673</v>
      </c>
      <c r="M161" s="351">
        <v>0</v>
      </c>
      <c r="N161" s="578">
        <v>60000</v>
      </c>
      <c r="O161" s="352">
        <v>43542</v>
      </c>
      <c r="P161" s="353">
        <v>0</v>
      </c>
      <c r="Q161" s="358">
        <v>0</v>
      </c>
      <c r="R161" s="354">
        <v>0</v>
      </c>
      <c r="S161" s="354">
        <v>59447</v>
      </c>
      <c r="T161" s="354">
        <v>553</v>
      </c>
      <c r="U161" s="355" t="s">
        <v>994</v>
      </c>
    </row>
    <row r="162" spans="1:21" s="243" customFormat="1" ht="45" x14ac:dyDescent="0.25">
      <c r="A162" s="575">
        <v>147</v>
      </c>
      <c r="B162" s="580">
        <v>147</v>
      </c>
      <c r="C162" s="346">
        <v>147</v>
      </c>
      <c r="D162" s="346"/>
      <c r="E162" s="346"/>
      <c r="F162" s="346"/>
      <c r="G162" s="347"/>
      <c r="H162" s="346"/>
      <c r="I162" s="577" t="s">
        <v>995</v>
      </c>
      <c r="J162" s="356" t="s">
        <v>895</v>
      </c>
      <c r="K162" s="357" t="s">
        <v>672</v>
      </c>
      <c r="L162" s="350" t="s">
        <v>673</v>
      </c>
      <c r="M162" s="351">
        <v>3360000</v>
      </c>
      <c r="N162" s="578">
        <v>3360000</v>
      </c>
      <c r="O162" s="352">
        <v>43722</v>
      </c>
      <c r="P162" s="353">
        <v>0</v>
      </c>
      <c r="Q162" s="353">
        <v>0</v>
      </c>
      <c r="R162" s="354">
        <v>0</v>
      </c>
      <c r="S162" s="354">
        <v>397267</v>
      </c>
      <c r="T162" s="354">
        <v>2962733</v>
      </c>
      <c r="U162" s="355" t="s">
        <v>677</v>
      </c>
    </row>
    <row r="163" spans="1:21" s="243" customFormat="1" ht="60" x14ac:dyDescent="0.25">
      <c r="A163" s="575">
        <v>158</v>
      </c>
      <c r="B163" s="580">
        <v>158</v>
      </c>
      <c r="C163" s="346">
        <v>158</v>
      </c>
      <c r="D163" s="346"/>
      <c r="E163" s="346"/>
      <c r="F163" s="346"/>
      <c r="G163" s="347"/>
      <c r="H163" s="346"/>
      <c r="I163" s="577" t="s">
        <v>996</v>
      </c>
      <c r="J163" s="356" t="s">
        <v>997</v>
      </c>
      <c r="K163" s="357" t="s">
        <v>730</v>
      </c>
      <c r="L163" s="350" t="s">
        <v>673</v>
      </c>
      <c r="M163" s="351">
        <v>420000</v>
      </c>
      <c r="N163" s="578">
        <v>420000</v>
      </c>
      <c r="O163" s="352">
        <v>43646</v>
      </c>
      <c r="P163" s="353">
        <v>0</v>
      </c>
      <c r="Q163" s="353">
        <v>0</v>
      </c>
      <c r="R163" s="354">
        <v>0</v>
      </c>
      <c r="S163" s="354">
        <v>66841</v>
      </c>
      <c r="T163" s="354">
        <v>353159</v>
      </c>
      <c r="U163" s="355" t="s">
        <v>870</v>
      </c>
    </row>
    <row r="164" spans="1:21" s="243" customFormat="1" ht="60" x14ac:dyDescent="0.25">
      <c r="A164" s="575">
        <v>195</v>
      </c>
      <c r="B164" s="580">
        <v>195</v>
      </c>
      <c r="C164" s="346">
        <v>195</v>
      </c>
      <c r="D164" s="346"/>
      <c r="E164" s="346"/>
      <c r="F164" s="346"/>
      <c r="G164" s="347"/>
      <c r="H164" s="346"/>
      <c r="I164" s="577" t="s">
        <v>998</v>
      </c>
      <c r="J164" s="356" t="s">
        <v>999</v>
      </c>
      <c r="K164" s="357" t="s">
        <v>695</v>
      </c>
      <c r="L164" s="350" t="s">
        <v>673</v>
      </c>
      <c r="M164" s="351">
        <v>350000</v>
      </c>
      <c r="N164" s="578">
        <v>350000</v>
      </c>
      <c r="O164" s="352">
        <v>43461</v>
      </c>
      <c r="P164" s="353">
        <v>0</v>
      </c>
      <c r="Q164" s="353">
        <v>0</v>
      </c>
      <c r="R164" s="354">
        <v>0</v>
      </c>
      <c r="S164" s="354">
        <v>40679</v>
      </c>
      <c r="T164" s="354">
        <v>309321</v>
      </c>
      <c r="U164" s="355" t="s">
        <v>677</v>
      </c>
    </row>
    <row r="165" spans="1:21" s="243" customFormat="1" ht="105" x14ac:dyDescent="0.25">
      <c r="A165" s="575">
        <v>282</v>
      </c>
      <c r="B165" s="580">
        <v>282</v>
      </c>
      <c r="C165" s="346">
        <v>282</v>
      </c>
      <c r="D165" s="346"/>
      <c r="E165" s="346"/>
      <c r="F165" s="346"/>
      <c r="G165" s="347"/>
      <c r="H165" s="346"/>
      <c r="I165" s="577" t="s">
        <v>1000</v>
      </c>
      <c r="J165" s="356" t="s">
        <v>1001</v>
      </c>
      <c r="K165" s="357" t="s">
        <v>684</v>
      </c>
      <c r="L165" s="350" t="s">
        <v>673</v>
      </c>
      <c r="M165" s="351">
        <v>134400</v>
      </c>
      <c r="N165" s="578">
        <v>185133</v>
      </c>
      <c r="O165" s="352">
        <v>43584</v>
      </c>
      <c r="P165" s="353">
        <v>1</v>
      </c>
      <c r="Q165" s="353">
        <v>0</v>
      </c>
      <c r="R165" s="354">
        <v>185133</v>
      </c>
      <c r="S165" s="354">
        <v>0</v>
      </c>
      <c r="T165" s="354">
        <f t="shared" si="3"/>
        <v>0</v>
      </c>
      <c r="U165" s="355" t="s">
        <v>809</v>
      </c>
    </row>
    <row r="166" spans="1:21" s="243" customFormat="1" ht="90" x14ac:dyDescent="0.25">
      <c r="A166" s="575">
        <v>282.10000000000002</v>
      </c>
      <c r="B166" s="580">
        <v>282.10000000000002</v>
      </c>
      <c r="C166" s="346">
        <v>282.10000000000002</v>
      </c>
      <c r="D166" s="346"/>
      <c r="E166" s="346"/>
      <c r="F166" s="346"/>
      <c r="G166" s="347"/>
      <c r="H166" s="346"/>
      <c r="I166" s="577" t="s">
        <v>1002</v>
      </c>
      <c r="J166" s="356" t="s">
        <v>1003</v>
      </c>
      <c r="K166" s="357" t="s">
        <v>684</v>
      </c>
      <c r="L166" s="350" t="s">
        <v>673</v>
      </c>
      <c r="M166" s="351">
        <v>134400</v>
      </c>
      <c r="N166" s="578">
        <v>185133</v>
      </c>
      <c r="O166" s="352">
        <v>43584</v>
      </c>
      <c r="P166" s="353">
        <v>1</v>
      </c>
      <c r="Q166" s="353">
        <v>0</v>
      </c>
      <c r="R166" s="354">
        <v>185133</v>
      </c>
      <c r="S166" s="354">
        <v>0</v>
      </c>
      <c r="T166" s="354">
        <f t="shared" si="3"/>
        <v>0</v>
      </c>
      <c r="U166" s="355" t="s">
        <v>809</v>
      </c>
    </row>
    <row r="167" spans="1:21" s="243" customFormat="1" ht="105" x14ac:dyDescent="0.25">
      <c r="A167" s="575">
        <v>282.2</v>
      </c>
      <c r="B167" s="580">
        <v>282.2</v>
      </c>
      <c r="C167" s="346">
        <v>282.2</v>
      </c>
      <c r="D167" s="346"/>
      <c r="E167" s="346"/>
      <c r="F167" s="346"/>
      <c r="G167" s="347"/>
      <c r="H167" s="346"/>
      <c r="I167" s="577" t="s">
        <v>1004</v>
      </c>
      <c r="J167" s="356" t="s">
        <v>1005</v>
      </c>
      <c r="K167" s="357" t="s">
        <v>684</v>
      </c>
      <c r="L167" s="350" t="s">
        <v>673</v>
      </c>
      <c r="M167" s="351">
        <v>134400</v>
      </c>
      <c r="N167" s="578">
        <v>185133</v>
      </c>
      <c r="O167" s="352">
        <v>43584</v>
      </c>
      <c r="P167" s="353">
        <v>1</v>
      </c>
      <c r="Q167" s="353">
        <v>0</v>
      </c>
      <c r="R167" s="354">
        <v>185133</v>
      </c>
      <c r="S167" s="354">
        <v>0</v>
      </c>
      <c r="T167" s="354">
        <f t="shared" si="3"/>
        <v>0</v>
      </c>
      <c r="U167" s="355" t="s">
        <v>809</v>
      </c>
    </row>
    <row r="168" spans="1:21" s="243" customFormat="1" ht="90" x14ac:dyDescent="0.25">
      <c r="A168" s="575">
        <v>282.3</v>
      </c>
      <c r="B168" s="580">
        <v>282.3</v>
      </c>
      <c r="C168" s="346">
        <v>282.3</v>
      </c>
      <c r="D168" s="346"/>
      <c r="E168" s="346"/>
      <c r="F168" s="346"/>
      <c r="G168" s="347"/>
      <c r="H168" s="346"/>
      <c r="I168" s="577" t="s">
        <v>1006</v>
      </c>
      <c r="J168" s="356" t="s">
        <v>1007</v>
      </c>
      <c r="K168" s="357" t="s">
        <v>684</v>
      </c>
      <c r="L168" s="350" t="s">
        <v>673</v>
      </c>
      <c r="M168" s="351">
        <v>134400</v>
      </c>
      <c r="N168" s="578">
        <v>185133</v>
      </c>
      <c r="O168" s="352">
        <v>43584</v>
      </c>
      <c r="P168" s="353">
        <v>1</v>
      </c>
      <c r="Q168" s="353">
        <v>0</v>
      </c>
      <c r="R168" s="354">
        <v>185133</v>
      </c>
      <c r="S168" s="354">
        <v>0</v>
      </c>
      <c r="T168" s="354">
        <f t="shared" si="3"/>
        <v>0</v>
      </c>
      <c r="U168" s="355" t="s">
        <v>809</v>
      </c>
    </row>
    <row r="169" spans="1:21" s="243" customFormat="1" ht="105" x14ac:dyDescent="0.25">
      <c r="A169" s="575">
        <v>282.39999999999998</v>
      </c>
      <c r="B169" s="580">
        <v>282.39999999999998</v>
      </c>
      <c r="C169" s="346">
        <v>282.39999999999998</v>
      </c>
      <c r="D169" s="346"/>
      <c r="E169" s="346"/>
      <c r="F169" s="346"/>
      <c r="G169" s="347"/>
      <c r="H169" s="346"/>
      <c r="I169" s="577" t="s">
        <v>1008</v>
      </c>
      <c r="J169" s="356" t="s">
        <v>1009</v>
      </c>
      <c r="K169" s="357" t="s">
        <v>684</v>
      </c>
      <c r="L169" s="350" t="s">
        <v>673</v>
      </c>
      <c r="M169" s="351">
        <v>134400</v>
      </c>
      <c r="N169" s="578">
        <v>185133</v>
      </c>
      <c r="O169" s="352">
        <v>43584</v>
      </c>
      <c r="P169" s="353">
        <v>1</v>
      </c>
      <c r="Q169" s="353">
        <v>0</v>
      </c>
      <c r="R169" s="354">
        <v>185133</v>
      </c>
      <c r="S169" s="354">
        <v>0</v>
      </c>
      <c r="T169" s="354">
        <f t="shared" si="3"/>
        <v>0</v>
      </c>
      <c r="U169" s="355" t="s">
        <v>809</v>
      </c>
    </row>
    <row r="170" spans="1:21" s="243" customFormat="1" ht="45" x14ac:dyDescent="0.25">
      <c r="A170" s="575" t="s">
        <v>1010</v>
      </c>
      <c r="B170" s="580" t="s">
        <v>1010</v>
      </c>
      <c r="C170" s="359" t="s">
        <v>1010</v>
      </c>
      <c r="D170" s="346"/>
      <c r="E170" s="346"/>
      <c r="F170" s="346"/>
      <c r="G170" s="347"/>
      <c r="H170" s="346"/>
      <c r="I170" s="577"/>
      <c r="J170" s="356" t="s">
        <v>1011</v>
      </c>
      <c r="K170" s="357" t="s">
        <v>684</v>
      </c>
      <c r="L170" s="350" t="s">
        <v>673</v>
      </c>
      <c r="M170" s="578">
        <v>3004288</v>
      </c>
      <c r="N170" s="578">
        <v>1958746</v>
      </c>
      <c r="O170" s="352" t="s">
        <v>304</v>
      </c>
      <c r="P170" s="353">
        <v>0</v>
      </c>
      <c r="Q170" s="353">
        <v>0</v>
      </c>
      <c r="R170" s="354">
        <v>0</v>
      </c>
      <c r="S170" s="354">
        <v>0</v>
      </c>
      <c r="T170" s="354">
        <f t="shared" si="3"/>
        <v>1958746</v>
      </c>
      <c r="U170" s="355"/>
    </row>
    <row r="171" spans="1:21" s="243" customFormat="1" ht="21" thickBot="1" x14ac:dyDescent="0.3">
      <c r="A171" s="773" t="s">
        <v>1012</v>
      </c>
      <c r="B171" s="774"/>
      <c r="C171" s="774"/>
      <c r="D171" s="774"/>
      <c r="E171" s="774"/>
      <c r="F171" s="774"/>
      <c r="G171" s="774"/>
      <c r="H171" s="774"/>
      <c r="I171" s="774"/>
      <c r="J171" s="774"/>
      <c r="K171" s="775"/>
      <c r="L171" s="360"/>
      <c r="M171" s="361">
        <f>SUM(M8:M170)</f>
        <v>50000000</v>
      </c>
      <c r="N171" s="361">
        <f>SUM(N8:N170)</f>
        <v>50000000</v>
      </c>
      <c r="O171" s="362"/>
      <c r="P171" s="363"/>
      <c r="Q171" s="364"/>
      <c r="R171" s="361">
        <f>SUM(R8:R170)</f>
        <v>4756121</v>
      </c>
      <c r="S171" s="361">
        <f>SUM(S8:S170)</f>
        <v>2898353</v>
      </c>
      <c r="T171" s="361">
        <f>SUM(T8:T170)</f>
        <v>42345526</v>
      </c>
      <c r="U171" s="365"/>
    </row>
    <row r="172" spans="1:21" s="243" customFormat="1" ht="60" x14ac:dyDescent="0.25">
      <c r="A172" s="582">
        <v>30</v>
      </c>
      <c r="B172" s="583"/>
      <c r="C172" s="583"/>
      <c r="D172" s="366"/>
      <c r="E172" s="366"/>
      <c r="F172" s="366"/>
      <c r="G172" s="366"/>
      <c r="H172" s="366"/>
      <c r="I172" s="584" t="s">
        <v>1013</v>
      </c>
      <c r="J172" s="367" t="s">
        <v>1014</v>
      </c>
      <c r="K172" s="367" t="s">
        <v>730</v>
      </c>
      <c r="L172" s="368" t="s">
        <v>673</v>
      </c>
      <c r="M172" s="369"/>
      <c r="N172" s="585"/>
      <c r="O172" s="370"/>
      <c r="P172" s="371"/>
      <c r="Q172" s="371"/>
      <c r="R172" s="372"/>
      <c r="S172" s="372"/>
      <c r="T172" s="372"/>
      <c r="U172" s="373" t="s">
        <v>1015</v>
      </c>
    </row>
    <row r="173" spans="1:21" s="243" customFormat="1" ht="75" x14ac:dyDescent="0.25">
      <c r="A173" s="582">
        <v>87</v>
      </c>
      <c r="B173" s="583"/>
      <c r="C173" s="583"/>
      <c r="D173" s="366"/>
      <c r="E173" s="366"/>
      <c r="F173" s="366"/>
      <c r="G173" s="366"/>
      <c r="H173" s="366"/>
      <c r="I173" s="584" t="s">
        <v>1016</v>
      </c>
      <c r="J173" s="367" t="s">
        <v>1017</v>
      </c>
      <c r="K173" s="367" t="s">
        <v>672</v>
      </c>
      <c r="L173" s="368" t="s">
        <v>673</v>
      </c>
      <c r="M173" s="369"/>
      <c r="N173" s="585"/>
      <c r="O173" s="370"/>
      <c r="P173" s="371"/>
      <c r="Q173" s="371"/>
      <c r="R173" s="372"/>
      <c r="S173" s="372"/>
      <c r="T173" s="372"/>
      <c r="U173" s="373" t="s">
        <v>1015</v>
      </c>
    </row>
    <row r="174" spans="1:21" s="243" customFormat="1" ht="45" x14ac:dyDescent="0.25">
      <c r="A174" s="582">
        <v>39</v>
      </c>
      <c r="B174" s="583">
        <v>39</v>
      </c>
      <c r="C174" s="366">
        <v>39</v>
      </c>
      <c r="D174" s="366"/>
      <c r="E174" s="366"/>
      <c r="F174" s="366"/>
      <c r="G174" s="366"/>
      <c r="H174" s="366"/>
      <c r="I174" s="584" t="s">
        <v>1018</v>
      </c>
      <c r="J174" s="367" t="s">
        <v>1019</v>
      </c>
      <c r="K174" s="367" t="s">
        <v>672</v>
      </c>
      <c r="L174" s="368" t="s">
        <v>673</v>
      </c>
      <c r="M174" s="369"/>
      <c r="N174" s="585"/>
      <c r="O174" s="370"/>
      <c r="P174" s="371"/>
      <c r="Q174" s="371"/>
      <c r="R174" s="372"/>
      <c r="S174" s="372"/>
      <c r="T174" s="372"/>
      <c r="U174" s="373" t="s">
        <v>1020</v>
      </c>
    </row>
    <row r="175" spans="1:21" s="243" customFormat="1" ht="45" x14ac:dyDescent="0.25">
      <c r="A175" s="582">
        <v>148</v>
      </c>
      <c r="B175" s="583">
        <v>148</v>
      </c>
      <c r="C175" s="366">
        <v>148</v>
      </c>
      <c r="D175" s="366"/>
      <c r="E175" s="366"/>
      <c r="F175" s="366"/>
      <c r="G175" s="366"/>
      <c r="H175" s="366"/>
      <c r="I175" s="584" t="s">
        <v>1021</v>
      </c>
      <c r="J175" s="367" t="s">
        <v>1022</v>
      </c>
      <c r="K175" s="367" t="s">
        <v>672</v>
      </c>
      <c r="L175" s="368" t="s">
        <v>673</v>
      </c>
      <c r="M175" s="369"/>
      <c r="N175" s="585"/>
      <c r="O175" s="370"/>
      <c r="P175" s="371"/>
      <c r="Q175" s="371"/>
      <c r="R175" s="372"/>
      <c r="S175" s="372"/>
      <c r="T175" s="372"/>
      <c r="U175" s="373" t="s">
        <v>1020</v>
      </c>
    </row>
    <row r="176" spans="1:21" s="243" customFormat="1" ht="60" x14ac:dyDescent="0.25">
      <c r="A176" s="582"/>
      <c r="B176" s="583" t="s">
        <v>1023</v>
      </c>
      <c r="C176" s="366" t="s">
        <v>1023</v>
      </c>
      <c r="D176" s="366"/>
      <c r="E176" s="366"/>
      <c r="F176" s="366"/>
      <c r="G176" s="366"/>
      <c r="H176" s="366"/>
      <c r="I176" s="584" t="s">
        <v>1024</v>
      </c>
      <c r="J176" s="367" t="s">
        <v>1025</v>
      </c>
      <c r="K176" s="367" t="s">
        <v>672</v>
      </c>
      <c r="L176" s="368" t="s">
        <v>673</v>
      </c>
      <c r="M176" s="369"/>
      <c r="N176" s="585"/>
      <c r="O176" s="370"/>
      <c r="P176" s="371"/>
      <c r="Q176" s="371"/>
      <c r="R176" s="372"/>
      <c r="S176" s="372"/>
      <c r="T176" s="372"/>
      <c r="U176" s="373" t="s">
        <v>1026</v>
      </c>
    </row>
    <row r="177" spans="1:21" s="243" customFormat="1" ht="45" x14ac:dyDescent="0.25">
      <c r="A177" s="582">
        <v>113</v>
      </c>
      <c r="B177" s="583">
        <v>113</v>
      </c>
      <c r="C177" s="366">
        <v>113</v>
      </c>
      <c r="D177" s="366"/>
      <c r="E177" s="366"/>
      <c r="F177" s="366"/>
      <c r="G177" s="366"/>
      <c r="H177" s="366"/>
      <c r="I177" s="584" t="s">
        <v>1027</v>
      </c>
      <c r="J177" s="367" t="s">
        <v>1028</v>
      </c>
      <c r="K177" s="367" t="s">
        <v>672</v>
      </c>
      <c r="L177" s="368" t="s">
        <v>673</v>
      </c>
      <c r="M177" s="369"/>
      <c r="N177" s="585"/>
      <c r="O177" s="370"/>
      <c r="P177" s="371"/>
      <c r="Q177" s="371"/>
      <c r="R177" s="372"/>
      <c r="S177" s="372"/>
      <c r="T177" s="372"/>
      <c r="U177" s="373"/>
    </row>
    <row r="178" spans="1:21" s="243" customFormat="1" ht="21" thickBot="1" x14ac:dyDescent="0.3">
      <c r="A178" s="773" t="s">
        <v>1029</v>
      </c>
      <c r="B178" s="774"/>
      <c r="C178" s="774"/>
      <c r="D178" s="774"/>
      <c r="E178" s="774"/>
      <c r="F178" s="774"/>
      <c r="G178" s="774"/>
      <c r="H178" s="774"/>
      <c r="I178" s="774"/>
      <c r="J178" s="774"/>
      <c r="K178" s="775"/>
      <c r="L178" s="360"/>
      <c r="M178" s="361">
        <f>SUM(M171:M177)</f>
        <v>50000000</v>
      </c>
      <c r="N178" s="361">
        <f>SUM(N171:N177)</f>
        <v>50000000</v>
      </c>
      <c r="O178" s="362"/>
      <c r="P178" s="363"/>
      <c r="Q178" s="364"/>
      <c r="R178" s="361">
        <f>SUM(R171:R177)</f>
        <v>4756121</v>
      </c>
      <c r="S178" s="361">
        <f>SUM(S171:S177)</f>
        <v>2898353</v>
      </c>
      <c r="T178" s="361">
        <f>SUM(T171:T177)</f>
        <v>42345526</v>
      </c>
      <c r="U178" s="365"/>
    </row>
    <row r="179" spans="1:21" s="243" customFormat="1" x14ac:dyDescent="0.25"/>
    <row r="180" spans="1:21" s="243" customFormat="1" x14ac:dyDescent="0.25"/>
  </sheetData>
  <mergeCells count="21">
    <mergeCell ref="J1:K1"/>
    <mergeCell ref="L1:L3"/>
    <mergeCell ref="M1:M3"/>
    <mergeCell ref="J2:K2"/>
    <mergeCell ref="A3:H3"/>
    <mergeCell ref="J3:K3"/>
    <mergeCell ref="U5:U7"/>
    <mergeCell ref="A171:K171"/>
    <mergeCell ref="A178:K178"/>
    <mergeCell ref="O5:O7"/>
    <mergeCell ref="P5:P7"/>
    <mergeCell ref="Q5:Q7"/>
    <mergeCell ref="R5:R7"/>
    <mergeCell ref="S5:S7"/>
    <mergeCell ref="T5:T7"/>
    <mergeCell ref="I5:I7"/>
    <mergeCell ref="J5:J7"/>
    <mergeCell ref="K5:K7"/>
    <mergeCell ref="L5:L7"/>
    <mergeCell ref="M5:M7"/>
    <mergeCell ref="N5:N7"/>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4"/>
  <sheetViews>
    <sheetView topLeftCell="D28" workbookViewId="0">
      <selection activeCell="S17" sqref="S17"/>
    </sheetView>
  </sheetViews>
  <sheetFormatPr defaultRowHeight="15" x14ac:dyDescent="0.25"/>
  <cols>
    <col min="9" max="9" width="11.5703125" customWidth="1"/>
    <col min="10" max="10" width="23.7109375" customWidth="1"/>
    <col min="11" max="11" width="14.140625" customWidth="1"/>
    <col min="12" max="12" width="13.85546875" customWidth="1"/>
    <col min="13" max="13" width="19.42578125" customWidth="1"/>
    <col min="14" max="14" width="19.5703125" customWidth="1"/>
    <col min="15" max="15" width="14.7109375" customWidth="1"/>
    <col min="16" max="16" width="14.140625" customWidth="1"/>
    <col min="17" max="17" width="16.85546875" customWidth="1"/>
    <col min="18" max="18" width="20.28515625" customWidth="1"/>
    <col min="19" max="19" width="19" customWidth="1"/>
    <col min="20" max="20" width="19.28515625" customWidth="1"/>
    <col min="21" max="21" width="14.140625" customWidth="1"/>
  </cols>
  <sheetData>
    <row r="1" spans="1:21" ht="30.75" x14ac:dyDescent="0.25">
      <c r="A1" s="374"/>
      <c r="B1" s="314"/>
      <c r="C1" s="315"/>
      <c r="D1" s="315"/>
      <c r="E1" s="315"/>
      <c r="F1" s="315"/>
      <c r="G1" s="315"/>
      <c r="H1" s="315"/>
      <c r="I1" s="316" t="s">
        <v>651</v>
      </c>
      <c r="J1" s="795" t="s">
        <v>652</v>
      </c>
      <c r="K1" s="796"/>
      <c r="L1" s="817" t="s">
        <v>1030</v>
      </c>
      <c r="M1" s="819"/>
      <c r="N1" s="375"/>
      <c r="O1" s="318"/>
      <c r="P1" s="319"/>
      <c r="Q1" s="319"/>
      <c r="R1" s="320"/>
      <c r="S1" s="320"/>
      <c r="T1" s="320"/>
      <c r="U1" s="376" t="str">
        <f>'[3]AY16-17 New Construction'!P1</f>
        <v>Version:  Final</v>
      </c>
    </row>
    <row r="2" spans="1:21" ht="15.75" x14ac:dyDescent="0.25">
      <c r="A2" s="377"/>
      <c r="B2" s="323"/>
      <c r="C2" s="324"/>
      <c r="D2" s="324"/>
      <c r="E2" s="324"/>
      <c r="F2" s="324"/>
      <c r="G2" s="324"/>
      <c r="H2" s="324"/>
      <c r="I2" s="325" t="s">
        <v>28</v>
      </c>
      <c r="J2" s="801">
        <f>'[3]AY16-17 New Construction'!E2</f>
        <v>43256</v>
      </c>
      <c r="K2" s="801"/>
      <c r="L2" s="818"/>
      <c r="M2" s="820"/>
      <c r="N2" s="378"/>
      <c r="O2" s="323"/>
      <c r="P2" s="323"/>
      <c r="Q2" s="327"/>
      <c r="R2" s="328"/>
      <c r="S2" s="328"/>
      <c r="T2" s="328"/>
      <c r="U2" s="379"/>
    </row>
    <row r="3" spans="1:21" ht="31.5" x14ac:dyDescent="0.25">
      <c r="A3" s="802" t="s">
        <v>654</v>
      </c>
      <c r="B3" s="803"/>
      <c r="C3" s="803"/>
      <c r="D3" s="803"/>
      <c r="E3" s="803"/>
      <c r="F3" s="803"/>
      <c r="G3" s="803"/>
      <c r="H3" s="803"/>
      <c r="I3" s="325" t="s">
        <v>29</v>
      </c>
      <c r="J3" s="804" t="s">
        <v>655</v>
      </c>
      <c r="K3" s="804"/>
      <c r="L3" s="818"/>
      <c r="M3" s="820"/>
      <c r="N3" s="378"/>
      <c r="O3" s="323"/>
      <c r="P3" s="323"/>
      <c r="Q3" s="327"/>
      <c r="R3" s="328"/>
      <c r="S3" s="328"/>
      <c r="T3" s="328"/>
      <c r="U3" s="379"/>
    </row>
    <row r="4" spans="1:21" ht="15.75" x14ac:dyDescent="0.25">
      <c r="A4" s="380"/>
      <c r="B4" s="330"/>
      <c r="C4" s="331"/>
      <c r="D4" s="331"/>
      <c r="E4" s="331"/>
      <c r="F4" s="331"/>
      <c r="G4" s="331"/>
      <c r="H4" s="331"/>
      <c r="I4" s="332"/>
      <c r="J4" s="333"/>
      <c r="K4" s="334"/>
      <c r="L4" s="335"/>
      <c r="M4" s="381"/>
      <c r="N4" s="382"/>
      <c r="O4" s="338"/>
      <c r="P4" s="330"/>
      <c r="Q4" s="339"/>
      <c r="R4" s="340"/>
      <c r="S4" s="340"/>
      <c r="T4" s="340"/>
      <c r="U4" s="334"/>
    </row>
    <row r="5" spans="1:21" ht="15.75" x14ac:dyDescent="0.25">
      <c r="A5" s="383"/>
      <c r="B5" s="342"/>
      <c r="C5" s="342"/>
      <c r="D5" s="342"/>
      <c r="E5" s="342"/>
      <c r="F5" s="342"/>
      <c r="G5" s="342"/>
      <c r="H5" s="342"/>
      <c r="I5" s="786" t="s">
        <v>31</v>
      </c>
      <c r="J5" s="788" t="s">
        <v>32</v>
      </c>
      <c r="K5" s="777" t="s">
        <v>33</v>
      </c>
      <c r="L5" s="789" t="s">
        <v>34</v>
      </c>
      <c r="M5" s="785" t="s">
        <v>656</v>
      </c>
      <c r="N5" s="814" t="s">
        <v>657</v>
      </c>
      <c r="O5" s="776" t="s">
        <v>36</v>
      </c>
      <c r="P5" s="779" t="s">
        <v>37</v>
      </c>
      <c r="Q5" s="782" t="s">
        <v>658</v>
      </c>
      <c r="R5" s="783" t="s">
        <v>3</v>
      </c>
      <c r="S5" s="783" t="s">
        <v>5</v>
      </c>
      <c r="T5" s="783" t="s">
        <v>7</v>
      </c>
      <c r="U5" s="805" t="s">
        <v>660</v>
      </c>
    </row>
    <row r="6" spans="1:21" ht="15.75" x14ac:dyDescent="0.25">
      <c r="A6" s="383"/>
      <c r="B6" s="342"/>
      <c r="C6" s="342"/>
      <c r="D6" s="342"/>
      <c r="E6" s="342"/>
      <c r="F6" s="342"/>
      <c r="G6" s="342"/>
      <c r="H6" s="342"/>
      <c r="I6" s="787"/>
      <c r="J6" s="782"/>
      <c r="K6" s="777"/>
      <c r="L6" s="789"/>
      <c r="M6" s="823"/>
      <c r="N6" s="815"/>
      <c r="O6" s="777"/>
      <c r="P6" s="780"/>
      <c r="Q6" s="782"/>
      <c r="R6" s="784"/>
      <c r="S6" s="784"/>
      <c r="T6" s="784"/>
      <c r="U6" s="806"/>
    </row>
    <row r="7" spans="1:21" ht="63" x14ac:dyDescent="0.25">
      <c r="A7" s="384" t="s">
        <v>661</v>
      </c>
      <c r="B7" s="344" t="s">
        <v>662</v>
      </c>
      <c r="C7" s="344" t="s">
        <v>663</v>
      </c>
      <c r="D7" s="344" t="s">
        <v>664</v>
      </c>
      <c r="E7" s="344" t="s">
        <v>665</v>
      </c>
      <c r="F7" s="344" t="s">
        <v>666</v>
      </c>
      <c r="G7" s="344" t="s">
        <v>667</v>
      </c>
      <c r="H7" s="344" t="s">
        <v>668</v>
      </c>
      <c r="I7" s="787"/>
      <c r="J7" s="782"/>
      <c r="K7" s="778"/>
      <c r="L7" s="789"/>
      <c r="M7" s="823"/>
      <c r="N7" s="816"/>
      <c r="O7" s="778"/>
      <c r="P7" s="781"/>
      <c r="Q7" s="782"/>
      <c r="R7" s="785"/>
      <c r="S7" s="785"/>
      <c r="T7" s="785"/>
      <c r="U7" s="807"/>
    </row>
    <row r="8" spans="1:21" s="243" customFormat="1" ht="45" x14ac:dyDescent="0.25">
      <c r="A8" s="586" t="s">
        <v>1031</v>
      </c>
      <c r="B8" s="580" t="s">
        <v>1031</v>
      </c>
      <c r="C8" s="580" t="s">
        <v>1031</v>
      </c>
      <c r="D8" s="346"/>
      <c r="E8" s="346"/>
      <c r="F8" s="346"/>
      <c r="G8" s="346"/>
      <c r="H8" s="346"/>
      <c r="I8" s="587" t="s">
        <v>1032</v>
      </c>
      <c r="J8" s="349" t="s">
        <v>1033</v>
      </c>
      <c r="K8" s="349" t="s">
        <v>1034</v>
      </c>
      <c r="L8" s="350" t="s">
        <v>673</v>
      </c>
      <c r="M8" s="385">
        <v>500000</v>
      </c>
      <c r="N8" s="385">
        <v>692155</v>
      </c>
      <c r="O8" s="352">
        <v>43294</v>
      </c>
      <c r="P8" s="353">
        <v>1</v>
      </c>
      <c r="Q8" s="353">
        <v>0.5</v>
      </c>
      <c r="R8" s="354">
        <f>N8-S8</f>
        <v>436897</v>
      </c>
      <c r="S8" s="354">
        <v>255258</v>
      </c>
      <c r="T8" s="385">
        <f t="shared" ref="T8:T18" si="0">N8-R8-S8</f>
        <v>0</v>
      </c>
      <c r="U8" s="386" t="s">
        <v>1035</v>
      </c>
    </row>
    <row r="9" spans="1:21" s="243" customFormat="1" ht="45" x14ac:dyDescent="0.25">
      <c r="A9" s="586">
        <v>442</v>
      </c>
      <c r="B9" s="580">
        <v>442</v>
      </c>
      <c r="C9" s="580">
        <v>442</v>
      </c>
      <c r="D9" s="346"/>
      <c r="E9" s="346"/>
      <c r="F9" s="346"/>
      <c r="G9" s="346"/>
      <c r="H9" s="346"/>
      <c r="I9" s="587" t="s">
        <v>1036</v>
      </c>
      <c r="J9" s="349" t="s">
        <v>1037</v>
      </c>
      <c r="K9" s="349" t="s">
        <v>1034</v>
      </c>
      <c r="L9" s="350" t="s">
        <v>673</v>
      </c>
      <c r="M9" s="385">
        <v>250000</v>
      </c>
      <c r="N9" s="385">
        <v>200000</v>
      </c>
      <c r="O9" s="352">
        <v>43552</v>
      </c>
      <c r="P9" s="353">
        <v>0</v>
      </c>
      <c r="Q9" s="353">
        <v>0</v>
      </c>
      <c r="R9" s="385">
        <v>0</v>
      </c>
      <c r="S9" s="385">
        <v>0</v>
      </c>
      <c r="T9" s="385">
        <f t="shared" si="0"/>
        <v>200000</v>
      </c>
      <c r="U9" s="386"/>
    </row>
    <row r="10" spans="1:21" s="243" customFormat="1" ht="45" x14ac:dyDescent="0.25">
      <c r="A10" s="586">
        <v>504</v>
      </c>
      <c r="B10" s="580">
        <v>504</v>
      </c>
      <c r="C10" s="580">
        <v>504</v>
      </c>
      <c r="D10" s="346"/>
      <c r="E10" s="346"/>
      <c r="F10" s="346"/>
      <c r="G10" s="346"/>
      <c r="H10" s="346"/>
      <c r="I10" s="587" t="s">
        <v>1038</v>
      </c>
      <c r="J10" s="349" t="s">
        <v>1039</v>
      </c>
      <c r="K10" s="349" t="s">
        <v>1034</v>
      </c>
      <c r="L10" s="350" t="s">
        <v>673</v>
      </c>
      <c r="M10" s="385">
        <v>250000</v>
      </c>
      <c r="N10" s="385">
        <v>200000</v>
      </c>
      <c r="O10" s="352">
        <v>43552</v>
      </c>
      <c r="P10" s="353">
        <v>0</v>
      </c>
      <c r="Q10" s="353">
        <v>0</v>
      </c>
      <c r="R10" s="385">
        <v>0</v>
      </c>
      <c r="S10" s="385">
        <v>0</v>
      </c>
      <c r="T10" s="385">
        <f t="shared" si="0"/>
        <v>200000</v>
      </c>
      <c r="U10" s="386"/>
    </row>
    <row r="11" spans="1:21" s="243" customFormat="1" ht="45" x14ac:dyDescent="0.25">
      <c r="A11" s="586">
        <v>630</v>
      </c>
      <c r="B11" s="580">
        <v>630</v>
      </c>
      <c r="C11" s="580">
        <v>630</v>
      </c>
      <c r="D11" s="346"/>
      <c r="E11" s="346"/>
      <c r="F11" s="346"/>
      <c r="G11" s="346"/>
      <c r="H11" s="346"/>
      <c r="I11" s="587" t="s">
        <v>1040</v>
      </c>
      <c r="J11" s="349" t="s">
        <v>1041</v>
      </c>
      <c r="K11" s="349" t="s">
        <v>1034</v>
      </c>
      <c r="L11" s="350" t="s">
        <v>673</v>
      </c>
      <c r="M11" s="385">
        <v>450000</v>
      </c>
      <c r="N11" s="385">
        <v>450000</v>
      </c>
      <c r="O11" s="352">
        <v>43802</v>
      </c>
      <c r="P11" s="353">
        <v>0</v>
      </c>
      <c r="Q11" s="353">
        <v>0</v>
      </c>
      <c r="R11" s="385">
        <v>0</v>
      </c>
      <c r="S11" s="385">
        <v>0</v>
      </c>
      <c r="T11" s="385">
        <f t="shared" si="0"/>
        <v>450000</v>
      </c>
      <c r="U11" s="386"/>
    </row>
    <row r="12" spans="1:21" s="243" customFormat="1" ht="45" x14ac:dyDescent="0.25">
      <c r="A12" s="586">
        <v>712</v>
      </c>
      <c r="B12" s="580">
        <v>712</v>
      </c>
      <c r="C12" s="580">
        <v>712</v>
      </c>
      <c r="D12" s="346"/>
      <c r="E12" s="346"/>
      <c r="F12" s="346"/>
      <c r="G12" s="346"/>
      <c r="H12" s="346"/>
      <c r="I12" s="587" t="s">
        <v>1042</v>
      </c>
      <c r="J12" s="349" t="s">
        <v>1043</v>
      </c>
      <c r="K12" s="349" t="s">
        <v>1034</v>
      </c>
      <c r="L12" s="350" t="s">
        <v>673</v>
      </c>
      <c r="M12" s="385">
        <v>250000</v>
      </c>
      <c r="N12" s="385">
        <v>182000</v>
      </c>
      <c r="O12" s="352">
        <v>43625</v>
      </c>
      <c r="P12" s="353">
        <v>0</v>
      </c>
      <c r="Q12" s="353">
        <v>0</v>
      </c>
      <c r="R12" s="385">
        <v>0</v>
      </c>
      <c r="S12" s="385">
        <v>0</v>
      </c>
      <c r="T12" s="385">
        <f t="shared" si="0"/>
        <v>182000</v>
      </c>
      <c r="U12" s="386"/>
    </row>
    <row r="13" spans="1:21" s="243" customFormat="1" ht="45" x14ac:dyDescent="0.25">
      <c r="A13" s="586">
        <v>743</v>
      </c>
      <c r="B13" s="580">
        <v>743</v>
      </c>
      <c r="C13" s="580">
        <v>743</v>
      </c>
      <c r="D13" s="346"/>
      <c r="E13" s="346"/>
      <c r="F13" s="346"/>
      <c r="G13" s="346"/>
      <c r="H13" s="346"/>
      <c r="I13" s="587" t="s">
        <v>1044</v>
      </c>
      <c r="J13" s="349" t="s">
        <v>1045</v>
      </c>
      <c r="K13" s="349" t="s">
        <v>1034</v>
      </c>
      <c r="L13" s="350" t="s">
        <v>673</v>
      </c>
      <c r="M13" s="385">
        <v>400000</v>
      </c>
      <c r="N13" s="385">
        <v>457672</v>
      </c>
      <c r="O13" s="352">
        <v>43371</v>
      </c>
      <c r="P13" s="353">
        <v>1</v>
      </c>
      <c r="Q13" s="353">
        <v>0.5</v>
      </c>
      <c r="R13" s="354">
        <v>457672</v>
      </c>
      <c r="S13" s="354">
        <v>0</v>
      </c>
      <c r="T13" s="385">
        <f t="shared" si="0"/>
        <v>0</v>
      </c>
      <c r="U13" s="386" t="s">
        <v>1046</v>
      </c>
    </row>
    <row r="14" spans="1:21" s="243" customFormat="1" ht="45" x14ac:dyDescent="0.25">
      <c r="A14" s="588"/>
      <c r="B14" s="589"/>
      <c r="C14" s="387" t="s">
        <v>1047</v>
      </c>
      <c r="D14" s="387"/>
      <c r="E14" s="387"/>
      <c r="F14" s="387"/>
      <c r="G14" s="387"/>
      <c r="H14" s="387"/>
      <c r="I14" s="587" t="s">
        <v>1048</v>
      </c>
      <c r="J14" s="349" t="s">
        <v>1049</v>
      </c>
      <c r="K14" s="349" t="s">
        <v>1034</v>
      </c>
      <c r="L14" s="350" t="s">
        <v>673</v>
      </c>
      <c r="M14" s="385"/>
      <c r="N14" s="590">
        <v>200000</v>
      </c>
      <c r="O14" s="352">
        <v>43625</v>
      </c>
      <c r="P14" s="353">
        <v>0</v>
      </c>
      <c r="Q14" s="353">
        <v>0</v>
      </c>
      <c r="R14" s="385">
        <v>0</v>
      </c>
      <c r="S14" s="385">
        <v>0</v>
      </c>
      <c r="T14" s="385">
        <f t="shared" si="0"/>
        <v>200000</v>
      </c>
      <c r="U14" s="386" t="s">
        <v>1050</v>
      </c>
    </row>
    <row r="15" spans="1:21" s="243" customFormat="1" ht="45" x14ac:dyDescent="0.25">
      <c r="A15" s="588"/>
      <c r="B15" s="589"/>
      <c r="C15" s="387" t="s">
        <v>1051</v>
      </c>
      <c r="D15" s="387"/>
      <c r="E15" s="387"/>
      <c r="F15" s="387"/>
      <c r="G15" s="387"/>
      <c r="H15" s="387"/>
      <c r="I15" s="587" t="s">
        <v>1052</v>
      </c>
      <c r="J15" s="349" t="s">
        <v>1053</v>
      </c>
      <c r="K15" s="349" t="s">
        <v>1034</v>
      </c>
      <c r="L15" s="350" t="s">
        <v>673</v>
      </c>
      <c r="M15" s="385"/>
      <c r="N15" s="590">
        <v>200000</v>
      </c>
      <c r="O15" s="352">
        <v>43625</v>
      </c>
      <c r="P15" s="353">
        <v>0</v>
      </c>
      <c r="Q15" s="353">
        <v>0</v>
      </c>
      <c r="R15" s="385">
        <v>0</v>
      </c>
      <c r="S15" s="385">
        <v>0</v>
      </c>
      <c r="T15" s="385">
        <f t="shared" si="0"/>
        <v>200000</v>
      </c>
      <c r="U15" s="386" t="s">
        <v>1050</v>
      </c>
    </row>
    <row r="16" spans="1:21" s="243" customFormat="1" ht="45" x14ac:dyDescent="0.25">
      <c r="A16" s="588"/>
      <c r="B16" s="589"/>
      <c r="C16" s="387" t="s">
        <v>1054</v>
      </c>
      <c r="D16" s="387"/>
      <c r="E16" s="387"/>
      <c r="F16" s="387"/>
      <c r="G16" s="387"/>
      <c r="H16" s="387"/>
      <c r="I16" s="587" t="s">
        <v>1055</v>
      </c>
      <c r="J16" s="349" t="s">
        <v>1056</v>
      </c>
      <c r="K16" s="349" t="s">
        <v>1034</v>
      </c>
      <c r="L16" s="350" t="s">
        <v>673</v>
      </c>
      <c r="M16" s="385"/>
      <c r="N16" s="590">
        <v>200000</v>
      </c>
      <c r="O16" s="352">
        <v>43625</v>
      </c>
      <c r="P16" s="353">
        <v>0</v>
      </c>
      <c r="Q16" s="353">
        <v>0</v>
      </c>
      <c r="R16" s="385">
        <v>0</v>
      </c>
      <c r="S16" s="385">
        <v>0</v>
      </c>
      <c r="T16" s="385">
        <f t="shared" si="0"/>
        <v>200000</v>
      </c>
      <c r="U16" s="386" t="s">
        <v>1050</v>
      </c>
    </row>
    <row r="17" spans="1:21" s="243" customFormat="1" ht="45" x14ac:dyDescent="0.25">
      <c r="A17" s="588"/>
      <c r="B17" s="589"/>
      <c r="C17" s="387" t="s">
        <v>1057</v>
      </c>
      <c r="D17" s="387"/>
      <c r="E17" s="387"/>
      <c r="F17" s="387"/>
      <c r="G17" s="387"/>
      <c r="H17" s="387"/>
      <c r="I17" s="587" t="s">
        <v>1058</v>
      </c>
      <c r="J17" s="349" t="s">
        <v>1059</v>
      </c>
      <c r="K17" s="349" t="s">
        <v>1034</v>
      </c>
      <c r="L17" s="350" t="s">
        <v>673</v>
      </c>
      <c r="M17" s="385"/>
      <c r="N17" s="590">
        <v>182000</v>
      </c>
      <c r="O17" s="352">
        <v>43625</v>
      </c>
      <c r="P17" s="353">
        <v>0</v>
      </c>
      <c r="Q17" s="353">
        <v>0</v>
      </c>
      <c r="R17" s="385">
        <v>0</v>
      </c>
      <c r="S17" s="385">
        <v>0</v>
      </c>
      <c r="T17" s="385">
        <f t="shared" si="0"/>
        <v>182000</v>
      </c>
      <c r="U17" s="386" t="s">
        <v>1050</v>
      </c>
    </row>
    <row r="18" spans="1:21" s="243" customFormat="1" ht="45" x14ac:dyDescent="0.25">
      <c r="A18" s="588"/>
      <c r="B18" s="589"/>
      <c r="C18" s="387" t="s">
        <v>1060</v>
      </c>
      <c r="D18" s="387"/>
      <c r="E18" s="387"/>
      <c r="F18" s="387"/>
      <c r="G18" s="387"/>
      <c r="H18" s="387"/>
      <c r="I18" s="587" t="s">
        <v>1061</v>
      </c>
      <c r="J18" s="349" t="s">
        <v>1062</v>
      </c>
      <c r="K18" s="349" t="s">
        <v>1034</v>
      </c>
      <c r="L18" s="350" t="s">
        <v>673</v>
      </c>
      <c r="M18" s="385"/>
      <c r="N18" s="590">
        <v>200000</v>
      </c>
      <c r="O18" s="352">
        <v>43625</v>
      </c>
      <c r="P18" s="353">
        <v>0</v>
      </c>
      <c r="Q18" s="353">
        <v>0</v>
      </c>
      <c r="R18" s="385">
        <v>0</v>
      </c>
      <c r="S18" s="385">
        <v>0</v>
      </c>
      <c r="T18" s="385">
        <f t="shared" si="0"/>
        <v>200000</v>
      </c>
      <c r="U18" s="386" t="s">
        <v>1050</v>
      </c>
    </row>
    <row r="19" spans="1:21" s="243" customFormat="1" ht="15.75" x14ac:dyDescent="0.25">
      <c r="A19" s="808" t="s">
        <v>1063</v>
      </c>
      <c r="B19" s="809"/>
      <c r="C19" s="809"/>
      <c r="D19" s="809"/>
      <c r="E19" s="809"/>
      <c r="F19" s="809"/>
      <c r="G19" s="809"/>
      <c r="H19" s="809"/>
      <c r="I19" s="809"/>
      <c r="J19" s="809"/>
      <c r="K19" s="809"/>
      <c r="L19" s="810"/>
      <c r="M19" s="388">
        <f>SUM(M8:M18)</f>
        <v>2100000</v>
      </c>
      <c r="N19" s="388">
        <f>SUM(N8:N18)</f>
        <v>3163827</v>
      </c>
      <c r="O19" s="389"/>
      <c r="P19" s="390"/>
      <c r="Q19" s="390"/>
      <c r="R19" s="388">
        <f>SUM(R8:R18)</f>
        <v>894569</v>
      </c>
      <c r="S19" s="388">
        <f>SUM(S8:S18)</f>
        <v>255258</v>
      </c>
      <c r="T19" s="388">
        <f>SUM(T8:T18)</f>
        <v>2014000</v>
      </c>
      <c r="U19" s="391"/>
    </row>
    <row r="20" spans="1:21" s="243" customFormat="1" ht="45" x14ac:dyDescent="0.25">
      <c r="A20" s="586">
        <v>461</v>
      </c>
      <c r="B20" s="580">
        <v>461</v>
      </c>
      <c r="C20" s="580">
        <v>461</v>
      </c>
      <c r="D20" s="346"/>
      <c r="E20" s="346"/>
      <c r="F20" s="346"/>
      <c r="G20" s="346"/>
      <c r="H20" s="346"/>
      <c r="I20" s="587" t="s">
        <v>1064</v>
      </c>
      <c r="J20" s="349" t="s">
        <v>1037</v>
      </c>
      <c r="K20" s="349" t="s">
        <v>1034</v>
      </c>
      <c r="L20" s="350" t="s">
        <v>673</v>
      </c>
      <c r="M20" s="385">
        <v>250000</v>
      </c>
      <c r="N20" s="385">
        <v>200000</v>
      </c>
      <c r="O20" s="352">
        <v>43871</v>
      </c>
      <c r="P20" s="353">
        <v>0</v>
      </c>
      <c r="Q20" s="353">
        <v>0</v>
      </c>
      <c r="R20" s="385">
        <v>0</v>
      </c>
      <c r="S20" s="385">
        <v>0</v>
      </c>
      <c r="T20" s="385">
        <f t="shared" ref="T20:T28" si="1">N20-R20-S20</f>
        <v>200000</v>
      </c>
      <c r="U20" s="386"/>
    </row>
    <row r="21" spans="1:21" s="243" customFormat="1" ht="45" x14ac:dyDescent="0.25">
      <c r="A21" s="586">
        <v>705</v>
      </c>
      <c r="B21" s="580">
        <v>705</v>
      </c>
      <c r="C21" s="580">
        <v>705</v>
      </c>
      <c r="D21" s="346"/>
      <c r="E21" s="346"/>
      <c r="F21" s="346"/>
      <c r="G21" s="346"/>
      <c r="H21" s="346"/>
      <c r="I21" s="587" t="s">
        <v>1065</v>
      </c>
      <c r="J21" s="349" t="s">
        <v>1066</v>
      </c>
      <c r="K21" s="349" t="s">
        <v>1034</v>
      </c>
      <c r="L21" s="350" t="s">
        <v>673</v>
      </c>
      <c r="M21" s="385">
        <v>250000</v>
      </c>
      <c r="N21" s="385">
        <v>450000</v>
      </c>
      <c r="O21" s="352">
        <v>43908</v>
      </c>
      <c r="P21" s="353">
        <v>0</v>
      </c>
      <c r="Q21" s="353">
        <v>0</v>
      </c>
      <c r="R21" s="385">
        <v>0</v>
      </c>
      <c r="S21" s="385">
        <v>0</v>
      </c>
      <c r="T21" s="385">
        <f t="shared" si="1"/>
        <v>450000</v>
      </c>
      <c r="U21" s="386"/>
    </row>
    <row r="22" spans="1:21" s="243" customFormat="1" ht="45" x14ac:dyDescent="0.25">
      <c r="A22" s="586">
        <v>719</v>
      </c>
      <c r="B22" s="580">
        <v>719</v>
      </c>
      <c r="C22" s="580">
        <v>719</v>
      </c>
      <c r="D22" s="346"/>
      <c r="E22" s="346"/>
      <c r="F22" s="346"/>
      <c r="G22" s="346"/>
      <c r="H22" s="346"/>
      <c r="I22" s="587" t="s">
        <v>1067</v>
      </c>
      <c r="J22" s="349" t="s">
        <v>1068</v>
      </c>
      <c r="K22" s="349" t="s">
        <v>1034</v>
      </c>
      <c r="L22" s="350" t="s">
        <v>673</v>
      </c>
      <c r="M22" s="385">
        <v>450000</v>
      </c>
      <c r="N22" s="385">
        <v>450000</v>
      </c>
      <c r="O22" s="352">
        <v>43830</v>
      </c>
      <c r="P22" s="353">
        <v>0</v>
      </c>
      <c r="Q22" s="353">
        <v>0</v>
      </c>
      <c r="R22" s="385">
        <v>0</v>
      </c>
      <c r="S22" s="385">
        <v>0</v>
      </c>
      <c r="T22" s="385">
        <f t="shared" si="1"/>
        <v>450000</v>
      </c>
      <c r="U22" s="386"/>
    </row>
    <row r="23" spans="1:21" s="243" customFormat="1" ht="45" x14ac:dyDescent="0.25">
      <c r="A23" s="586">
        <v>732</v>
      </c>
      <c r="B23" s="580">
        <v>732</v>
      </c>
      <c r="C23" s="580">
        <v>732</v>
      </c>
      <c r="D23" s="346"/>
      <c r="E23" s="346"/>
      <c r="F23" s="346"/>
      <c r="G23" s="346"/>
      <c r="H23" s="346"/>
      <c r="I23" s="587" t="s">
        <v>1069</v>
      </c>
      <c r="J23" s="349" t="s">
        <v>1070</v>
      </c>
      <c r="K23" s="349" t="s">
        <v>1034</v>
      </c>
      <c r="L23" s="350" t="s">
        <v>673</v>
      </c>
      <c r="M23" s="385">
        <v>400000</v>
      </c>
      <c r="N23" s="385">
        <v>400000</v>
      </c>
      <c r="O23" s="352">
        <v>43741</v>
      </c>
      <c r="P23" s="353">
        <v>0</v>
      </c>
      <c r="Q23" s="353">
        <v>0</v>
      </c>
      <c r="R23" s="385">
        <v>0</v>
      </c>
      <c r="S23" s="385">
        <v>0</v>
      </c>
      <c r="T23" s="385">
        <f t="shared" si="1"/>
        <v>400000</v>
      </c>
      <c r="U23" s="386"/>
    </row>
    <row r="24" spans="1:21" s="243" customFormat="1" ht="45" x14ac:dyDescent="0.25">
      <c r="A24" s="588"/>
      <c r="B24" s="588"/>
      <c r="C24" s="580" t="s">
        <v>1071</v>
      </c>
      <c r="D24" s="346"/>
      <c r="E24" s="346"/>
      <c r="F24" s="346"/>
      <c r="G24" s="346"/>
      <c r="H24" s="346"/>
      <c r="I24" s="587" t="s">
        <v>1072</v>
      </c>
      <c r="J24" s="349" t="s">
        <v>1073</v>
      </c>
      <c r="K24" s="349" t="s">
        <v>1034</v>
      </c>
      <c r="L24" s="350" t="s">
        <v>673</v>
      </c>
      <c r="M24" s="385"/>
      <c r="N24" s="385">
        <v>510000</v>
      </c>
      <c r="O24" s="352">
        <v>43713</v>
      </c>
      <c r="P24" s="353">
        <v>0</v>
      </c>
      <c r="Q24" s="353">
        <v>0</v>
      </c>
      <c r="R24" s="385">
        <v>0</v>
      </c>
      <c r="S24" s="385">
        <v>0</v>
      </c>
      <c r="T24" s="385">
        <f t="shared" si="1"/>
        <v>510000</v>
      </c>
      <c r="U24" s="386" t="s">
        <v>1050</v>
      </c>
    </row>
    <row r="25" spans="1:21" s="243" customFormat="1" ht="45" x14ac:dyDescent="0.25">
      <c r="A25" s="588"/>
      <c r="B25" s="588"/>
      <c r="C25" s="580" t="s">
        <v>1074</v>
      </c>
      <c r="D25" s="346"/>
      <c r="E25" s="346"/>
      <c r="F25" s="346"/>
      <c r="G25" s="346"/>
      <c r="H25" s="346"/>
      <c r="I25" s="587" t="s">
        <v>1075</v>
      </c>
      <c r="J25" s="349" t="s">
        <v>1076</v>
      </c>
      <c r="K25" s="349" t="s">
        <v>1034</v>
      </c>
      <c r="L25" s="350" t="s">
        <v>673</v>
      </c>
      <c r="M25" s="385"/>
      <c r="N25" s="385">
        <v>200000</v>
      </c>
      <c r="O25" s="352">
        <v>43767</v>
      </c>
      <c r="P25" s="353">
        <v>0</v>
      </c>
      <c r="Q25" s="353">
        <v>0</v>
      </c>
      <c r="R25" s="385">
        <v>0</v>
      </c>
      <c r="S25" s="385">
        <v>0</v>
      </c>
      <c r="T25" s="385">
        <f t="shared" si="1"/>
        <v>200000</v>
      </c>
      <c r="U25" s="386" t="s">
        <v>1050</v>
      </c>
    </row>
    <row r="26" spans="1:21" s="243" customFormat="1" ht="45" x14ac:dyDescent="0.25">
      <c r="A26" s="588"/>
      <c r="B26" s="588"/>
      <c r="C26" s="580" t="s">
        <v>1077</v>
      </c>
      <c r="D26" s="346"/>
      <c r="E26" s="346"/>
      <c r="F26" s="346"/>
      <c r="G26" s="346"/>
      <c r="H26" s="346"/>
      <c r="I26" s="587" t="s">
        <v>1078</v>
      </c>
      <c r="J26" s="349" t="s">
        <v>1079</v>
      </c>
      <c r="K26" s="349" t="s">
        <v>1034</v>
      </c>
      <c r="L26" s="350" t="s">
        <v>673</v>
      </c>
      <c r="M26" s="385"/>
      <c r="N26" s="385">
        <v>200000</v>
      </c>
      <c r="O26" s="352">
        <v>43767</v>
      </c>
      <c r="P26" s="353">
        <v>0</v>
      </c>
      <c r="Q26" s="353">
        <v>0</v>
      </c>
      <c r="R26" s="385">
        <v>0</v>
      </c>
      <c r="S26" s="385">
        <v>0</v>
      </c>
      <c r="T26" s="385">
        <f t="shared" si="1"/>
        <v>200000</v>
      </c>
      <c r="U26" s="386" t="s">
        <v>1050</v>
      </c>
    </row>
    <row r="27" spans="1:21" s="243" customFormat="1" ht="45" x14ac:dyDescent="0.25">
      <c r="A27" s="588"/>
      <c r="B27" s="588"/>
      <c r="C27" s="580" t="s">
        <v>1080</v>
      </c>
      <c r="D27" s="346"/>
      <c r="E27" s="346"/>
      <c r="F27" s="346"/>
      <c r="G27" s="346"/>
      <c r="H27" s="346"/>
      <c r="I27" s="587" t="s">
        <v>1081</v>
      </c>
      <c r="J27" s="349" t="s">
        <v>1082</v>
      </c>
      <c r="K27" s="349" t="s">
        <v>1034</v>
      </c>
      <c r="L27" s="350" t="s">
        <v>673</v>
      </c>
      <c r="M27" s="385"/>
      <c r="N27" s="385">
        <v>400000</v>
      </c>
      <c r="O27" s="352">
        <v>43937</v>
      </c>
      <c r="P27" s="353">
        <v>0</v>
      </c>
      <c r="Q27" s="353">
        <v>0</v>
      </c>
      <c r="R27" s="385">
        <v>0</v>
      </c>
      <c r="S27" s="385">
        <v>0</v>
      </c>
      <c r="T27" s="385">
        <f t="shared" si="1"/>
        <v>400000</v>
      </c>
      <c r="U27" s="386" t="s">
        <v>1050</v>
      </c>
    </row>
    <row r="28" spans="1:21" s="243" customFormat="1" ht="45" x14ac:dyDescent="0.25">
      <c r="A28" s="586" t="s">
        <v>1083</v>
      </c>
      <c r="B28" s="580" t="s">
        <v>1083</v>
      </c>
      <c r="C28" s="580" t="s">
        <v>1083</v>
      </c>
      <c r="D28" s="346"/>
      <c r="E28" s="346"/>
      <c r="F28" s="346"/>
      <c r="G28" s="346"/>
      <c r="H28" s="346"/>
      <c r="I28" s="591"/>
      <c r="J28" s="349" t="s">
        <v>1084</v>
      </c>
      <c r="K28" s="349" t="s">
        <v>1034</v>
      </c>
      <c r="L28" s="350" t="s">
        <v>673</v>
      </c>
      <c r="M28" s="385">
        <v>2550000</v>
      </c>
      <c r="N28" s="385">
        <v>26173</v>
      </c>
      <c r="O28" s="352" t="s">
        <v>304</v>
      </c>
      <c r="P28" s="353">
        <v>0</v>
      </c>
      <c r="Q28" s="353">
        <v>0</v>
      </c>
      <c r="R28" s="385">
        <v>0</v>
      </c>
      <c r="S28" s="385">
        <v>0</v>
      </c>
      <c r="T28" s="385">
        <f t="shared" si="1"/>
        <v>26173</v>
      </c>
      <c r="U28" s="386"/>
    </row>
    <row r="29" spans="1:21" s="243" customFormat="1" ht="15.75" x14ac:dyDescent="0.25">
      <c r="A29" s="808" t="s">
        <v>1085</v>
      </c>
      <c r="B29" s="809"/>
      <c r="C29" s="809"/>
      <c r="D29" s="809"/>
      <c r="E29" s="809"/>
      <c r="F29" s="809"/>
      <c r="G29" s="809"/>
      <c r="H29" s="809"/>
      <c r="I29" s="809"/>
      <c r="J29" s="809"/>
      <c r="K29" s="809"/>
      <c r="L29" s="810"/>
      <c r="M29" s="388">
        <f>SUM(M20:M28)</f>
        <v>3900000</v>
      </c>
      <c r="N29" s="388">
        <f>SUM(N20:N28)</f>
        <v>2836173</v>
      </c>
      <c r="O29" s="389"/>
      <c r="P29" s="390"/>
      <c r="Q29" s="390"/>
      <c r="R29" s="388">
        <f>SUM(R20:R28)</f>
        <v>0</v>
      </c>
      <c r="S29" s="388">
        <f>SUM(S20:S28)</f>
        <v>0</v>
      </c>
      <c r="T29" s="388">
        <f>SUM(T20:T28)</f>
        <v>2836173</v>
      </c>
      <c r="U29" s="391"/>
    </row>
    <row r="30" spans="1:21" s="243" customFormat="1" ht="45" x14ac:dyDescent="0.25">
      <c r="A30" s="592">
        <v>615</v>
      </c>
      <c r="B30" s="593">
        <v>615</v>
      </c>
      <c r="C30" s="593">
        <v>615</v>
      </c>
      <c r="D30" s="392"/>
      <c r="E30" s="392"/>
      <c r="F30" s="392"/>
      <c r="G30" s="392"/>
      <c r="H30" s="392"/>
      <c r="I30" s="594" t="s">
        <v>1086</v>
      </c>
      <c r="J30" s="393" t="s">
        <v>1041</v>
      </c>
      <c r="K30" s="393" t="s">
        <v>1034</v>
      </c>
      <c r="L30" s="394" t="s">
        <v>673</v>
      </c>
      <c r="M30" s="395"/>
      <c r="N30" s="395"/>
      <c r="O30" s="396"/>
      <c r="P30" s="397"/>
      <c r="Q30" s="397"/>
      <c r="R30" s="395"/>
      <c r="S30" s="395"/>
      <c r="T30" s="395"/>
      <c r="U30" s="398" t="s">
        <v>1087</v>
      </c>
    </row>
    <row r="31" spans="1:21" s="243" customFormat="1" ht="45" x14ac:dyDescent="0.25">
      <c r="A31" s="592">
        <v>648</v>
      </c>
      <c r="B31" s="593">
        <v>648</v>
      </c>
      <c r="C31" s="593">
        <v>648</v>
      </c>
      <c r="D31" s="392"/>
      <c r="E31" s="392"/>
      <c r="F31" s="392"/>
      <c r="G31" s="392"/>
      <c r="H31" s="392"/>
      <c r="I31" s="594" t="s">
        <v>1088</v>
      </c>
      <c r="J31" s="393" t="s">
        <v>1041</v>
      </c>
      <c r="K31" s="393" t="s">
        <v>1034</v>
      </c>
      <c r="L31" s="394" t="s">
        <v>673</v>
      </c>
      <c r="M31" s="395"/>
      <c r="N31" s="395"/>
      <c r="O31" s="396"/>
      <c r="P31" s="397"/>
      <c r="Q31" s="397"/>
      <c r="R31" s="395"/>
      <c r="S31" s="395"/>
      <c r="T31" s="395"/>
      <c r="U31" s="398" t="s">
        <v>1087</v>
      </c>
    </row>
    <row r="32" spans="1:21" s="243" customFormat="1" ht="45" x14ac:dyDescent="0.25">
      <c r="A32" s="592">
        <v>700</v>
      </c>
      <c r="B32" s="593">
        <v>700</v>
      </c>
      <c r="C32" s="593">
        <v>700</v>
      </c>
      <c r="D32" s="392"/>
      <c r="E32" s="392"/>
      <c r="F32" s="392"/>
      <c r="G32" s="392"/>
      <c r="H32" s="392"/>
      <c r="I32" s="594" t="s">
        <v>1089</v>
      </c>
      <c r="J32" s="393" t="s">
        <v>1090</v>
      </c>
      <c r="K32" s="393" t="s">
        <v>1034</v>
      </c>
      <c r="L32" s="394" t="s">
        <v>673</v>
      </c>
      <c r="M32" s="395"/>
      <c r="N32" s="395"/>
      <c r="O32" s="396"/>
      <c r="P32" s="397"/>
      <c r="Q32" s="397"/>
      <c r="R32" s="395"/>
      <c r="S32" s="395"/>
      <c r="T32" s="395"/>
      <c r="U32" s="398" t="s">
        <v>1087</v>
      </c>
    </row>
    <row r="33" spans="1:21" s="243" customFormat="1" ht="45" x14ac:dyDescent="0.25">
      <c r="A33" s="592">
        <v>706</v>
      </c>
      <c r="B33" s="593">
        <v>706</v>
      </c>
      <c r="C33" s="593">
        <v>706</v>
      </c>
      <c r="D33" s="392"/>
      <c r="E33" s="392"/>
      <c r="F33" s="392"/>
      <c r="G33" s="392"/>
      <c r="H33" s="392"/>
      <c r="I33" s="594" t="s">
        <v>1091</v>
      </c>
      <c r="J33" s="393" t="s">
        <v>1092</v>
      </c>
      <c r="K33" s="393" t="s">
        <v>1034</v>
      </c>
      <c r="L33" s="394" t="s">
        <v>673</v>
      </c>
      <c r="M33" s="395"/>
      <c r="N33" s="395"/>
      <c r="O33" s="396"/>
      <c r="P33" s="397"/>
      <c r="Q33" s="397"/>
      <c r="R33" s="395"/>
      <c r="S33" s="395"/>
      <c r="T33" s="395"/>
      <c r="U33" s="398" t="s">
        <v>1087</v>
      </c>
    </row>
    <row r="34" spans="1:21" s="243" customFormat="1" ht="45" x14ac:dyDescent="0.25">
      <c r="A34" s="592">
        <v>713</v>
      </c>
      <c r="B34" s="593">
        <v>713</v>
      </c>
      <c r="C34" s="593">
        <v>713</v>
      </c>
      <c r="D34" s="392"/>
      <c r="E34" s="392"/>
      <c r="F34" s="392"/>
      <c r="G34" s="392"/>
      <c r="H34" s="392"/>
      <c r="I34" s="594" t="s">
        <v>1093</v>
      </c>
      <c r="J34" s="393" t="s">
        <v>1092</v>
      </c>
      <c r="K34" s="393" t="s">
        <v>1034</v>
      </c>
      <c r="L34" s="394" t="s">
        <v>673</v>
      </c>
      <c r="M34" s="395"/>
      <c r="N34" s="395"/>
      <c r="O34" s="396"/>
      <c r="P34" s="397"/>
      <c r="Q34" s="397"/>
      <c r="R34" s="395"/>
      <c r="S34" s="395"/>
      <c r="T34" s="395"/>
      <c r="U34" s="398" t="s">
        <v>1087</v>
      </c>
    </row>
    <row r="35" spans="1:21" s="243" customFormat="1" ht="15.75" x14ac:dyDescent="0.25">
      <c r="A35" s="808" t="s">
        <v>1094</v>
      </c>
      <c r="B35" s="809"/>
      <c r="C35" s="809"/>
      <c r="D35" s="809"/>
      <c r="E35" s="809"/>
      <c r="F35" s="809"/>
      <c r="G35" s="809"/>
      <c r="H35" s="809"/>
      <c r="I35" s="809"/>
      <c r="J35" s="809"/>
      <c r="K35" s="809"/>
      <c r="L35" s="810"/>
      <c r="M35" s="399">
        <f>SUM(M30:M34)</f>
        <v>0</v>
      </c>
      <c r="N35" s="399">
        <f>SUM(N30:N34)</f>
        <v>0</v>
      </c>
      <c r="O35" s="400"/>
      <c r="P35" s="401"/>
      <c r="Q35" s="401"/>
      <c r="R35" s="399">
        <f>SUM(R30:R34)</f>
        <v>0</v>
      </c>
      <c r="S35" s="399">
        <f>SUM(S30:S34)</f>
        <v>0</v>
      </c>
      <c r="T35" s="399">
        <f>SUM(T30:T34)</f>
        <v>0</v>
      </c>
      <c r="U35" s="391"/>
    </row>
    <row r="36" spans="1:21" s="243" customFormat="1" ht="60.75" x14ac:dyDescent="0.25">
      <c r="A36" s="595"/>
      <c r="B36" s="596"/>
      <c r="C36" s="596"/>
      <c r="D36" s="596"/>
      <c r="E36" s="596"/>
      <c r="F36" s="596"/>
      <c r="G36" s="596"/>
      <c r="H36" s="596"/>
      <c r="I36" s="596"/>
      <c r="J36" s="597" t="s">
        <v>1095</v>
      </c>
      <c r="K36" s="596"/>
      <c r="L36" s="598"/>
      <c r="M36" s="402">
        <f>M35+M29+M19</f>
        <v>6000000</v>
      </c>
      <c r="N36" s="402">
        <f>N35+N29+N19</f>
        <v>6000000</v>
      </c>
      <c r="O36" s="403"/>
      <c r="P36" s="404"/>
      <c r="Q36" s="404"/>
      <c r="R36" s="402">
        <f>R35+R29+R19</f>
        <v>894569</v>
      </c>
      <c r="S36" s="402">
        <f>S35+S29+S19</f>
        <v>255258</v>
      </c>
      <c r="T36" s="402">
        <f>T35+T29+T19</f>
        <v>4850173</v>
      </c>
      <c r="U36" s="391"/>
    </row>
    <row r="37" spans="1:21" s="243" customFormat="1" ht="15.75" x14ac:dyDescent="0.25">
      <c r="A37" s="599"/>
      <c r="B37" s="600"/>
      <c r="C37" s="600"/>
      <c r="D37" s="600"/>
      <c r="E37" s="600"/>
      <c r="F37" s="600"/>
      <c r="G37" s="600"/>
      <c r="H37" s="600"/>
      <c r="I37" s="600"/>
      <c r="J37" s="601"/>
      <c r="K37" s="600"/>
      <c r="L37" s="602"/>
      <c r="M37" s="354"/>
      <c r="N37" s="354"/>
      <c r="O37" s="405"/>
      <c r="P37" s="353"/>
      <c r="Q37" s="353"/>
      <c r="R37" s="354"/>
      <c r="S37" s="354"/>
      <c r="T37" s="354"/>
      <c r="U37" s="406"/>
    </row>
    <row r="38" spans="1:21" s="243" customFormat="1" ht="20.25" x14ac:dyDescent="0.25">
      <c r="A38" s="811" t="s">
        <v>1096</v>
      </c>
      <c r="B38" s="812"/>
      <c r="C38" s="812"/>
      <c r="D38" s="812"/>
      <c r="E38" s="812"/>
      <c r="F38" s="812"/>
      <c r="G38" s="812"/>
      <c r="H38" s="812"/>
      <c r="I38" s="812"/>
      <c r="J38" s="812"/>
      <c r="K38" s="812"/>
      <c r="L38" s="813"/>
      <c r="M38" s="407"/>
      <c r="N38" s="407"/>
      <c r="O38" s="408"/>
      <c r="P38" s="409"/>
      <c r="Q38" s="409"/>
      <c r="R38" s="407"/>
      <c r="S38" s="407"/>
      <c r="T38" s="407"/>
      <c r="U38" s="410"/>
    </row>
    <row r="39" spans="1:21" s="243" customFormat="1" ht="60" x14ac:dyDescent="0.25">
      <c r="A39" s="603" t="s">
        <v>1097</v>
      </c>
      <c r="B39" s="603" t="s">
        <v>1097</v>
      </c>
      <c r="C39" s="411"/>
      <c r="D39" s="411"/>
      <c r="E39" s="411"/>
      <c r="F39" s="411"/>
      <c r="G39" s="411"/>
      <c r="H39" s="411"/>
      <c r="I39" s="604" t="s">
        <v>1098</v>
      </c>
      <c r="J39" s="412" t="s">
        <v>1099</v>
      </c>
      <c r="K39" s="413" t="s">
        <v>1034</v>
      </c>
      <c r="L39" s="414" t="s">
        <v>673</v>
      </c>
      <c r="M39" s="385">
        <v>30000000</v>
      </c>
      <c r="N39" s="385">
        <v>30000000</v>
      </c>
      <c r="O39" s="352" t="s">
        <v>304</v>
      </c>
      <c r="P39" s="353">
        <v>0</v>
      </c>
      <c r="Q39" s="353">
        <v>0</v>
      </c>
      <c r="R39" s="385">
        <f>N39-S39</f>
        <v>12501992</v>
      </c>
      <c r="S39" s="385">
        <v>17498008</v>
      </c>
      <c r="T39" s="385">
        <f>N39-R39-S39</f>
        <v>0</v>
      </c>
      <c r="U39" s="386" t="s">
        <v>1100</v>
      </c>
    </row>
    <row r="40" spans="1:21" s="243" customFormat="1" ht="20.25" x14ac:dyDescent="0.25">
      <c r="A40" s="822" t="s">
        <v>1101</v>
      </c>
      <c r="B40" s="822"/>
      <c r="C40" s="822"/>
      <c r="D40" s="822"/>
      <c r="E40" s="822"/>
      <c r="F40" s="822"/>
      <c r="G40" s="822"/>
      <c r="H40" s="822"/>
      <c r="I40" s="822"/>
      <c r="J40" s="822"/>
      <c r="K40" s="822"/>
      <c r="L40" s="822"/>
      <c r="M40" s="402">
        <f>SUM(M39)</f>
        <v>30000000</v>
      </c>
      <c r="N40" s="402">
        <f>SUM(N39)</f>
        <v>30000000</v>
      </c>
      <c r="O40" s="415"/>
      <c r="P40" s="404"/>
      <c r="Q40" s="404"/>
      <c r="R40" s="402">
        <f>SUM(R39)</f>
        <v>12501992</v>
      </c>
      <c r="S40" s="402">
        <f>S39</f>
        <v>17498008</v>
      </c>
      <c r="T40" s="402">
        <f>SUM(T39)</f>
        <v>0</v>
      </c>
      <c r="U40" s="416"/>
    </row>
    <row r="41" spans="1:21" s="243" customFormat="1" ht="15.75" x14ac:dyDescent="0.25">
      <c r="A41" s="417"/>
      <c r="B41" s="417"/>
      <c r="C41" s="417"/>
      <c r="D41" s="417"/>
      <c r="E41" s="417"/>
      <c r="F41" s="417"/>
      <c r="G41" s="417"/>
      <c r="H41" s="417"/>
      <c r="I41" s="605"/>
      <c r="J41" s="417"/>
      <c r="K41" s="417"/>
      <c r="L41" s="417"/>
      <c r="M41" s="606"/>
      <c r="N41" s="607"/>
      <c r="O41" s="608"/>
      <c r="P41" s="417"/>
      <c r="Q41" s="417"/>
      <c r="R41" s="609"/>
      <c r="S41" s="609"/>
      <c r="T41" s="609"/>
      <c r="U41" s="417"/>
    </row>
    <row r="42" spans="1:21" s="243" customFormat="1" ht="20.25" x14ac:dyDescent="0.25">
      <c r="A42" s="821" t="s">
        <v>1102</v>
      </c>
      <c r="B42" s="821"/>
      <c r="C42" s="821"/>
      <c r="D42" s="821"/>
      <c r="E42" s="821"/>
      <c r="F42" s="821"/>
      <c r="G42" s="821"/>
      <c r="H42" s="821"/>
      <c r="I42" s="821"/>
      <c r="J42" s="821"/>
      <c r="K42" s="821"/>
      <c r="L42" s="821"/>
      <c r="M42" s="418">
        <f>M40+M36</f>
        <v>36000000</v>
      </c>
      <c r="N42" s="418">
        <f>N40+N36</f>
        <v>36000000</v>
      </c>
      <c r="O42" s="419"/>
      <c r="P42" s="420"/>
      <c r="Q42" s="420"/>
      <c r="R42" s="418">
        <f>R40+R36</f>
        <v>13396561</v>
      </c>
      <c r="S42" s="418">
        <f>S40+S36</f>
        <v>17753266</v>
      </c>
      <c r="T42" s="418">
        <f>T40+T36</f>
        <v>4850173</v>
      </c>
      <c r="U42" s="421"/>
    </row>
    <row r="43" spans="1:21" s="243" customFormat="1" x14ac:dyDescent="0.25"/>
    <row r="44" spans="1:21" s="243" customFormat="1" x14ac:dyDescent="0.25"/>
  </sheetData>
  <mergeCells count="25">
    <mergeCell ref="J1:K1"/>
    <mergeCell ref="L1:L3"/>
    <mergeCell ref="M1:M3"/>
    <mergeCell ref="J2:K2"/>
    <mergeCell ref="A42:L42"/>
    <mergeCell ref="A40:L40"/>
    <mergeCell ref="A3:H3"/>
    <mergeCell ref="J3:K3"/>
    <mergeCell ref="L5:L7"/>
    <mergeCell ref="M5:M7"/>
    <mergeCell ref="U5:U7"/>
    <mergeCell ref="A19:L19"/>
    <mergeCell ref="A29:L29"/>
    <mergeCell ref="A35:L35"/>
    <mergeCell ref="A38:L38"/>
    <mergeCell ref="O5:O7"/>
    <mergeCell ref="P5:P7"/>
    <mergeCell ref="Q5:Q7"/>
    <mergeCell ref="R5:R7"/>
    <mergeCell ref="S5:S7"/>
    <mergeCell ref="T5:T7"/>
    <mergeCell ref="I5:I7"/>
    <mergeCell ref="J5:J7"/>
    <mergeCell ref="K5:K7"/>
    <mergeCell ref="N5:N7"/>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F14" sqref="F14"/>
    </sheetView>
  </sheetViews>
  <sheetFormatPr defaultRowHeight="15" x14ac:dyDescent="0.25"/>
  <cols>
    <col min="2" max="2" width="12.42578125" customWidth="1"/>
    <col min="3" max="3" width="17.7109375" customWidth="1"/>
    <col min="4" max="4" width="27.85546875" customWidth="1"/>
    <col min="5" max="5" width="14.5703125" customWidth="1"/>
    <col min="6" max="6" width="17" customWidth="1"/>
    <col min="7" max="7" width="16.85546875" customWidth="1"/>
    <col min="8" max="8" width="14" customWidth="1"/>
    <col min="9" max="9" width="15.28515625" customWidth="1"/>
    <col min="10" max="10" width="13.7109375" customWidth="1"/>
    <col min="11" max="11" width="16" customWidth="1"/>
    <col min="12" max="12" width="17.28515625" customWidth="1"/>
    <col min="13" max="13" width="18.5703125" customWidth="1"/>
  </cols>
  <sheetData>
    <row r="1" spans="1:14" ht="31.5" x14ac:dyDescent="0.25">
      <c r="B1" s="237" t="s">
        <v>26</v>
      </c>
      <c r="C1" s="713" t="s">
        <v>1103</v>
      </c>
      <c r="D1" s="714"/>
      <c r="E1" s="238"/>
      <c r="I1" s="63"/>
    </row>
    <row r="2" spans="1:14" ht="15.75" x14ac:dyDescent="0.25">
      <c r="B2" s="237" t="s">
        <v>28</v>
      </c>
      <c r="C2" s="827">
        <v>43252</v>
      </c>
      <c r="D2" s="828"/>
      <c r="E2" s="239"/>
      <c r="G2" s="63"/>
      <c r="H2" s="65"/>
      <c r="I2" s="63"/>
      <c r="J2" s="63"/>
      <c r="M2" s="148"/>
    </row>
    <row r="3" spans="1:14" ht="31.5" x14ac:dyDescent="0.25">
      <c r="B3" s="237" t="s">
        <v>29</v>
      </c>
      <c r="C3" s="717" t="s">
        <v>1104</v>
      </c>
      <c r="D3" s="718"/>
      <c r="E3" s="240"/>
    </row>
    <row r="4" spans="1:14" ht="15.75" x14ac:dyDescent="0.25">
      <c r="B4" s="241"/>
      <c r="C4" s="242"/>
      <c r="D4" s="243"/>
      <c r="E4" s="243"/>
    </row>
    <row r="5" spans="1:14" x14ac:dyDescent="0.25">
      <c r="A5" s="719" t="s">
        <v>30</v>
      </c>
      <c r="B5" s="743" t="s">
        <v>31</v>
      </c>
      <c r="C5" s="743" t="s">
        <v>32</v>
      </c>
      <c r="D5" s="743" t="s">
        <v>33</v>
      </c>
      <c r="E5" s="743" t="s">
        <v>34</v>
      </c>
      <c r="F5" s="743" t="s">
        <v>1</v>
      </c>
      <c r="G5" s="743" t="s">
        <v>1105</v>
      </c>
      <c r="H5" s="719" t="s">
        <v>36</v>
      </c>
      <c r="I5" s="824" t="s">
        <v>37</v>
      </c>
      <c r="J5" s="743" t="s">
        <v>38</v>
      </c>
      <c r="K5" s="719" t="s">
        <v>3</v>
      </c>
      <c r="L5" s="719" t="s">
        <v>5</v>
      </c>
      <c r="M5" s="719" t="s">
        <v>7</v>
      </c>
      <c r="N5" s="719" t="s">
        <v>39</v>
      </c>
    </row>
    <row r="6" spans="1:14" x14ac:dyDescent="0.25">
      <c r="A6" s="720"/>
      <c r="B6" s="743"/>
      <c r="C6" s="743"/>
      <c r="D6" s="743"/>
      <c r="E6" s="743"/>
      <c r="F6" s="743"/>
      <c r="G6" s="743"/>
      <c r="H6" s="720"/>
      <c r="I6" s="825"/>
      <c r="J6" s="743"/>
      <c r="K6" s="720"/>
      <c r="L6" s="720"/>
      <c r="M6" s="720"/>
      <c r="N6" s="720"/>
    </row>
    <row r="7" spans="1:14" x14ac:dyDescent="0.25">
      <c r="A7" s="721"/>
      <c r="B7" s="743"/>
      <c r="C7" s="743"/>
      <c r="D7" s="743"/>
      <c r="E7" s="743"/>
      <c r="F7" s="743"/>
      <c r="G7" s="743"/>
      <c r="H7" s="721"/>
      <c r="I7" s="826"/>
      <c r="J7" s="743"/>
      <c r="K7" s="721"/>
      <c r="L7" s="721"/>
      <c r="M7" s="721"/>
      <c r="N7" s="721"/>
    </row>
    <row r="8" spans="1:14" s="243" customFormat="1" ht="90" x14ac:dyDescent="0.25">
      <c r="A8" s="276">
        <v>1</v>
      </c>
      <c r="B8" s="276" t="s">
        <v>1106</v>
      </c>
      <c r="C8" s="79" t="s">
        <v>1107</v>
      </c>
      <c r="D8" s="277" t="s">
        <v>1108</v>
      </c>
      <c r="E8" s="79" t="s">
        <v>1109</v>
      </c>
      <c r="F8" s="422">
        <v>1425000</v>
      </c>
      <c r="G8" s="427">
        <v>1425000</v>
      </c>
      <c r="H8" s="610">
        <v>43708</v>
      </c>
      <c r="I8" s="425">
        <v>0</v>
      </c>
      <c r="J8" s="425">
        <v>0</v>
      </c>
      <c r="K8" s="423">
        <v>149542</v>
      </c>
      <c r="L8" s="424">
        <v>31731</v>
      </c>
      <c r="M8" s="422">
        <f>G8-K8-L8</f>
        <v>1243727</v>
      </c>
      <c r="N8" s="276" t="s">
        <v>462</v>
      </c>
    </row>
    <row r="9" spans="1:14" s="243" customFormat="1" ht="135" x14ac:dyDescent="0.25">
      <c r="A9" s="276">
        <v>2</v>
      </c>
      <c r="B9" s="276" t="s">
        <v>1110</v>
      </c>
      <c r="C9" s="79" t="s">
        <v>1111</v>
      </c>
      <c r="D9" s="79" t="s">
        <v>1112</v>
      </c>
      <c r="E9" s="79" t="s">
        <v>1113</v>
      </c>
      <c r="F9" s="422">
        <v>2000000</v>
      </c>
      <c r="G9" s="427">
        <v>2000000</v>
      </c>
      <c r="H9" s="611"/>
      <c r="I9" s="425"/>
      <c r="J9" s="425"/>
      <c r="K9" s="424">
        <v>168943</v>
      </c>
      <c r="L9" s="424">
        <v>1831057</v>
      </c>
      <c r="M9" s="422">
        <f t="shared" ref="M9:M15" si="0">G9-K9-L9</f>
        <v>0</v>
      </c>
      <c r="N9" s="276" t="s">
        <v>462</v>
      </c>
    </row>
    <row r="10" spans="1:14" s="243" customFormat="1" ht="75" x14ac:dyDescent="0.25">
      <c r="A10" s="276">
        <v>3</v>
      </c>
      <c r="B10" s="276" t="s">
        <v>1114</v>
      </c>
      <c r="C10" s="277" t="s">
        <v>1115</v>
      </c>
      <c r="D10" s="277" t="s">
        <v>1116</v>
      </c>
      <c r="E10" s="277" t="s">
        <v>1109</v>
      </c>
      <c r="F10" s="422">
        <v>2000000</v>
      </c>
      <c r="G10" s="422">
        <v>2000000</v>
      </c>
      <c r="H10" s="610">
        <v>43708</v>
      </c>
      <c r="I10" s="425">
        <v>0</v>
      </c>
      <c r="J10" s="425">
        <v>0</v>
      </c>
      <c r="K10" s="426">
        <v>2000000</v>
      </c>
      <c r="L10" s="426">
        <v>0</v>
      </c>
      <c r="M10" s="422">
        <f>G10-K10-L10</f>
        <v>0</v>
      </c>
      <c r="N10" s="276" t="s">
        <v>462</v>
      </c>
    </row>
    <row r="11" spans="1:14" s="243" customFormat="1" ht="60" x14ac:dyDescent="0.25">
      <c r="A11" s="276">
        <v>4</v>
      </c>
      <c r="B11" s="276" t="s">
        <v>1117</v>
      </c>
      <c r="C11" s="79" t="s">
        <v>1118</v>
      </c>
      <c r="D11" s="79" t="s">
        <v>1119</v>
      </c>
      <c r="E11" s="79" t="s">
        <v>1109</v>
      </c>
      <c r="F11" s="427">
        <v>102000</v>
      </c>
      <c r="G11" s="427">
        <v>102000</v>
      </c>
      <c r="H11" s="610">
        <v>43708</v>
      </c>
      <c r="I11" s="425">
        <v>0</v>
      </c>
      <c r="J11" s="425">
        <v>0</v>
      </c>
      <c r="K11" s="424">
        <v>0</v>
      </c>
      <c r="L11" s="424">
        <v>0</v>
      </c>
      <c r="M11" s="422">
        <f t="shared" si="0"/>
        <v>102000</v>
      </c>
      <c r="N11" s="276" t="s">
        <v>462</v>
      </c>
    </row>
    <row r="12" spans="1:14" s="243" customFormat="1" ht="60" x14ac:dyDescent="0.25">
      <c r="A12" s="276">
        <v>5</v>
      </c>
      <c r="B12" s="276" t="s">
        <v>1120</v>
      </c>
      <c r="C12" s="79" t="s">
        <v>1121</v>
      </c>
      <c r="D12" s="79" t="s">
        <v>1122</v>
      </c>
      <c r="E12" s="79" t="s">
        <v>1109</v>
      </c>
      <c r="F12" s="427">
        <v>73000</v>
      </c>
      <c r="G12" s="427">
        <v>73000</v>
      </c>
      <c r="H12" s="610">
        <v>43708</v>
      </c>
      <c r="I12" s="425">
        <v>0</v>
      </c>
      <c r="J12" s="425">
        <v>0</v>
      </c>
      <c r="K12" s="424">
        <v>0</v>
      </c>
      <c r="L12" s="424">
        <v>0</v>
      </c>
      <c r="M12" s="422">
        <f t="shared" si="0"/>
        <v>73000</v>
      </c>
      <c r="N12" s="276" t="s">
        <v>462</v>
      </c>
    </row>
    <row r="13" spans="1:14" s="243" customFormat="1" ht="75" x14ac:dyDescent="0.25">
      <c r="A13" s="276">
        <v>6</v>
      </c>
      <c r="B13" s="276" t="s">
        <v>1123</v>
      </c>
      <c r="C13" s="79" t="s">
        <v>1107</v>
      </c>
      <c r="D13" s="277" t="s">
        <v>1124</v>
      </c>
      <c r="E13" s="79" t="s">
        <v>1109</v>
      </c>
      <c r="F13" s="422">
        <v>575000</v>
      </c>
      <c r="G13" s="427">
        <v>575000</v>
      </c>
      <c r="H13" s="610">
        <v>43708</v>
      </c>
      <c r="I13" s="425"/>
      <c r="J13" s="425"/>
      <c r="K13" s="424">
        <v>4216</v>
      </c>
      <c r="L13" s="424">
        <v>189868</v>
      </c>
      <c r="M13" s="422">
        <f t="shared" si="0"/>
        <v>380916</v>
      </c>
      <c r="N13" s="276" t="s">
        <v>462</v>
      </c>
    </row>
    <row r="14" spans="1:14" s="243" customFormat="1" ht="60" x14ac:dyDescent="0.25">
      <c r="A14" s="276">
        <v>7</v>
      </c>
      <c r="B14" s="276" t="s">
        <v>1125</v>
      </c>
      <c r="C14" s="79" t="s">
        <v>1118</v>
      </c>
      <c r="D14" s="79" t="s">
        <v>1126</v>
      </c>
      <c r="E14" s="79" t="s">
        <v>1109</v>
      </c>
      <c r="F14" s="427">
        <v>102000</v>
      </c>
      <c r="G14" s="427">
        <v>102000</v>
      </c>
      <c r="H14" s="610">
        <v>43708</v>
      </c>
      <c r="I14" s="425">
        <v>0</v>
      </c>
      <c r="J14" s="425">
        <v>0</v>
      </c>
      <c r="K14" s="424">
        <v>0</v>
      </c>
      <c r="L14" s="424">
        <v>0</v>
      </c>
      <c r="M14" s="422">
        <f t="shared" si="0"/>
        <v>102000</v>
      </c>
      <c r="N14" s="276" t="s">
        <v>462</v>
      </c>
    </row>
    <row r="15" spans="1:14" s="243" customFormat="1" ht="60.75" thickBot="1" x14ac:dyDescent="0.3">
      <c r="A15" s="276">
        <v>8</v>
      </c>
      <c r="B15" s="276" t="s">
        <v>1127</v>
      </c>
      <c r="C15" s="79" t="s">
        <v>1121</v>
      </c>
      <c r="D15" s="79" t="s">
        <v>1128</v>
      </c>
      <c r="E15" s="79" t="s">
        <v>1109</v>
      </c>
      <c r="F15" s="427">
        <v>73000</v>
      </c>
      <c r="G15" s="427">
        <v>73000</v>
      </c>
      <c r="H15" s="610">
        <v>43708</v>
      </c>
      <c r="I15" s="425">
        <v>0</v>
      </c>
      <c r="J15" s="425">
        <v>0</v>
      </c>
      <c r="K15" s="424">
        <v>0</v>
      </c>
      <c r="L15" s="424">
        <v>0</v>
      </c>
      <c r="M15" s="422">
        <f t="shared" si="0"/>
        <v>73000</v>
      </c>
      <c r="N15" s="276" t="s">
        <v>462</v>
      </c>
    </row>
    <row r="16" spans="1:14" s="243" customFormat="1" ht="16.5" thickBot="1" x14ac:dyDescent="0.3">
      <c r="A16" s="273"/>
      <c r="B16" s="612"/>
      <c r="C16" s="273"/>
      <c r="D16" s="273"/>
      <c r="E16" s="613" t="s">
        <v>56</v>
      </c>
      <c r="F16" s="614">
        <f>SUM(F8:F15)</f>
        <v>6350000</v>
      </c>
      <c r="G16" s="614">
        <f>SUM(G8:G15)</f>
        <v>6350000</v>
      </c>
      <c r="H16" s="615"/>
      <c r="I16" s="616"/>
      <c r="J16" s="616"/>
      <c r="K16" s="614">
        <f>SUM(K8:K15)</f>
        <v>2322701</v>
      </c>
      <c r="L16" s="614">
        <f>SUM(L8:L15)</f>
        <v>2052656</v>
      </c>
      <c r="M16" s="614">
        <f>SUM(M8:M15)</f>
        <v>1974643</v>
      </c>
      <c r="N16" s="615"/>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E24" sqref="E24"/>
    </sheetView>
  </sheetViews>
  <sheetFormatPr defaultRowHeight="15" x14ac:dyDescent="0.25"/>
  <cols>
    <col min="2" max="2" width="19.140625" customWidth="1"/>
    <col min="4" max="4" width="18.42578125" customWidth="1"/>
  </cols>
  <sheetData>
    <row r="1" spans="1:14" ht="31.5" x14ac:dyDescent="0.25">
      <c r="B1" s="237" t="s">
        <v>26</v>
      </c>
      <c r="C1" s="713" t="s">
        <v>1103</v>
      </c>
      <c r="D1" s="714"/>
      <c r="E1" s="238"/>
      <c r="I1" s="63"/>
    </row>
    <row r="2" spans="1:14" ht="15.75" x14ac:dyDescent="0.25">
      <c r="B2" s="237" t="s">
        <v>28</v>
      </c>
      <c r="C2" s="715">
        <v>43252</v>
      </c>
      <c r="D2" s="716"/>
      <c r="E2" s="239"/>
      <c r="G2" s="63"/>
      <c r="H2" s="65"/>
      <c r="I2" s="63"/>
      <c r="J2" s="63"/>
      <c r="M2" s="66"/>
    </row>
    <row r="3" spans="1:14" ht="31.5" x14ac:dyDescent="0.25">
      <c r="B3" s="237" t="s">
        <v>29</v>
      </c>
      <c r="C3" s="717" t="s">
        <v>1104</v>
      </c>
      <c r="D3" s="718"/>
      <c r="E3" s="240"/>
    </row>
    <row r="4" spans="1:14" ht="15.75" x14ac:dyDescent="0.25">
      <c r="B4" s="241"/>
      <c r="C4" s="242"/>
      <c r="D4" s="243"/>
      <c r="E4" s="243"/>
    </row>
    <row r="5" spans="1:14" x14ac:dyDescent="0.25">
      <c r="A5" s="719" t="s">
        <v>30</v>
      </c>
      <c r="B5" s="722" t="s">
        <v>429</v>
      </c>
      <c r="C5" s="723"/>
      <c r="D5" s="723"/>
      <c r="E5" s="723"/>
      <c r="F5" s="723"/>
      <c r="G5" s="723"/>
      <c r="H5" s="723"/>
      <c r="I5" s="723"/>
      <c r="J5" s="723"/>
      <c r="K5" s="723"/>
      <c r="L5" s="723"/>
      <c r="M5" s="723"/>
      <c r="N5" s="724"/>
    </row>
    <row r="6" spans="1:14" x14ac:dyDescent="0.25">
      <c r="A6" s="720"/>
      <c r="B6" s="725"/>
      <c r="C6" s="726"/>
      <c r="D6" s="726"/>
      <c r="E6" s="726"/>
      <c r="F6" s="726"/>
      <c r="G6" s="726"/>
      <c r="H6" s="726"/>
      <c r="I6" s="726"/>
      <c r="J6" s="726"/>
      <c r="K6" s="726"/>
      <c r="L6" s="726"/>
      <c r="M6" s="726"/>
      <c r="N6" s="727"/>
    </row>
    <row r="7" spans="1:14" x14ac:dyDescent="0.25">
      <c r="A7" s="721"/>
      <c r="B7" s="728"/>
      <c r="C7" s="729"/>
      <c r="D7" s="729"/>
      <c r="E7" s="729"/>
      <c r="F7" s="729"/>
      <c r="G7" s="729"/>
      <c r="H7" s="729"/>
      <c r="I7" s="729"/>
      <c r="J7" s="729"/>
      <c r="K7" s="729"/>
      <c r="L7" s="729"/>
      <c r="M7" s="729"/>
      <c r="N7" s="730"/>
    </row>
    <row r="8" spans="1:14" x14ac:dyDescent="0.25">
      <c r="A8" s="276" t="s">
        <v>1129</v>
      </c>
      <c r="B8" s="713" t="s">
        <v>1130</v>
      </c>
      <c r="C8" s="769"/>
      <c r="D8" s="769"/>
      <c r="E8" s="769"/>
      <c r="F8" s="769"/>
      <c r="G8" s="769"/>
      <c r="H8" s="769"/>
      <c r="I8" s="769"/>
      <c r="J8" s="769"/>
      <c r="K8" s="769"/>
      <c r="L8" s="769"/>
      <c r="M8" s="769"/>
      <c r="N8" s="714"/>
    </row>
    <row r="9" spans="1:14" x14ac:dyDescent="0.25">
      <c r="A9" s="282">
        <v>2</v>
      </c>
      <c r="B9" s="713" t="s">
        <v>1131</v>
      </c>
      <c r="C9" s="769"/>
      <c r="D9" s="769"/>
      <c r="E9" s="769"/>
      <c r="F9" s="769"/>
      <c r="G9" s="769"/>
      <c r="H9" s="769"/>
      <c r="I9" s="769"/>
      <c r="J9" s="769"/>
      <c r="K9" s="769"/>
      <c r="L9" s="769"/>
      <c r="M9" s="769"/>
      <c r="N9" s="714"/>
    </row>
    <row r="10" spans="1:14" x14ac:dyDescent="0.25">
      <c r="A10" s="282">
        <v>3</v>
      </c>
      <c r="B10" s="713" t="s">
        <v>1132</v>
      </c>
      <c r="C10" s="769"/>
      <c r="D10" s="769"/>
      <c r="E10" s="769"/>
      <c r="F10" s="769"/>
      <c r="G10" s="769"/>
      <c r="H10" s="769"/>
      <c r="I10" s="769"/>
      <c r="J10" s="769"/>
      <c r="K10" s="769"/>
      <c r="L10" s="769"/>
      <c r="M10" s="769"/>
      <c r="N10" s="714"/>
    </row>
    <row r="11" spans="1:14" x14ac:dyDescent="0.25">
      <c r="A11" s="282" t="s">
        <v>1133</v>
      </c>
      <c r="B11" s="713" t="s">
        <v>1134</v>
      </c>
      <c r="C11" s="769"/>
      <c r="D11" s="769"/>
      <c r="E11" s="769"/>
      <c r="F11" s="769"/>
      <c r="G11" s="769"/>
      <c r="H11" s="769"/>
      <c r="I11" s="769"/>
      <c r="J11" s="769"/>
      <c r="K11" s="769"/>
      <c r="L11" s="769"/>
      <c r="M11" s="769"/>
      <c r="N11" s="714"/>
    </row>
    <row r="12" spans="1:14" x14ac:dyDescent="0.25">
      <c r="A12" s="282" t="s">
        <v>1135</v>
      </c>
      <c r="B12" s="713" t="s">
        <v>1136</v>
      </c>
      <c r="C12" s="769"/>
      <c r="D12" s="769"/>
      <c r="E12" s="769"/>
      <c r="F12" s="769"/>
      <c r="G12" s="769"/>
      <c r="H12" s="769"/>
      <c r="I12" s="769"/>
      <c r="J12" s="769"/>
      <c r="K12" s="769"/>
      <c r="L12" s="769"/>
      <c r="M12" s="769"/>
      <c r="N12" s="714"/>
    </row>
  </sheetData>
  <mergeCells count="10">
    <mergeCell ref="A5:A7"/>
    <mergeCell ref="B5:N7"/>
    <mergeCell ref="B8:N8"/>
    <mergeCell ref="B9:N9"/>
    <mergeCell ref="B10:N10"/>
    <mergeCell ref="B11:N11"/>
    <mergeCell ref="B12:N12"/>
    <mergeCell ref="C1:D1"/>
    <mergeCell ref="C2:D2"/>
    <mergeCell ref="C3:D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G8" sqref="G8"/>
    </sheetView>
  </sheetViews>
  <sheetFormatPr defaultRowHeight="15" x14ac:dyDescent="0.25"/>
  <cols>
    <col min="1" max="1" width="12" customWidth="1"/>
    <col min="2" max="2" width="13.140625" customWidth="1"/>
    <col min="3" max="3" width="15.85546875" customWidth="1"/>
    <col min="4" max="4" width="26.140625" customWidth="1"/>
    <col min="5" max="5" width="14.5703125" customWidth="1"/>
    <col min="6" max="6" width="17.28515625" customWidth="1"/>
    <col min="7" max="7" width="16.7109375" customWidth="1"/>
    <col min="8" max="10" width="14.5703125" customWidth="1"/>
    <col min="11" max="11" width="17" customWidth="1"/>
    <col min="12" max="12" width="15" customWidth="1"/>
    <col min="13" max="13" width="15.5703125" customWidth="1"/>
    <col min="14" max="14" width="38" customWidth="1"/>
  </cols>
  <sheetData>
    <row r="1" spans="1:14" ht="37.5" x14ac:dyDescent="0.3">
      <c r="A1" s="428"/>
      <c r="B1" s="429" t="s">
        <v>26</v>
      </c>
      <c r="C1" s="836" t="s">
        <v>1137</v>
      </c>
      <c r="D1" s="837"/>
      <c r="E1" s="430"/>
      <c r="F1" s="428"/>
      <c r="G1" s="428"/>
      <c r="H1" s="428"/>
      <c r="I1" s="431"/>
      <c r="J1" s="428"/>
      <c r="K1" s="428"/>
      <c r="L1" s="428"/>
      <c r="M1" s="428"/>
      <c r="N1" s="428"/>
    </row>
    <row r="2" spans="1:14" ht="18.75" x14ac:dyDescent="0.3">
      <c r="A2" s="428"/>
      <c r="B2" s="429" t="s">
        <v>28</v>
      </c>
      <c r="C2" s="838">
        <v>43266</v>
      </c>
      <c r="D2" s="839"/>
      <c r="E2" s="432"/>
      <c r="F2" s="428"/>
      <c r="G2" s="431"/>
      <c r="H2" s="433"/>
      <c r="I2" s="431"/>
      <c r="J2" s="431"/>
      <c r="K2" s="428"/>
      <c r="L2" s="428"/>
      <c r="M2" s="434"/>
      <c r="N2" s="428"/>
    </row>
    <row r="3" spans="1:14" ht="37.5" x14ac:dyDescent="0.3">
      <c r="A3" s="428"/>
      <c r="B3" s="429" t="s">
        <v>29</v>
      </c>
      <c r="C3" s="840" t="s">
        <v>1138</v>
      </c>
      <c r="D3" s="841"/>
      <c r="E3" s="435"/>
      <c r="F3" s="428"/>
      <c r="G3" s="428"/>
      <c r="H3" s="428"/>
      <c r="I3" s="428"/>
      <c r="J3" s="428"/>
      <c r="K3" s="428"/>
      <c r="L3" s="428"/>
      <c r="M3" s="428"/>
      <c r="N3" s="428"/>
    </row>
    <row r="4" spans="1:14" ht="18.75" x14ac:dyDescent="0.3">
      <c r="A4" s="428"/>
      <c r="B4" s="436"/>
      <c r="C4" s="437"/>
      <c r="D4" s="438"/>
      <c r="E4" s="438"/>
      <c r="F4" s="428"/>
      <c r="G4" s="428"/>
      <c r="H4" s="428"/>
      <c r="I4" s="428"/>
      <c r="J4" s="428"/>
      <c r="K4" s="428"/>
      <c r="L4" s="428"/>
      <c r="M4" s="428"/>
      <c r="N4" s="428"/>
    </row>
    <row r="5" spans="1:14" x14ac:dyDescent="0.25">
      <c r="A5" s="829" t="s">
        <v>30</v>
      </c>
      <c r="B5" s="832" t="s">
        <v>31</v>
      </c>
      <c r="C5" s="832" t="s">
        <v>32</v>
      </c>
      <c r="D5" s="832" t="s">
        <v>33</v>
      </c>
      <c r="E5" s="832" t="s">
        <v>34</v>
      </c>
      <c r="F5" s="832" t="s">
        <v>1</v>
      </c>
      <c r="G5" s="832" t="s">
        <v>452</v>
      </c>
      <c r="H5" s="829" t="s">
        <v>36</v>
      </c>
      <c r="I5" s="833" t="s">
        <v>37</v>
      </c>
      <c r="J5" s="832" t="s">
        <v>38</v>
      </c>
      <c r="K5" s="829" t="s">
        <v>3</v>
      </c>
      <c r="L5" s="829" t="s">
        <v>5</v>
      </c>
      <c r="M5" s="829" t="s">
        <v>7</v>
      </c>
      <c r="N5" s="829" t="s">
        <v>39</v>
      </c>
    </row>
    <row r="6" spans="1:14" x14ac:dyDescent="0.25">
      <c r="A6" s="830"/>
      <c r="B6" s="832"/>
      <c r="C6" s="832"/>
      <c r="D6" s="832"/>
      <c r="E6" s="832"/>
      <c r="F6" s="832"/>
      <c r="G6" s="832"/>
      <c r="H6" s="830"/>
      <c r="I6" s="834"/>
      <c r="J6" s="832"/>
      <c r="K6" s="830"/>
      <c r="L6" s="830"/>
      <c r="M6" s="830"/>
      <c r="N6" s="830"/>
    </row>
    <row r="7" spans="1:14" ht="47.25" customHeight="1" x14ac:dyDescent="0.25">
      <c r="A7" s="831"/>
      <c r="B7" s="832"/>
      <c r="C7" s="832"/>
      <c r="D7" s="832"/>
      <c r="E7" s="832"/>
      <c r="F7" s="832"/>
      <c r="G7" s="832"/>
      <c r="H7" s="831"/>
      <c r="I7" s="835"/>
      <c r="J7" s="832"/>
      <c r="K7" s="831"/>
      <c r="L7" s="831"/>
      <c r="M7" s="831"/>
      <c r="N7" s="831"/>
    </row>
    <row r="8" spans="1:14" s="243" customFormat="1" ht="150" x14ac:dyDescent="0.3">
      <c r="A8" s="439">
        <v>1</v>
      </c>
      <c r="B8" s="439" t="s">
        <v>1139</v>
      </c>
      <c r="C8" s="440" t="s">
        <v>1140</v>
      </c>
      <c r="D8" s="441" t="s">
        <v>1141</v>
      </c>
      <c r="E8" s="439" t="s">
        <v>1142</v>
      </c>
      <c r="F8" s="442">
        <v>1250000</v>
      </c>
      <c r="G8" s="443">
        <v>1250000</v>
      </c>
      <c r="H8" s="444">
        <v>2019</v>
      </c>
      <c r="I8" s="445">
        <v>0.2</v>
      </c>
      <c r="J8" s="445">
        <v>0.05</v>
      </c>
      <c r="K8" s="446">
        <v>212920.36</v>
      </c>
      <c r="L8" s="446">
        <v>33026.559999999998</v>
      </c>
      <c r="M8" s="442">
        <f>G8-K8-L8</f>
        <v>1004053.0800000001</v>
      </c>
      <c r="N8" s="447" t="s">
        <v>1143</v>
      </c>
    </row>
    <row r="9" spans="1:14" s="243" customFormat="1" ht="150" x14ac:dyDescent="0.3">
      <c r="A9" s="439">
        <v>2</v>
      </c>
      <c r="B9" s="439" t="s">
        <v>1144</v>
      </c>
      <c r="C9" s="440" t="s">
        <v>1145</v>
      </c>
      <c r="D9" s="444" t="s">
        <v>1141</v>
      </c>
      <c r="E9" s="439" t="s">
        <v>1142</v>
      </c>
      <c r="F9" s="449">
        <v>1250000</v>
      </c>
      <c r="G9" s="617">
        <v>1250000</v>
      </c>
      <c r="H9" s="444">
        <v>2019</v>
      </c>
      <c r="I9" s="445">
        <v>0.2</v>
      </c>
      <c r="J9" s="445">
        <v>0.05</v>
      </c>
      <c r="K9" s="451">
        <v>0</v>
      </c>
      <c r="L9" s="451">
        <v>0</v>
      </c>
      <c r="M9" s="442">
        <f t="shared" ref="M9:M22" si="0">G9-K9-L9</f>
        <v>1250000</v>
      </c>
      <c r="N9" s="447" t="s">
        <v>1143</v>
      </c>
    </row>
    <row r="10" spans="1:14" s="243" customFormat="1" ht="150" x14ac:dyDescent="0.3">
      <c r="A10" s="439">
        <v>3</v>
      </c>
      <c r="B10" s="439" t="s">
        <v>1146</v>
      </c>
      <c r="C10" s="440" t="s">
        <v>1147</v>
      </c>
      <c r="D10" s="444" t="s">
        <v>1148</v>
      </c>
      <c r="E10" s="439" t="s">
        <v>1142</v>
      </c>
      <c r="F10" s="449">
        <v>2200000</v>
      </c>
      <c r="G10" s="617">
        <v>2200000</v>
      </c>
      <c r="H10" s="618">
        <v>43252</v>
      </c>
      <c r="I10" s="445">
        <v>0.5</v>
      </c>
      <c r="J10" s="445">
        <v>0.15</v>
      </c>
      <c r="K10" s="451">
        <v>0</v>
      </c>
      <c r="L10" s="451">
        <v>9854</v>
      </c>
      <c r="M10" s="442">
        <f t="shared" si="0"/>
        <v>2190146</v>
      </c>
      <c r="N10" s="447" t="s">
        <v>1149</v>
      </c>
    </row>
    <row r="11" spans="1:14" ht="18.75" x14ac:dyDescent="0.3">
      <c r="A11" s="448"/>
      <c r="B11" s="448"/>
      <c r="C11" s="452"/>
      <c r="D11" s="453"/>
      <c r="E11" s="453"/>
      <c r="F11" s="449"/>
      <c r="G11" s="454"/>
      <c r="H11" s="455"/>
      <c r="I11" s="455"/>
      <c r="J11" s="455"/>
      <c r="K11" s="450"/>
      <c r="L11" s="450"/>
      <c r="M11" s="442">
        <f t="shared" si="0"/>
        <v>0</v>
      </c>
      <c r="N11" s="452"/>
    </row>
    <row r="12" spans="1:14" ht="18.75" x14ac:dyDescent="0.3">
      <c r="A12" s="448"/>
      <c r="B12" s="448"/>
      <c r="C12" s="452"/>
      <c r="D12" s="452"/>
      <c r="E12" s="452"/>
      <c r="F12" s="449"/>
      <c r="G12" s="454"/>
      <c r="H12" s="456"/>
      <c r="I12" s="456"/>
      <c r="J12" s="456"/>
      <c r="K12" s="451"/>
      <c r="L12" s="451"/>
      <c r="M12" s="442">
        <f t="shared" si="0"/>
        <v>0</v>
      </c>
      <c r="N12" s="439"/>
    </row>
    <row r="13" spans="1:14" ht="18.75" x14ac:dyDescent="0.3">
      <c r="A13" s="448"/>
      <c r="B13" s="448"/>
      <c r="C13" s="452"/>
      <c r="D13" s="452"/>
      <c r="E13" s="452"/>
      <c r="F13" s="449"/>
      <c r="G13" s="454"/>
      <c r="H13" s="456"/>
      <c r="I13" s="456"/>
      <c r="J13" s="456"/>
      <c r="K13" s="451"/>
      <c r="L13" s="451"/>
      <c r="M13" s="442">
        <f t="shared" si="0"/>
        <v>0</v>
      </c>
      <c r="N13" s="439"/>
    </row>
    <row r="14" spans="1:14" ht="18.75" x14ac:dyDescent="0.3">
      <c r="A14" s="448"/>
      <c r="B14" s="448"/>
      <c r="C14" s="452"/>
      <c r="D14" s="452"/>
      <c r="E14" s="452"/>
      <c r="F14" s="449"/>
      <c r="G14" s="454"/>
      <c r="H14" s="456"/>
      <c r="I14" s="456"/>
      <c r="J14" s="456"/>
      <c r="K14" s="451"/>
      <c r="L14" s="451"/>
      <c r="M14" s="442">
        <f t="shared" si="0"/>
        <v>0</v>
      </c>
      <c r="N14" s="439"/>
    </row>
    <row r="15" spans="1:14" ht="18.75" x14ac:dyDescent="0.3">
      <c r="A15" s="448"/>
      <c r="B15" s="448"/>
      <c r="C15" s="452"/>
      <c r="D15" s="452"/>
      <c r="E15" s="452"/>
      <c r="F15" s="449"/>
      <c r="G15" s="454"/>
      <c r="H15" s="456"/>
      <c r="I15" s="456"/>
      <c r="J15" s="456"/>
      <c r="K15" s="451"/>
      <c r="L15" s="451"/>
      <c r="M15" s="442">
        <f t="shared" si="0"/>
        <v>0</v>
      </c>
      <c r="N15" s="439"/>
    </row>
    <row r="16" spans="1:14" ht="18.75" x14ac:dyDescent="0.3">
      <c r="A16" s="448"/>
      <c r="B16" s="448"/>
      <c r="C16" s="452"/>
      <c r="D16" s="452"/>
      <c r="E16" s="452"/>
      <c r="F16" s="449"/>
      <c r="G16" s="454"/>
      <c r="H16" s="456"/>
      <c r="I16" s="456"/>
      <c r="J16" s="456"/>
      <c r="K16" s="450"/>
      <c r="L16" s="450"/>
      <c r="M16" s="442">
        <f t="shared" si="0"/>
        <v>0</v>
      </c>
      <c r="N16" s="452"/>
    </row>
    <row r="17" spans="1:14" ht="18.75" x14ac:dyDescent="0.3">
      <c r="A17" s="452"/>
      <c r="B17" s="448"/>
      <c r="C17" s="452"/>
      <c r="D17" s="452"/>
      <c r="E17" s="452"/>
      <c r="F17" s="452"/>
      <c r="G17" s="457"/>
      <c r="H17" s="452"/>
      <c r="I17" s="452"/>
      <c r="J17" s="452"/>
      <c r="K17" s="458"/>
      <c r="L17" s="458"/>
      <c r="M17" s="442">
        <f t="shared" si="0"/>
        <v>0</v>
      </c>
      <c r="N17" s="452"/>
    </row>
    <row r="18" spans="1:14" ht="18.75" x14ac:dyDescent="0.3">
      <c r="A18" s="452"/>
      <c r="B18" s="459"/>
      <c r="C18" s="459"/>
      <c r="D18" s="452"/>
      <c r="E18" s="452"/>
      <c r="F18" s="452"/>
      <c r="G18" s="452"/>
      <c r="H18" s="452"/>
      <c r="I18" s="452"/>
      <c r="J18" s="452"/>
      <c r="K18" s="458"/>
      <c r="L18" s="458"/>
      <c r="M18" s="442">
        <f t="shared" si="0"/>
        <v>0</v>
      </c>
      <c r="N18" s="452"/>
    </row>
    <row r="19" spans="1:14" ht="18.75" x14ac:dyDescent="0.3">
      <c r="A19" s="448"/>
      <c r="B19" s="448"/>
      <c r="C19" s="452"/>
      <c r="D19" s="452"/>
      <c r="E19" s="452"/>
      <c r="F19" s="449"/>
      <c r="G19" s="454"/>
      <c r="H19" s="456"/>
      <c r="I19" s="456"/>
      <c r="J19" s="456"/>
      <c r="K19" s="450"/>
      <c r="L19" s="450"/>
      <c r="M19" s="442">
        <f t="shared" si="0"/>
        <v>0</v>
      </c>
      <c r="N19" s="452"/>
    </row>
    <row r="20" spans="1:14" ht="18.75" x14ac:dyDescent="0.3">
      <c r="A20" s="452"/>
      <c r="B20" s="448"/>
      <c r="C20" s="452"/>
      <c r="D20" s="452"/>
      <c r="E20" s="452"/>
      <c r="F20" s="452"/>
      <c r="G20" s="457"/>
      <c r="H20" s="452"/>
      <c r="I20" s="452"/>
      <c r="J20" s="452"/>
      <c r="K20" s="458"/>
      <c r="L20" s="458"/>
      <c r="M20" s="442">
        <f t="shared" si="0"/>
        <v>0</v>
      </c>
      <c r="N20" s="452"/>
    </row>
    <row r="21" spans="1:14" ht="19.5" thickBot="1" x14ac:dyDescent="0.35">
      <c r="A21" s="452"/>
      <c r="B21" s="459"/>
      <c r="C21" s="459"/>
      <c r="D21" s="452"/>
      <c r="E21" s="460"/>
      <c r="F21" s="460"/>
      <c r="G21" s="460"/>
      <c r="H21" s="452"/>
      <c r="I21" s="460"/>
      <c r="J21" s="460"/>
      <c r="K21" s="461"/>
      <c r="L21" s="461"/>
      <c r="M21" s="462">
        <f t="shared" si="0"/>
        <v>0</v>
      </c>
      <c r="N21" s="460"/>
    </row>
    <row r="22" spans="1:14" ht="19.5" thickBot="1" x14ac:dyDescent="0.35">
      <c r="A22" s="431"/>
      <c r="B22" s="463"/>
      <c r="C22" s="464"/>
      <c r="D22" s="464"/>
      <c r="E22" s="465" t="s">
        <v>56</v>
      </c>
      <c r="F22" s="466">
        <f>SUM(F8:F21)</f>
        <v>4700000</v>
      </c>
      <c r="G22" s="467">
        <f>SUM(G8:G21)</f>
        <v>4700000</v>
      </c>
      <c r="H22" s="468"/>
      <c r="I22" s="469"/>
      <c r="J22" s="469"/>
      <c r="K22" s="466">
        <f>SUM(K8:K21)</f>
        <v>212920.36</v>
      </c>
      <c r="L22" s="467">
        <f>SUM(L8:L21)</f>
        <v>42880.56</v>
      </c>
      <c r="M22" s="470">
        <f t="shared" si="0"/>
        <v>4444199.08</v>
      </c>
      <c r="N22" s="468"/>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G8" sqref="G8"/>
    </sheetView>
  </sheetViews>
  <sheetFormatPr defaultRowHeight="15" x14ac:dyDescent="0.25"/>
  <cols>
    <col min="2" max="2" width="13.85546875" customWidth="1"/>
    <col min="3" max="3" width="18.42578125" customWidth="1"/>
    <col min="4" max="4" width="15.7109375" customWidth="1"/>
    <col min="5" max="5" width="16.28515625" customWidth="1"/>
    <col min="6" max="7" width="15.140625" customWidth="1"/>
    <col min="8" max="8" width="14.7109375" customWidth="1"/>
    <col min="9" max="10" width="14.140625" customWidth="1"/>
    <col min="11" max="11" width="16.42578125" customWidth="1"/>
    <col min="12" max="12" width="12.85546875" customWidth="1"/>
    <col min="13" max="13" width="18.7109375" customWidth="1"/>
    <col min="14" max="14" width="44.85546875" customWidth="1"/>
  </cols>
  <sheetData>
    <row r="1" spans="1:14" ht="31.5" x14ac:dyDescent="0.25">
      <c r="B1" s="237" t="s">
        <v>26</v>
      </c>
      <c r="C1" s="713" t="s">
        <v>1150</v>
      </c>
      <c r="D1" s="714"/>
      <c r="E1" s="238"/>
      <c r="I1" s="63"/>
      <c r="M1" s="63"/>
    </row>
    <row r="2" spans="1:14" ht="15.75" x14ac:dyDescent="0.25">
      <c r="B2" s="237" t="s">
        <v>28</v>
      </c>
      <c r="C2" s="715">
        <v>42901</v>
      </c>
      <c r="D2" s="716"/>
      <c r="E2" s="239"/>
      <c r="G2" s="63"/>
      <c r="H2" s="65"/>
      <c r="I2" s="63"/>
      <c r="J2" s="63"/>
      <c r="M2" s="66" t="s">
        <v>589</v>
      </c>
    </row>
    <row r="3" spans="1:14" ht="31.5" x14ac:dyDescent="0.25">
      <c r="B3" s="237" t="s">
        <v>29</v>
      </c>
      <c r="C3" s="717" t="s">
        <v>1151</v>
      </c>
      <c r="D3" s="718"/>
      <c r="E3" s="240"/>
      <c r="M3" s="63"/>
    </row>
    <row r="4" spans="1:14" ht="15.75" x14ac:dyDescent="0.25">
      <c r="B4" s="241"/>
      <c r="C4" s="242"/>
      <c r="D4" s="243"/>
      <c r="E4" s="243"/>
    </row>
    <row r="5" spans="1:14" x14ac:dyDescent="0.25">
      <c r="A5" s="719" t="s">
        <v>30</v>
      </c>
      <c r="B5" s="743" t="s">
        <v>31</v>
      </c>
      <c r="C5" s="743" t="s">
        <v>32</v>
      </c>
      <c r="D5" s="743" t="s">
        <v>33</v>
      </c>
      <c r="E5" s="743" t="s">
        <v>34</v>
      </c>
      <c r="F5" s="743" t="s">
        <v>1</v>
      </c>
      <c r="G5" s="743" t="s">
        <v>452</v>
      </c>
      <c r="H5" s="719" t="s">
        <v>36</v>
      </c>
      <c r="I5" s="824" t="s">
        <v>37</v>
      </c>
      <c r="J5" s="743" t="s">
        <v>38</v>
      </c>
      <c r="K5" s="719" t="s">
        <v>3</v>
      </c>
      <c r="L5" s="719" t="s">
        <v>5</v>
      </c>
      <c r="M5" s="719" t="s">
        <v>7</v>
      </c>
      <c r="N5" s="719" t="s">
        <v>39</v>
      </c>
    </row>
    <row r="6" spans="1:14" x14ac:dyDescent="0.25">
      <c r="A6" s="720"/>
      <c r="B6" s="743"/>
      <c r="C6" s="743"/>
      <c r="D6" s="743"/>
      <c r="E6" s="743"/>
      <c r="F6" s="743"/>
      <c r="G6" s="743"/>
      <c r="H6" s="720"/>
      <c r="I6" s="825"/>
      <c r="J6" s="743"/>
      <c r="K6" s="720"/>
      <c r="L6" s="720"/>
      <c r="M6" s="720"/>
      <c r="N6" s="720"/>
    </row>
    <row r="7" spans="1:14" ht="53.25" customHeight="1" x14ac:dyDescent="0.25">
      <c r="A7" s="721"/>
      <c r="B7" s="743"/>
      <c r="C7" s="743"/>
      <c r="D7" s="743"/>
      <c r="E7" s="743"/>
      <c r="F7" s="743"/>
      <c r="G7" s="743"/>
      <c r="H7" s="721"/>
      <c r="I7" s="826"/>
      <c r="J7" s="743"/>
      <c r="K7" s="721"/>
      <c r="L7" s="721"/>
      <c r="M7" s="721"/>
      <c r="N7" s="721"/>
    </row>
    <row r="8" spans="1:14" s="243" customFormat="1" ht="150" x14ac:dyDescent="0.25">
      <c r="A8" s="276">
        <v>1</v>
      </c>
      <c r="B8" s="276" t="s">
        <v>1152</v>
      </c>
      <c r="C8" s="79" t="s">
        <v>1153</v>
      </c>
      <c r="D8" s="277" t="s">
        <v>1154</v>
      </c>
      <c r="E8" s="277" t="s">
        <v>1155</v>
      </c>
      <c r="F8" s="427">
        <v>623772</v>
      </c>
      <c r="G8" s="427">
        <v>623772</v>
      </c>
      <c r="H8" s="279">
        <v>43708</v>
      </c>
      <c r="I8" s="425">
        <v>0</v>
      </c>
      <c r="J8" s="425">
        <f>L8/G8</f>
        <v>0</v>
      </c>
      <c r="K8" s="426">
        <v>0</v>
      </c>
      <c r="L8" s="426">
        <v>0</v>
      </c>
      <c r="M8" s="422">
        <f t="shared" ref="M8:M11" si="0">G8-K8-L8</f>
        <v>623772</v>
      </c>
      <c r="N8" s="471" t="s">
        <v>1156</v>
      </c>
    </row>
    <row r="9" spans="1:14" s="243" customFormat="1" ht="135" x14ac:dyDescent="0.25">
      <c r="A9" s="276">
        <v>1</v>
      </c>
      <c r="B9" s="276" t="s">
        <v>1152</v>
      </c>
      <c r="C9" s="472" t="s">
        <v>1153</v>
      </c>
      <c r="D9" s="277" t="s">
        <v>1157</v>
      </c>
      <c r="E9" s="277" t="s">
        <v>1155</v>
      </c>
      <c r="F9" s="422">
        <v>776228</v>
      </c>
      <c r="G9" s="427">
        <v>776228</v>
      </c>
      <c r="H9" s="279">
        <v>43466</v>
      </c>
      <c r="I9" s="425">
        <v>0</v>
      </c>
      <c r="J9" s="425">
        <f>L9/G9</f>
        <v>0</v>
      </c>
      <c r="K9" s="426">
        <v>36852.480000000003</v>
      </c>
      <c r="L9" s="426">
        <v>0</v>
      </c>
      <c r="M9" s="422">
        <f t="shared" si="0"/>
        <v>739375.52</v>
      </c>
      <c r="N9" s="471" t="s">
        <v>1158</v>
      </c>
    </row>
    <row r="10" spans="1:14" s="243" customFormat="1" ht="60" x14ac:dyDescent="0.25">
      <c r="A10" s="276">
        <v>2</v>
      </c>
      <c r="B10" s="276" t="s">
        <v>1152</v>
      </c>
      <c r="C10" s="79" t="s">
        <v>1159</v>
      </c>
      <c r="D10" s="277" t="s">
        <v>1160</v>
      </c>
      <c r="E10" s="277" t="s">
        <v>1161</v>
      </c>
      <c r="F10" s="422">
        <v>186193</v>
      </c>
      <c r="G10" s="422">
        <v>186193</v>
      </c>
      <c r="H10" s="279">
        <v>43708</v>
      </c>
      <c r="I10" s="425">
        <v>0</v>
      </c>
      <c r="J10" s="425">
        <v>0</v>
      </c>
      <c r="K10" s="426">
        <v>0</v>
      </c>
      <c r="L10" s="426">
        <v>0</v>
      </c>
      <c r="M10" s="422">
        <f t="shared" si="0"/>
        <v>186193</v>
      </c>
      <c r="N10" s="471" t="s">
        <v>1162</v>
      </c>
    </row>
    <row r="11" spans="1:14" s="243" customFormat="1" ht="60.75" thickBot="1" x14ac:dyDescent="0.3">
      <c r="A11" s="276">
        <v>2</v>
      </c>
      <c r="B11" s="276" t="s">
        <v>1152</v>
      </c>
      <c r="C11" s="79" t="s">
        <v>1159</v>
      </c>
      <c r="D11" s="473" t="s">
        <v>1163</v>
      </c>
      <c r="E11" s="473" t="s">
        <v>1161</v>
      </c>
      <c r="F11" s="474">
        <v>213807</v>
      </c>
      <c r="G11" s="422">
        <v>213807</v>
      </c>
      <c r="H11" s="279">
        <v>43708</v>
      </c>
      <c r="I11" s="425">
        <v>0</v>
      </c>
      <c r="J11" s="425">
        <v>0</v>
      </c>
      <c r="K11" s="426">
        <v>0</v>
      </c>
      <c r="L11" s="426">
        <v>0</v>
      </c>
      <c r="M11" s="475">
        <f t="shared" si="0"/>
        <v>213807</v>
      </c>
      <c r="N11" s="471" t="s">
        <v>1164</v>
      </c>
    </row>
    <row r="12" spans="1:14" ht="16.5" thickBot="1" x14ac:dyDescent="0.3">
      <c r="A12" s="63"/>
      <c r="B12" s="305"/>
      <c r="C12" s="306"/>
      <c r="D12" s="476" t="s">
        <v>56</v>
      </c>
      <c r="E12" s="477"/>
      <c r="F12" s="308">
        <f>SUM(F8:F11)</f>
        <v>1800000</v>
      </c>
      <c r="G12" s="309">
        <f>SUM(G8:G11)</f>
        <v>1800000</v>
      </c>
      <c r="H12" s="311"/>
      <c r="I12" s="311"/>
      <c r="J12" s="63"/>
      <c r="K12" s="308">
        <f>SUM(K8:K11)</f>
        <v>36852.480000000003</v>
      </c>
      <c r="L12" s="309">
        <f>SUM(L8:L11)</f>
        <v>0</v>
      </c>
      <c r="M12" s="478">
        <f>G12-K12-L12</f>
        <v>1763147.52</v>
      </c>
      <c r="N12" s="63"/>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J53" sqref="J53"/>
    </sheetView>
  </sheetViews>
  <sheetFormatPr defaultRowHeight="15" x14ac:dyDescent="0.25"/>
  <cols>
    <col min="2" max="2" width="16.140625" customWidth="1"/>
    <col min="3" max="3" width="17" customWidth="1"/>
    <col min="4" max="4" width="17.7109375" customWidth="1"/>
    <col min="5" max="5" width="17.28515625" customWidth="1"/>
    <col min="6" max="6" width="18.42578125" customWidth="1"/>
    <col min="7" max="7" width="15.5703125" customWidth="1"/>
    <col min="8" max="8" width="4.28515625" customWidth="1"/>
    <col min="9" max="9" width="14.28515625" customWidth="1"/>
    <col min="10" max="10" width="16.85546875" customWidth="1"/>
    <col min="11" max="11" width="15.85546875" customWidth="1"/>
    <col min="12" max="12" width="15.28515625" customWidth="1"/>
    <col min="13" max="13" width="17.140625" customWidth="1"/>
    <col min="14" max="14" width="16.140625" customWidth="1"/>
    <col min="15" max="15" width="33.7109375" customWidth="1"/>
  </cols>
  <sheetData>
    <row r="1" spans="1:15" ht="31.5" x14ac:dyDescent="0.25">
      <c r="B1" s="237" t="s">
        <v>26</v>
      </c>
      <c r="C1" s="713" t="s">
        <v>1165</v>
      </c>
      <c r="D1" s="714"/>
      <c r="E1" s="238"/>
      <c r="F1" s="262"/>
      <c r="J1" s="63"/>
    </row>
    <row r="2" spans="1:15" ht="15.75" x14ac:dyDescent="0.25">
      <c r="B2" s="237" t="s">
        <v>28</v>
      </c>
      <c r="C2" s="715">
        <v>43266</v>
      </c>
      <c r="D2" s="716"/>
      <c r="E2" s="239"/>
      <c r="F2" s="262"/>
      <c r="G2" s="63"/>
      <c r="H2" s="63"/>
      <c r="I2" s="65"/>
      <c r="J2" s="63"/>
      <c r="K2" s="63"/>
      <c r="N2" s="267"/>
    </row>
    <row r="3" spans="1:15" ht="31.5" x14ac:dyDescent="0.25">
      <c r="B3" s="237" t="s">
        <v>29</v>
      </c>
      <c r="C3" s="479" t="s">
        <v>1166</v>
      </c>
      <c r="D3" s="480"/>
      <c r="E3" s="240"/>
      <c r="F3" s="262"/>
    </row>
    <row r="4" spans="1:15" ht="15.75" x14ac:dyDescent="0.25">
      <c r="B4" s="241"/>
      <c r="C4" s="242"/>
      <c r="D4" s="243"/>
      <c r="E4" s="243"/>
      <c r="F4" s="262"/>
    </row>
    <row r="5" spans="1:15" x14ac:dyDescent="0.25">
      <c r="A5" s="743" t="s">
        <v>1167</v>
      </c>
      <c r="B5" s="845" t="s">
        <v>31</v>
      </c>
      <c r="C5" s="743" t="s">
        <v>32</v>
      </c>
      <c r="D5" s="743" t="s">
        <v>33</v>
      </c>
      <c r="E5" s="743" t="s">
        <v>34</v>
      </c>
      <c r="F5" s="744" t="s">
        <v>1</v>
      </c>
      <c r="G5" s="743" t="s">
        <v>452</v>
      </c>
      <c r="H5" s="719"/>
      <c r="I5" s="719" t="s">
        <v>36</v>
      </c>
      <c r="J5" s="824" t="s">
        <v>37</v>
      </c>
      <c r="K5" s="743" t="s">
        <v>38</v>
      </c>
      <c r="L5" s="719" t="s">
        <v>3</v>
      </c>
      <c r="M5" s="719" t="s">
        <v>5</v>
      </c>
      <c r="N5" s="719" t="s">
        <v>7</v>
      </c>
      <c r="O5" s="719" t="s">
        <v>39</v>
      </c>
    </row>
    <row r="6" spans="1:15" x14ac:dyDescent="0.25">
      <c r="A6" s="743"/>
      <c r="B6" s="845"/>
      <c r="C6" s="743"/>
      <c r="D6" s="743"/>
      <c r="E6" s="743"/>
      <c r="F6" s="744"/>
      <c r="G6" s="743"/>
      <c r="H6" s="720"/>
      <c r="I6" s="720"/>
      <c r="J6" s="825"/>
      <c r="K6" s="743"/>
      <c r="L6" s="720"/>
      <c r="M6" s="720"/>
      <c r="N6" s="720"/>
      <c r="O6" s="720"/>
    </row>
    <row r="7" spans="1:15" ht="43.5" customHeight="1" x14ac:dyDescent="0.25">
      <c r="A7" s="743"/>
      <c r="B7" s="845"/>
      <c r="C7" s="743"/>
      <c r="D7" s="743"/>
      <c r="E7" s="743"/>
      <c r="F7" s="744"/>
      <c r="G7" s="743"/>
      <c r="H7" s="721"/>
      <c r="I7" s="721"/>
      <c r="J7" s="826"/>
      <c r="K7" s="743"/>
      <c r="L7" s="721"/>
      <c r="M7" s="721"/>
      <c r="N7" s="721"/>
      <c r="O7" s="721"/>
    </row>
    <row r="8" spans="1:15" s="243" customFormat="1" ht="30" x14ac:dyDescent="0.25">
      <c r="A8" s="79">
        <v>1</v>
      </c>
      <c r="B8" s="493" t="s">
        <v>1168</v>
      </c>
      <c r="C8" s="481" t="s">
        <v>1169</v>
      </c>
      <c r="D8" s="482" t="s">
        <v>1170</v>
      </c>
      <c r="E8" s="277" t="s">
        <v>1155</v>
      </c>
      <c r="F8" s="474">
        <v>80100</v>
      </c>
      <c r="G8" s="474">
        <v>1123815</v>
      </c>
      <c r="H8" s="422"/>
      <c r="I8" s="611" t="s">
        <v>304</v>
      </c>
      <c r="J8" s="619">
        <v>0.75</v>
      </c>
      <c r="K8" s="619">
        <f>M8/G8</f>
        <v>0.50178359427485841</v>
      </c>
      <c r="L8" s="424">
        <v>409088.07</v>
      </c>
      <c r="M8" s="424">
        <v>563911.93000000005</v>
      </c>
      <c r="N8" s="422">
        <f t="shared" ref="N8:N37" si="0">G8-L8-M8</f>
        <v>150814.99999999988</v>
      </c>
      <c r="O8" s="79"/>
    </row>
    <row r="9" spans="1:15" s="243" customFormat="1" ht="30" x14ac:dyDescent="0.25">
      <c r="A9" s="79">
        <v>1</v>
      </c>
      <c r="B9" s="493" t="s">
        <v>1171</v>
      </c>
      <c r="C9" s="481" t="s">
        <v>1172</v>
      </c>
      <c r="D9" s="482" t="s">
        <v>1173</v>
      </c>
      <c r="E9" s="277" t="s">
        <v>1155</v>
      </c>
      <c r="F9" s="474">
        <v>1502187</v>
      </c>
      <c r="G9" s="474">
        <v>1564326</v>
      </c>
      <c r="H9" s="422"/>
      <c r="I9" s="611" t="s">
        <v>304</v>
      </c>
      <c r="J9" s="619">
        <v>0.75</v>
      </c>
      <c r="K9" s="619">
        <f t="shared" ref="K9:K54" si="1">M9/G9</f>
        <v>0</v>
      </c>
      <c r="L9" s="424">
        <v>0</v>
      </c>
      <c r="M9" s="424">
        <v>0</v>
      </c>
      <c r="N9" s="422">
        <f t="shared" si="0"/>
        <v>1564326</v>
      </c>
      <c r="O9" s="79"/>
    </row>
    <row r="10" spans="1:15" s="243" customFormat="1" ht="30.75" x14ac:dyDescent="0.25">
      <c r="A10" s="496">
        <v>1</v>
      </c>
      <c r="B10" s="494" t="s">
        <v>1174</v>
      </c>
      <c r="C10" s="484" t="s">
        <v>1172</v>
      </c>
      <c r="D10" s="485" t="s">
        <v>1175</v>
      </c>
      <c r="E10" s="486" t="s">
        <v>1155</v>
      </c>
      <c r="F10" s="487"/>
      <c r="G10" s="487">
        <v>279685</v>
      </c>
      <c r="H10" s="488"/>
      <c r="I10" s="620" t="s">
        <v>304</v>
      </c>
      <c r="J10" s="621"/>
      <c r="K10" s="619">
        <f t="shared" si="1"/>
        <v>0</v>
      </c>
      <c r="L10" s="424">
        <v>0</v>
      </c>
      <c r="M10" s="424">
        <v>0</v>
      </c>
      <c r="N10" s="488">
        <f t="shared" si="0"/>
        <v>279685</v>
      </c>
      <c r="O10" s="496"/>
    </row>
    <row r="11" spans="1:15" s="243" customFormat="1" ht="30" x14ac:dyDescent="0.25">
      <c r="A11" s="79">
        <v>1</v>
      </c>
      <c r="B11" s="493" t="s">
        <v>1176</v>
      </c>
      <c r="C11" s="481" t="s">
        <v>1177</v>
      </c>
      <c r="D11" s="482" t="s">
        <v>1178</v>
      </c>
      <c r="E11" s="277" t="s">
        <v>1155</v>
      </c>
      <c r="F11" s="474">
        <v>200000</v>
      </c>
      <c r="G11" s="474">
        <v>0</v>
      </c>
      <c r="H11" s="422"/>
      <c r="I11" s="611" t="s">
        <v>304</v>
      </c>
      <c r="J11" s="619">
        <v>0.75</v>
      </c>
      <c r="K11" s="619">
        <v>0</v>
      </c>
      <c r="L11" s="424">
        <v>0</v>
      </c>
      <c r="M11" s="424">
        <v>0</v>
      </c>
      <c r="N11" s="422">
        <f t="shared" si="0"/>
        <v>0</v>
      </c>
      <c r="O11" s="79"/>
    </row>
    <row r="12" spans="1:15" s="243" customFormat="1" ht="30" x14ac:dyDescent="0.25">
      <c r="A12" s="79">
        <v>1</v>
      </c>
      <c r="B12" s="493" t="s">
        <v>1179</v>
      </c>
      <c r="C12" s="481" t="s">
        <v>1180</v>
      </c>
      <c r="D12" s="482" t="s">
        <v>1181</v>
      </c>
      <c r="E12" s="277" t="s">
        <v>1155</v>
      </c>
      <c r="F12" s="474">
        <v>2432595.69</v>
      </c>
      <c r="G12" s="474">
        <v>2432596</v>
      </c>
      <c r="H12" s="422"/>
      <c r="I12" s="611" t="s">
        <v>304</v>
      </c>
      <c r="J12" s="619">
        <v>0</v>
      </c>
      <c r="K12" s="619">
        <f t="shared" si="1"/>
        <v>0</v>
      </c>
      <c r="L12" s="424">
        <v>0</v>
      </c>
      <c r="M12" s="424">
        <v>0</v>
      </c>
      <c r="N12" s="422">
        <f t="shared" si="0"/>
        <v>2432596</v>
      </c>
      <c r="O12" s="276"/>
    </row>
    <row r="13" spans="1:15" s="243" customFormat="1" ht="30" x14ac:dyDescent="0.25">
      <c r="A13" s="79">
        <v>1</v>
      </c>
      <c r="B13" s="493" t="s">
        <v>1182</v>
      </c>
      <c r="C13" s="481" t="s">
        <v>1183</v>
      </c>
      <c r="D13" s="482" t="s">
        <v>1184</v>
      </c>
      <c r="E13" s="277" t="s">
        <v>1155</v>
      </c>
      <c r="F13" s="474">
        <v>655961.25</v>
      </c>
      <c r="G13" s="474">
        <v>655961</v>
      </c>
      <c r="H13" s="422"/>
      <c r="I13" s="611" t="s">
        <v>304</v>
      </c>
      <c r="J13" s="619">
        <v>0</v>
      </c>
      <c r="K13" s="619">
        <f t="shared" si="1"/>
        <v>1.2398313314358629E-2</v>
      </c>
      <c r="L13" s="424">
        <v>46085.94</v>
      </c>
      <c r="M13" s="424">
        <v>8132.81</v>
      </c>
      <c r="N13" s="422">
        <f t="shared" si="0"/>
        <v>601742.25</v>
      </c>
      <c r="O13" s="276"/>
    </row>
    <row r="14" spans="1:15" s="243" customFormat="1" ht="30" x14ac:dyDescent="0.25">
      <c r="A14" s="79">
        <v>1</v>
      </c>
      <c r="B14" s="493" t="s">
        <v>1185</v>
      </c>
      <c r="C14" s="481" t="s">
        <v>1183</v>
      </c>
      <c r="D14" s="482" t="s">
        <v>1186</v>
      </c>
      <c r="E14" s="277" t="s">
        <v>1155</v>
      </c>
      <c r="F14" s="474">
        <v>5515938.75</v>
      </c>
      <c r="G14" s="474">
        <v>5515939</v>
      </c>
      <c r="H14" s="422"/>
      <c r="I14" s="611" t="s">
        <v>304</v>
      </c>
      <c r="J14" s="619">
        <v>0</v>
      </c>
      <c r="K14" s="619">
        <f t="shared" si="1"/>
        <v>1.014036594675902E-2</v>
      </c>
      <c r="L14" s="424">
        <v>268239.09999999998</v>
      </c>
      <c r="M14" s="424">
        <v>55933.64</v>
      </c>
      <c r="N14" s="422">
        <f t="shared" si="0"/>
        <v>5191766.2600000007</v>
      </c>
      <c r="O14" s="276"/>
    </row>
    <row r="15" spans="1:15" s="243" customFormat="1" ht="30" x14ac:dyDescent="0.25">
      <c r="A15" s="79">
        <v>1</v>
      </c>
      <c r="B15" s="493" t="s">
        <v>1187</v>
      </c>
      <c r="C15" s="481" t="s">
        <v>1183</v>
      </c>
      <c r="D15" s="482" t="s">
        <v>1188</v>
      </c>
      <c r="E15" s="277" t="s">
        <v>1155</v>
      </c>
      <c r="F15" s="474">
        <v>3081366.75</v>
      </c>
      <c r="G15" s="474">
        <v>3081367</v>
      </c>
      <c r="H15" s="422"/>
      <c r="I15" s="611" t="s">
        <v>304</v>
      </c>
      <c r="J15" s="619">
        <v>0</v>
      </c>
      <c r="K15" s="619">
        <f t="shared" si="1"/>
        <v>0</v>
      </c>
      <c r="L15" s="424">
        <v>195060</v>
      </c>
      <c r="M15" s="424">
        <v>0</v>
      </c>
      <c r="N15" s="422">
        <f t="shared" si="0"/>
        <v>2886307</v>
      </c>
      <c r="O15" s="79"/>
    </row>
    <row r="16" spans="1:15" s="243" customFormat="1" ht="30" x14ac:dyDescent="0.25">
      <c r="A16" s="79">
        <v>1</v>
      </c>
      <c r="B16" s="493" t="s">
        <v>1189</v>
      </c>
      <c r="C16" s="481" t="s">
        <v>1183</v>
      </c>
      <c r="D16" s="482" t="s">
        <v>1190</v>
      </c>
      <c r="E16" s="277" t="s">
        <v>1155</v>
      </c>
      <c r="F16" s="622">
        <v>4810165.5</v>
      </c>
      <c r="G16" s="474">
        <v>4810166</v>
      </c>
      <c r="H16" s="422"/>
      <c r="I16" s="611" t="s">
        <v>304</v>
      </c>
      <c r="J16" s="619">
        <v>0</v>
      </c>
      <c r="K16" s="619">
        <f t="shared" si="1"/>
        <v>0</v>
      </c>
      <c r="L16" s="424">
        <v>311639.5</v>
      </c>
      <c r="M16" s="424">
        <v>0</v>
      </c>
      <c r="N16" s="422">
        <f t="shared" si="0"/>
        <v>4498526.5</v>
      </c>
      <c r="O16" s="79"/>
    </row>
    <row r="17" spans="1:15" s="243" customFormat="1" ht="30" x14ac:dyDescent="0.25">
      <c r="A17" s="79">
        <v>1</v>
      </c>
      <c r="B17" s="489" t="s">
        <v>1191</v>
      </c>
      <c r="C17" s="481" t="s">
        <v>1192</v>
      </c>
      <c r="D17" s="482" t="s">
        <v>1193</v>
      </c>
      <c r="E17" s="277" t="s">
        <v>1155</v>
      </c>
      <c r="F17" s="474">
        <v>572985.23</v>
      </c>
      <c r="G17" s="474">
        <v>572985</v>
      </c>
      <c r="H17" s="422"/>
      <c r="I17" s="611" t="s">
        <v>304</v>
      </c>
      <c r="J17" s="619">
        <v>0</v>
      </c>
      <c r="K17" s="619">
        <f t="shared" si="1"/>
        <v>0</v>
      </c>
      <c r="L17" s="424">
        <v>59139</v>
      </c>
      <c r="M17" s="424">
        <v>0</v>
      </c>
      <c r="N17" s="422">
        <f t="shared" si="0"/>
        <v>513846</v>
      </c>
      <c r="O17" s="276"/>
    </row>
    <row r="18" spans="1:15" s="243" customFormat="1" ht="30" x14ac:dyDescent="0.25">
      <c r="A18" s="79">
        <v>1</v>
      </c>
      <c r="B18" s="493" t="s">
        <v>1194</v>
      </c>
      <c r="C18" s="481" t="s">
        <v>1169</v>
      </c>
      <c r="D18" s="482" t="s">
        <v>1195</v>
      </c>
      <c r="E18" s="277" t="s">
        <v>1155</v>
      </c>
      <c r="F18" s="474">
        <v>3225984.3</v>
      </c>
      <c r="G18" s="474">
        <v>3225984</v>
      </c>
      <c r="H18" s="422"/>
      <c r="I18" s="611" t="s">
        <v>304</v>
      </c>
      <c r="J18" s="619">
        <v>0</v>
      </c>
      <c r="K18" s="619">
        <f t="shared" si="1"/>
        <v>0</v>
      </c>
      <c r="L18" s="424">
        <v>286902</v>
      </c>
      <c r="M18" s="424">
        <v>0</v>
      </c>
      <c r="N18" s="422">
        <f t="shared" si="0"/>
        <v>2939082</v>
      </c>
      <c r="O18" s="276"/>
    </row>
    <row r="19" spans="1:15" s="243" customFormat="1" ht="30" x14ac:dyDescent="0.25">
      <c r="A19" s="79">
        <v>1</v>
      </c>
      <c r="B19" s="493" t="s">
        <v>1196</v>
      </c>
      <c r="C19" s="481" t="s">
        <v>1169</v>
      </c>
      <c r="D19" s="482" t="s">
        <v>1197</v>
      </c>
      <c r="E19" s="277" t="s">
        <v>1155</v>
      </c>
      <c r="F19" s="474">
        <v>1260000</v>
      </c>
      <c r="G19" s="474">
        <v>1260000</v>
      </c>
      <c r="H19" s="422"/>
      <c r="I19" s="611" t="s">
        <v>304</v>
      </c>
      <c r="J19" s="619">
        <v>0</v>
      </c>
      <c r="K19" s="619">
        <f t="shared" si="1"/>
        <v>0</v>
      </c>
      <c r="L19" s="424">
        <v>0</v>
      </c>
      <c r="M19" s="424">
        <v>0</v>
      </c>
      <c r="N19" s="422">
        <f t="shared" si="0"/>
        <v>1260000</v>
      </c>
      <c r="O19" s="276"/>
    </row>
    <row r="20" spans="1:15" s="243" customFormat="1" ht="30" x14ac:dyDescent="0.25">
      <c r="A20" s="79">
        <v>1</v>
      </c>
      <c r="B20" s="493" t="s">
        <v>1198</v>
      </c>
      <c r="C20" s="481" t="s">
        <v>1169</v>
      </c>
      <c r="D20" s="482" t="s">
        <v>1184</v>
      </c>
      <c r="E20" s="277" t="s">
        <v>1155</v>
      </c>
      <c r="F20" s="474">
        <v>3434026.05</v>
      </c>
      <c r="G20" s="474">
        <v>3434026</v>
      </c>
      <c r="H20" s="422"/>
      <c r="I20" s="611" t="s">
        <v>304</v>
      </c>
      <c r="J20" s="619">
        <v>0</v>
      </c>
      <c r="K20" s="619">
        <f t="shared" si="1"/>
        <v>0</v>
      </c>
      <c r="L20" s="424">
        <v>118090</v>
      </c>
      <c r="M20" s="424">
        <v>0</v>
      </c>
      <c r="N20" s="422">
        <f t="shared" si="0"/>
        <v>3315936</v>
      </c>
      <c r="O20" s="276"/>
    </row>
    <row r="21" spans="1:15" s="243" customFormat="1" ht="30" x14ac:dyDescent="0.25">
      <c r="A21" s="79">
        <v>1</v>
      </c>
      <c r="B21" s="493" t="s">
        <v>1199</v>
      </c>
      <c r="C21" s="481" t="s">
        <v>1200</v>
      </c>
      <c r="D21" s="482" t="s">
        <v>1201</v>
      </c>
      <c r="E21" s="277" t="s">
        <v>1155</v>
      </c>
      <c r="F21" s="474">
        <v>3132141.6</v>
      </c>
      <c r="G21" s="474">
        <v>3132142</v>
      </c>
      <c r="H21" s="422"/>
      <c r="I21" s="611" t="s">
        <v>304</v>
      </c>
      <c r="J21" s="619">
        <v>0</v>
      </c>
      <c r="K21" s="619">
        <f t="shared" si="1"/>
        <v>0</v>
      </c>
      <c r="L21" s="424">
        <v>0</v>
      </c>
      <c r="M21" s="424">
        <v>0</v>
      </c>
      <c r="N21" s="422">
        <f t="shared" si="0"/>
        <v>3132142</v>
      </c>
      <c r="O21" s="276"/>
    </row>
    <row r="22" spans="1:15" s="243" customFormat="1" ht="30" x14ac:dyDescent="0.25">
      <c r="A22" s="79">
        <v>1</v>
      </c>
      <c r="B22" s="493" t="s">
        <v>1202</v>
      </c>
      <c r="C22" s="481" t="s">
        <v>1200</v>
      </c>
      <c r="D22" s="482" t="s">
        <v>1203</v>
      </c>
      <c r="E22" s="277" t="s">
        <v>1155</v>
      </c>
      <c r="F22" s="474">
        <v>2462341.35</v>
      </c>
      <c r="G22" s="474">
        <v>2462341</v>
      </c>
      <c r="H22" s="422"/>
      <c r="I22" s="611" t="s">
        <v>304</v>
      </c>
      <c r="J22" s="619">
        <v>0</v>
      </c>
      <c r="K22" s="619">
        <f t="shared" si="1"/>
        <v>3.5937751919819395E-3</v>
      </c>
      <c r="L22" s="424">
        <v>168132.9</v>
      </c>
      <c r="M22" s="424">
        <v>8849.1</v>
      </c>
      <c r="N22" s="422">
        <f t="shared" si="0"/>
        <v>2285359</v>
      </c>
      <c r="O22" s="276"/>
    </row>
    <row r="23" spans="1:15" s="243" customFormat="1" ht="30" x14ac:dyDescent="0.25">
      <c r="A23" s="79">
        <v>1</v>
      </c>
      <c r="B23" s="493" t="s">
        <v>1204</v>
      </c>
      <c r="C23" s="481" t="s">
        <v>1200</v>
      </c>
      <c r="D23" s="482" t="s">
        <v>1205</v>
      </c>
      <c r="E23" s="277" t="s">
        <v>1155</v>
      </c>
      <c r="F23" s="474">
        <v>590110.5</v>
      </c>
      <c r="G23" s="474">
        <v>590111</v>
      </c>
      <c r="H23" s="422"/>
      <c r="I23" s="611" t="s">
        <v>304</v>
      </c>
      <c r="J23" s="619">
        <v>0</v>
      </c>
      <c r="K23" s="619">
        <f t="shared" si="1"/>
        <v>0.80989237618007459</v>
      </c>
      <c r="L23" s="424">
        <v>24824.6</v>
      </c>
      <c r="M23" s="424">
        <v>477926.40000000002</v>
      </c>
      <c r="N23" s="422">
        <f t="shared" si="0"/>
        <v>87360</v>
      </c>
      <c r="O23" s="276" t="s">
        <v>1206</v>
      </c>
    </row>
    <row r="24" spans="1:15" s="243" customFormat="1" ht="30" x14ac:dyDescent="0.25">
      <c r="A24" s="79">
        <v>1</v>
      </c>
      <c r="B24" s="493" t="s">
        <v>1207</v>
      </c>
      <c r="C24" s="481" t="s">
        <v>1200</v>
      </c>
      <c r="D24" s="482" t="s">
        <v>1208</v>
      </c>
      <c r="E24" s="277" t="s">
        <v>1155</v>
      </c>
      <c r="F24" s="474">
        <v>3456716.55</v>
      </c>
      <c r="G24" s="474">
        <v>3456717</v>
      </c>
      <c r="H24" s="422"/>
      <c r="I24" s="611" t="s">
        <v>304</v>
      </c>
      <c r="J24" s="619">
        <v>0</v>
      </c>
      <c r="K24" s="619">
        <f t="shared" si="1"/>
        <v>0</v>
      </c>
      <c r="L24" s="424">
        <v>259050</v>
      </c>
      <c r="M24" s="424">
        <v>0</v>
      </c>
      <c r="N24" s="422">
        <f t="shared" si="0"/>
        <v>3197667</v>
      </c>
      <c r="O24" s="276"/>
    </row>
    <row r="25" spans="1:15" s="243" customFormat="1" ht="45" x14ac:dyDescent="0.25">
      <c r="A25" s="79">
        <v>1</v>
      </c>
      <c r="B25" s="493" t="s">
        <v>1209</v>
      </c>
      <c r="C25" s="481" t="s">
        <v>1210</v>
      </c>
      <c r="D25" s="482" t="s">
        <v>1211</v>
      </c>
      <c r="E25" s="277" t="s">
        <v>1155</v>
      </c>
      <c r="F25" s="474">
        <v>5107200</v>
      </c>
      <c r="G25" s="474">
        <v>5107200</v>
      </c>
      <c r="H25" s="422"/>
      <c r="I25" s="611" t="s">
        <v>304</v>
      </c>
      <c r="J25" s="619">
        <v>0</v>
      </c>
      <c r="K25" s="619">
        <f t="shared" si="1"/>
        <v>0</v>
      </c>
      <c r="L25" s="424">
        <v>368225</v>
      </c>
      <c r="M25" s="424">
        <v>0</v>
      </c>
      <c r="N25" s="422">
        <f t="shared" si="0"/>
        <v>4738975</v>
      </c>
      <c r="O25" s="276"/>
    </row>
    <row r="26" spans="1:15" s="243" customFormat="1" ht="45" x14ac:dyDescent="0.25">
      <c r="A26" s="79">
        <v>1</v>
      </c>
      <c r="B26" s="493" t="s">
        <v>1212</v>
      </c>
      <c r="C26" s="481" t="s">
        <v>1210</v>
      </c>
      <c r="D26" s="482" t="s">
        <v>1213</v>
      </c>
      <c r="E26" s="277" t="s">
        <v>1155</v>
      </c>
      <c r="F26" s="474">
        <v>268800</v>
      </c>
      <c r="G26" s="474">
        <v>268800</v>
      </c>
      <c r="H26" s="422"/>
      <c r="I26" s="611" t="s">
        <v>304</v>
      </c>
      <c r="J26" s="619">
        <v>0</v>
      </c>
      <c r="K26" s="619">
        <f t="shared" si="1"/>
        <v>0</v>
      </c>
      <c r="L26" s="424">
        <v>0</v>
      </c>
      <c r="M26" s="424">
        <v>0</v>
      </c>
      <c r="N26" s="422">
        <f t="shared" si="0"/>
        <v>268800</v>
      </c>
      <c r="O26" s="276"/>
    </row>
    <row r="27" spans="1:15" s="243" customFormat="1" ht="45" x14ac:dyDescent="0.25">
      <c r="A27" s="79">
        <v>1</v>
      </c>
      <c r="B27" s="493" t="s">
        <v>1214</v>
      </c>
      <c r="C27" s="481" t="s">
        <v>1210</v>
      </c>
      <c r="D27" s="482" t="s">
        <v>1215</v>
      </c>
      <c r="E27" s="277" t="s">
        <v>1155</v>
      </c>
      <c r="F27" s="474">
        <v>2100000</v>
      </c>
      <c r="G27" s="474">
        <v>2100000</v>
      </c>
      <c r="H27" s="422"/>
      <c r="I27" s="611" t="s">
        <v>304</v>
      </c>
      <c r="J27" s="619">
        <v>0</v>
      </c>
      <c r="K27" s="619">
        <f t="shared" si="1"/>
        <v>0</v>
      </c>
      <c r="L27" s="424">
        <v>181500</v>
      </c>
      <c r="M27" s="424">
        <v>0</v>
      </c>
      <c r="N27" s="422">
        <f t="shared" si="0"/>
        <v>1918500</v>
      </c>
      <c r="O27" s="276"/>
    </row>
    <row r="28" spans="1:15" s="243" customFormat="1" ht="30" x14ac:dyDescent="0.25">
      <c r="A28" s="79">
        <v>1</v>
      </c>
      <c r="B28" s="493" t="s">
        <v>1216</v>
      </c>
      <c r="C28" s="481" t="s">
        <v>1217</v>
      </c>
      <c r="D28" s="482" t="s">
        <v>1211</v>
      </c>
      <c r="E28" s="277" t="s">
        <v>1155</v>
      </c>
      <c r="F28" s="474">
        <v>2784091.8</v>
      </c>
      <c r="G28" s="474">
        <v>2784092</v>
      </c>
      <c r="H28" s="422"/>
      <c r="I28" s="611" t="s">
        <v>304</v>
      </c>
      <c r="J28" s="619">
        <v>0</v>
      </c>
      <c r="K28" s="619">
        <f t="shared" si="1"/>
        <v>0</v>
      </c>
      <c r="L28" s="424">
        <v>176891</v>
      </c>
      <c r="M28" s="424">
        <v>0</v>
      </c>
      <c r="N28" s="422">
        <f t="shared" si="0"/>
        <v>2607201</v>
      </c>
      <c r="O28" s="276"/>
    </row>
    <row r="29" spans="1:15" s="243" customFormat="1" ht="30" x14ac:dyDescent="0.25">
      <c r="A29" s="79">
        <v>1</v>
      </c>
      <c r="B29" s="493" t="s">
        <v>1218</v>
      </c>
      <c r="C29" s="481" t="s">
        <v>1217</v>
      </c>
      <c r="D29" s="482" t="s">
        <v>1219</v>
      </c>
      <c r="E29" s="277" t="s">
        <v>1155</v>
      </c>
      <c r="F29" s="474">
        <v>400590.75</v>
      </c>
      <c r="G29" s="474">
        <v>400591</v>
      </c>
      <c r="H29" s="422"/>
      <c r="I29" s="611" t="s">
        <v>304</v>
      </c>
      <c r="J29" s="619">
        <v>0</v>
      </c>
      <c r="K29" s="619">
        <f t="shared" si="1"/>
        <v>4.7180291119870391E-2</v>
      </c>
      <c r="L29" s="424">
        <v>35947.5</v>
      </c>
      <c r="M29" s="424">
        <v>18900</v>
      </c>
      <c r="N29" s="422">
        <f t="shared" si="0"/>
        <v>345743.5</v>
      </c>
      <c r="O29" s="276"/>
    </row>
    <row r="30" spans="1:15" s="243" customFormat="1" ht="30" x14ac:dyDescent="0.25">
      <c r="A30" s="79">
        <v>1</v>
      </c>
      <c r="B30" s="493" t="s">
        <v>1220</v>
      </c>
      <c r="C30" s="481" t="s">
        <v>1172</v>
      </c>
      <c r="D30" s="482" t="s">
        <v>1221</v>
      </c>
      <c r="E30" s="277" t="s">
        <v>1155</v>
      </c>
      <c r="F30" s="474">
        <v>5681688.5999999996</v>
      </c>
      <c r="G30" s="474">
        <v>5681689</v>
      </c>
      <c r="H30" s="422"/>
      <c r="I30" s="611" t="s">
        <v>304</v>
      </c>
      <c r="J30" s="619">
        <v>0</v>
      </c>
      <c r="K30" s="619">
        <f t="shared" si="1"/>
        <v>0</v>
      </c>
      <c r="L30" s="424">
        <v>0</v>
      </c>
      <c r="M30" s="424">
        <v>0</v>
      </c>
      <c r="N30" s="422">
        <f t="shared" si="0"/>
        <v>5681689</v>
      </c>
      <c r="O30" s="276"/>
    </row>
    <row r="31" spans="1:15" s="243" customFormat="1" ht="30" x14ac:dyDescent="0.25">
      <c r="A31" s="79">
        <v>1</v>
      </c>
      <c r="B31" s="493" t="s">
        <v>1222</v>
      </c>
      <c r="C31" s="481" t="s">
        <v>1172</v>
      </c>
      <c r="D31" s="482" t="s">
        <v>1223</v>
      </c>
      <c r="E31" s="277" t="s">
        <v>1155</v>
      </c>
      <c r="F31" s="474">
        <v>800625</v>
      </c>
      <c r="G31" s="474">
        <v>800625</v>
      </c>
      <c r="H31" s="422"/>
      <c r="I31" s="611" t="s">
        <v>304</v>
      </c>
      <c r="J31" s="619">
        <v>0</v>
      </c>
      <c r="K31" s="619">
        <f t="shared" si="1"/>
        <v>0</v>
      </c>
      <c r="L31" s="424">
        <v>0</v>
      </c>
      <c r="M31" s="424">
        <v>0</v>
      </c>
      <c r="N31" s="422">
        <f t="shared" si="0"/>
        <v>800625</v>
      </c>
      <c r="O31" s="276"/>
    </row>
    <row r="32" spans="1:15" s="243" customFormat="1" ht="30" x14ac:dyDescent="0.25">
      <c r="A32" s="79">
        <v>1</v>
      </c>
      <c r="B32" s="493" t="s">
        <v>1224</v>
      </c>
      <c r="C32" s="481" t="s">
        <v>1172</v>
      </c>
      <c r="D32" s="482" t="s">
        <v>1211</v>
      </c>
      <c r="E32" s="277" t="s">
        <v>1155</v>
      </c>
      <c r="F32" s="474">
        <v>3990000</v>
      </c>
      <c r="G32" s="474">
        <v>3990000</v>
      </c>
      <c r="H32" s="422"/>
      <c r="I32" s="611" t="s">
        <v>304</v>
      </c>
      <c r="J32" s="619">
        <v>0</v>
      </c>
      <c r="K32" s="619">
        <f t="shared" si="1"/>
        <v>3.9473684210526317E-3</v>
      </c>
      <c r="L32" s="424">
        <v>333900</v>
      </c>
      <c r="M32" s="424">
        <v>15750</v>
      </c>
      <c r="N32" s="422">
        <f t="shared" si="0"/>
        <v>3640350</v>
      </c>
      <c r="O32" s="276"/>
    </row>
    <row r="33" spans="1:15" s="243" customFormat="1" ht="45" x14ac:dyDescent="0.25">
      <c r="A33" s="79">
        <v>1</v>
      </c>
      <c r="B33" s="493" t="s">
        <v>1225</v>
      </c>
      <c r="C33" s="481" t="s">
        <v>1226</v>
      </c>
      <c r="D33" s="482" t="s">
        <v>1227</v>
      </c>
      <c r="E33" s="277" t="s">
        <v>1155</v>
      </c>
      <c r="F33" s="474">
        <v>2327495.1</v>
      </c>
      <c r="G33" s="474">
        <v>2327495</v>
      </c>
      <c r="H33" s="422"/>
      <c r="I33" s="611" t="s">
        <v>304</v>
      </c>
      <c r="J33" s="619">
        <v>0</v>
      </c>
      <c r="K33" s="619">
        <f t="shared" si="1"/>
        <v>0</v>
      </c>
      <c r="L33" s="424">
        <v>201902</v>
      </c>
      <c r="M33" s="424">
        <v>0</v>
      </c>
      <c r="N33" s="422">
        <f t="shared" si="0"/>
        <v>2125593</v>
      </c>
      <c r="O33" s="276"/>
    </row>
    <row r="34" spans="1:15" s="243" customFormat="1" ht="30" x14ac:dyDescent="0.25">
      <c r="A34" s="79">
        <v>1</v>
      </c>
      <c r="B34" s="493" t="s">
        <v>1228</v>
      </c>
      <c r="C34" s="481" t="s">
        <v>1229</v>
      </c>
      <c r="D34" s="482" t="s">
        <v>1230</v>
      </c>
      <c r="E34" s="277" t="s">
        <v>1155</v>
      </c>
      <c r="F34" s="474">
        <v>5640640.4299999997</v>
      </c>
      <c r="G34" s="474">
        <v>5640641</v>
      </c>
      <c r="H34" s="422"/>
      <c r="I34" s="611"/>
      <c r="J34" s="619">
        <v>0</v>
      </c>
      <c r="K34" s="619">
        <f t="shared" si="1"/>
        <v>5.0483624112933265E-3</v>
      </c>
      <c r="L34" s="424">
        <v>444880.2</v>
      </c>
      <c r="M34" s="424">
        <v>28476</v>
      </c>
      <c r="N34" s="422">
        <f t="shared" si="0"/>
        <v>5167284.8</v>
      </c>
      <c r="O34" s="276"/>
    </row>
    <row r="35" spans="1:15" s="243" customFormat="1" ht="45" x14ac:dyDescent="0.25">
      <c r="A35" s="79">
        <v>1</v>
      </c>
      <c r="B35" s="493" t="s">
        <v>1231</v>
      </c>
      <c r="C35" s="481" t="s">
        <v>1229</v>
      </c>
      <c r="D35" s="482" t="s">
        <v>1232</v>
      </c>
      <c r="E35" s="277" t="s">
        <v>1155</v>
      </c>
      <c r="F35" s="474">
        <v>2824185</v>
      </c>
      <c r="G35" s="474">
        <v>2824185</v>
      </c>
      <c r="H35" s="422"/>
      <c r="I35" s="611" t="s">
        <v>304</v>
      </c>
      <c r="J35" s="619">
        <v>0</v>
      </c>
      <c r="K35" s="619">
        <f t="shared" si="1"/>
        <v>1.3942075324385619E-2</v>
      </c>
      <c r="L35" s="424">
        <v>158154</v>
      </c>
      <c r="M35" s="424">
        <v>39375</v>
      </c>
      <c r="N35" s="422">
        <f t="shared" si="0"/>
        <v>2626656</v>
      </c>
      <c r="O35" s="276"/>
    </row>
    <row r="36" spans="1:15" s="243" customFormat="1" ht="30" x14ac:dyDescent="0.25">
      <c r="A36" s="79">
        <v>1</v>
      </c>
      <c r="B36" s="493" t="s">
        <v>1233</v>
      </c>
      <c r="C36" s="481" t="s">
        <v>1229</v>
      </c>
      <c r="D36" s="482" t="s">
        <v>1215</v>
      </c>
      <c r="E36" s="277" t="s">
        <v>1155</v>
      </c>
      <c r="F36" s="474">
        <v>2100000</v>
      </c>
      <c r="G36" s="474">
        <v>2100000</v>
      </c>
      <c r="H36" s="422"/>
      <c r="I36" s="611" t="s">
        <v>304</v>
      </c>
      <c r="J36" s="619">
        <v>0</v>
      </c>
      <c r="K36" s="619">
        <f t="shared" si="1"/>
        <v>1.0221571428571429E-2</v>
      </c>
      <c r="L36" s="424">
        <v>121636.7</v>
      </c>
      <c r="M36" s="424">
        <v>21465.3</v>
      </c>
      <c r="N36" s="422">
        <f t="shared" si="0"/>
        <v>1956898</v>
      </c>
      <c r="O36" s="276"/>
    </row>
    <row r="37" spans="1:15" s="243" customFormat="1" ht="30" x14ac:dyDescent="0.25">
      <c r="A37" s="79">
        <v>1</v>
      </c>
      <c r="B37" s="493" t="s">
        <v>1234</v>
      </c>
      <c r="C37" s="481" t="s">
        <v>1177</v>
      </c>
      <c r="D37" s="482" t="s">
        <v>1235</v>
      </c>
      <c r="E37" s="277" t="s">
        <v>1155</v>
      </c>
      <c r="F37" s="622">
        <v>712358.33</v>
      </c>
      <c r="G37" s="474">
        <v>712359</v>
      </c>
      <c r="H37" s="422"/>
      <c r="I37" s="611" t="s">
        <v>304</v>
      </c>
      <c r="J37" s="619">
        <v>0</v>
      </c>
      <c r="K37" s="619">
        <f t="shared" si="1"/>
        <v>0</v>
      </c>
      <c r="L37" s="424">
        <v>0</v>
      </c>
      <c r="M37" s="424">
        <v>0</v>
      </c>
      <c r="N37" s="422">
        <f t="shared" si="0"/>
        <v>712359</v>
      </c>
      <c r="O37" s="79"/>
    </row>
    <row r="38" spans="1:15" s="243" customFormat="1" ht="45" x14ac:dyDescent="0.25">
      <c r="A38" s="79">
        <v>1</v>
      </c>
      <c r="B38" s="493" t="s">
        <v>1236</v>
      </c>
      <c r="C38" s="481" t="s">
        <v>1177</v>
      </c>
      <c r="D38" s="482" t="s">
        <v>1237</v>
      </c>
      <c r="E38" s="277" t="s">
        <v>1155</v>
      </c>
      <c r="F38" s="622">
        <v>581670.32999999996</v>
      </c>
      <c r="G38" s="474">
        <v>581671</v>
      </c>
      <c r="H38" s="422"/>
      <c r="I38" s="611" t="s">
        <v>304</v>
      </c>
      <c r="J38" s="619">
        <v>0</v>
      </c>
      <c r="K38" s="619">
        <f t="shared" si="1"/>
        <v>0</v>
      </c>
      <c r="L38" s="424">
        <v>0</v>
      </c>
      <c r="M38" s="424">
        <v>0</v>
      </c>
      <c r="N38" s="422">
        <f>G38-L38-M38</f>
        <v>581671</v>
      </c>
      <c r="O38" s="79"/>
    </row>
    <row r="39" spans="1:15" s="243" customFormat="1" ht="45.75" x14ac:dyDescent="0.25">
      <c r="A39" s="79">
        <v>1</v>
      </c>
      <c r="B39" s="493" t="s">
        <v>1238</v>
      </c>
      <c r="C39" s="490" t="s">
        <v>1239</v>
      </c>
      <c r="D39" s="623" t="s">
        <v>1240</v>
      </c>
      <c r="E39" s="277" t="s">
        <v>1155</v>
      </c>
      <c r="F39" s="622">
        <v>5228854</v>
      </c>
      <c r="G39" s="474">
        <v>3070784</v>
      </c>
      <c r="H39" s="422"/>
      <c r="I39" s="611" t="s">
        <v>304</v>
      </c>
      <c r="J39" s="619">
        <v>0</v>
      </c>
      <c r="K39" s="619">
        <f t="shared" si="1"/>
        <v>5.6137973234196871E-2</v>
      </c>
      <c r="L39" s="424">
        <v>681928.8</v>
      </c>
      <c r="M39" s="424">
        <v>172387.59</v>
      </c>
      <c r="N39" s="422">
        <f t="shared" ref="N39:N44" si="2">G39-L39-M39</f>
        <v>2216467.6100000003</v>
      </c>
      <c r="O39" s="79"/>
    </row>
    <row r="40" spans="1:15" s="243" customFormat="1" ht="45.75" x14ac:dyDescent="0.25">
      <c r="A40" s="79">
        <v>1</v>
      </c>
      <c r="B40" s="493" t="s">
        <v>1241</v>
      </c>
      <c r="C40" s="490" t="s">
        <v>1239</v>
      </c>
      <c r="D40" s="623" t="s">
        <v>1242</v>
      </c>
      <c r="E40" s="277" t="s">
        <v>1155</v>
      </c>
      <c r="F40" s="622">
        <v>3039179.7975000003</v>
      </c>
      <c r="G40" s="474">
        <v>2494160</v>
      </c>
      <c r="H40" s="422"/>
      <c r="I40" s="611" t="s">
        <v>304</v>
      </c>
      <c r="J40" s="619">
        <v>0</v>
      </c>
      <c r="K40" s="619">
        <f t="shared" si="1"/>
        <v>0</v>
      </c>
      <c r="L40" s="424">
        <v>0</v>
      </c>
      <c r="M40" s="424">
        <v>0</v>
      </c>
      <c r="N40" s="422">
        <f t="shared" si="2"/>
        <v>2494160</v>
      </c>
      <c r="O40" s="79"/>
    </row>
    <row r="41" spans="1:15" s="243" customFormat="1" ht="30" x14ac:dyDescent="0.25">
      <c r="A41" s="79">
        <v>1</v>
      </c>
      <c r="B41" s="504" t="s">
        <v>1243</v>
      </c>
      <c r="C41" s="481" t="s">
        <v>1172</v>
      </c>
      <c r="D41" s="482" t="s">
        <v>1244</v>
      </c>
      <c r="E41" s="277" t="s">
        <v>1155</v>
      </c>
      <c r="F41" s="622">
        <v>0</v>
      </c>
      <c r="G41" s="474">
        <v>31605</v>
      </c>
      <c r="H41" s="422"/>
      <c r="I41" s="611" t="s">
        <v>304</v>
      </c>
      <c r="J41" s="619">
        <v>0</v>
      </c>
      <c r="K41" s="619">
        <f t="shared" si="1"/>
        <v>0.44929599746875493</v>
      </c>
      <c r="L41" s="424">
        <v>0</v>
      </c>
      <c r="M41" s="424">
        <v>14200</v>
      </c>
      <c r="N41" s="422">
        <f t="shared" si="2"/>
        <v>17405</v>
      </c>
      <c r="O41" s="79"/>
    </row>
    <row r="42" spans="1:15" s="243" customFormat="1" ht="30" x14ac:dyDescent="0.25">
      <c r="A42" s="79">
        <v>1</v>
      </c>
      <c r="B42" s="504" t="s">
        <v>1245</v>
      </c>
      <c r="C42" s="481" t="s">
        <v>1226</v>
      </c>
      <c r="D42" s="482" t="s">
        <v>1246</v>
      </c>
      <c r="E42" s="277" t="s">
        <v>1155</v>
      </c>
      <c r="F42" s="622">
        <v>0</v>
      </c>
      <c r="G42" s="474">
        <v>108990</v>
      </c>
      <c r="H42" s="422"/>
      <c r="I42" s="611" t="s">
        <v>304</v>
      </c>
      <c r="J42" s="619">
        <v>0</v>
      </c>
      <c r="K42" s="619">
        <f t="shared" si="1"/>
        <v>0</v>
      </c>
      <c r="L42" s="424">
        <v>103800</v>
      </c>
      <c r="M42" s="424">
        <v>0</v>
      </c>
      <c r="N42" s="422">
        <f t="shared" si="2"/>
        <v>5190</v>
      </c>
      <c r="O42" s="79"/>
    </row>
    <row r="43" spans="1:15" s="243" customFormat="1" ht="30.75" thickBot="1" x14ac:dyDescent="0.3">
      <c r="A43" s="79">
        <v>1</v>
      </c>
      <c r="B43" s="504" t="s">
        <v>1247</v>
      </c>
      <c r="C43" s="481" t="s">
        <v>1180</v>
      </c>
      <c r="D43" s="482" t="s">
        <v>1248</v>
      </c>
      <c r="E43" s="277" t="s">
        <v>1155</v>
      </c>
      <c r="F43" s="622">
        <v>0</v>
      </c>
      <c r="G43" s="474">
        <v>39444</v>
      </c>
      <c r="H43" s="422"/>
      <c r="I43" s="611" t="s">
        <v>304</v>
      </c>
      <c r="J43" s="619">
        <v>0</v>
      </c>
      <c r="K43" s="619">
        <f t="shared" si="1"/>
        <v>0.95238819592333435</v>
      </c>
      <c r="L43" s="424">
        <v>0</v>
      </c>
      <c r="M43" s="424">
        <v>37566</v>
      </c>
      <c r="N43" s="422">
        <f t="shared" si="2"/>
        <v>1878</v>
      </c>
      <c r="O43" s="79"/>
    </row>
    <row r="44" spans="1:15" s="243" customFormat="1" ht="16.5" thickBot="1" x14ac:dyDescent="0.3">
      <c r="A44" s="79"/>
      <c r="B44" s="273"/>
      <c r="C44" s="491"/>
      <c r="D44" s="566"/>
      <c r="E44" s="613" t="s">
        <v>56</v>
      </c>
      <c r="F44" s="614">
        <f>SUM(F8:F41)</f>
        <v>79999999.657499999</v>
      </c>
      <c r="G44" s="624">
        <f>SUM(G8:G43)</f>
        <v>78662492</v>
      </c>
      <c r="H44" s="625"/>
      <c r="I44" s="615"/>
      <c r="J44" s="616"/>
      <c r="K44" s="616"/>
      <c r="L44" s="614">
        <f>SUM(L8:L43)</f>
        <v>4955016.3100000005</v>
      </c>
      <c r="M44" s="614">
        <f>SUM(M8:M43)</f>
        <v>1462873.7700000003</v>
      </c>
      <c r="N44" s="478">
        <f t="shared" si="2"/>
        <v>72244601.920000002</v>
      </c>
      <c r="O44" s="615"/>
    </row>
    <row r="45" spans="1:15" s="243" customFormat="1" ht="45" x14ac:dyDescent="0.25">
      <c r="A45" s="79" t="s">
        <v>1249</v>
      </c>
      <c r="B45" s="493" t="s">
        <v>1250</v>
      </c>
      <c r="C45" s="481" t="s">
        <v>1177</v>
      </c>
      <c r="D45" s="482" t="s">
        <v>1251</v>
      </c>
      <c r="E45" s="473" t="s">
        <v>1155</v>
      </c>
      <c r="F45" s="474">
        <v>0</v>
      </c>
      <c r="G45" s="474">
        <v>17394</v>
      </c>
      <c r="H45" s="79" t="s">
        <v>304</v>
      </c>
      <c r="I45" s="425"/>
      <c r="J45" s="425">
        <v>0</v>
      </c>
      <c r="K45" s="619">
        <f t="shared" si="1"/>
        <v>0.18977980912958492</v>
      </c>
      <c r="L45" s="424">
        <v>13264.97</v>
      </c>
      <c r="M45" s="424">
        <v>3301.03</v>
      </c>
      <c r="N45" s="475">
        <f>G45-L45-M45</f>
        <v>828.00000000000045</v>
      </c>
      <c r="O45" s="842" t="s">
        <v>1252</v>
      </c>
    </row>
    <row r="46" spans="1:15" s="243" customFormat="1" ht="60" x14ac:dyDescent="0.25">
      <c r="A46" s="79" t="s">
        <v>1249</v>
      </c>
      <c r="B46" s="493" t="s">
        <v>1253</v>
      </c>
      <c r="C46" s="481" t="s">
        <v>1183</v>
      </c>
      <c r="D46" s="482" t="s">
        <v>1254</v>
      </c>
      <c r="E46" s="473" t="s">
        <v>1155</v>
      </c>
      <c r="F46" s="474">
        <v>0</v>
      </c>
      <c r="G46" s="474">
        <v>5027</v>
      </c>
      <c r="H46" s="79" t="s">
        <v>304</v>
      </c>
      <c r="I46" s="425"/>
      <c r="J46" s="425">
        <v>0</v>
      </c>
      <c r="K46" s="619">
        <f t="shared" si="1"/>
        <v>0.48271931569524568</v>
      </c>
      <c r="L46" s="424">
        <v>2361.37</v>
      </c>
      <c r="M46" s="424">
        <v>2426.63</v>
      </c>
      <c r="N46" s="475">
        <f>G46-L46-M46</f>
        <v>239</v>
      </c>
      <c r="O46" s="843"/>
    </row>
    <row r="47" spans="1:15" s="243" customFormat="1" ht="60.75" x14ac:dyDescent="0.25">
      <c r="A47" s="496" t="s">
        <v>1249</v>
      </c>
      <c r="B47" s="494" t="s">
        <v>1255</v>
      </c>
      <c r="C47" s="484" t="s">
        <v>1210</v>
      </c>
      <c r="D47" s="485" t="s">
        <v>1256</v>
      </c>
      <c r="E47" s="495" t="s">
        <v>1155</v>
      </c>
      <c r="F47" s="487">
        <v>0</v>
      </c>
      <c r="G47" s="487">
        <v>0</v>
      </c>
      <c r="H47" s="496"/>
      <c r="I47" s="497"/>
      <c r="J47" s="497">
        <v>0</v>
      </c>
      <c r="K47" s="619">
        <v>0</v>
      </c>
      <c r="L47" s="424">
        <v>0</v>
      </c>
      <c r="M47" s="424">
        <v>0</v>
      </c>
      <c r="N47" s="498">
        <f t="shared" ref="N47:N51" si="3">G47-L47-M47</f>
        <v>0</v>
      </c>
      <c r="O47" s="843"/>
    </row>
    <row r="48" spans="1:15" s="243" customFormat="1" ht="30.75" x14ac:dyDescent="0.25">
      <c r="A48" s="496" t="s">
        <v>1249</v>
      </c>
      <c r="B48" s="494" t="s">
        <v>1176</v>
      </c>
      <c r="C48" s="484" t="s">
        <v>1177</v>
      </c>
      <c r="D48" s="485" t="s">
        <v>1178</v>
      </c>
      <c r="E48" s="495" t="s">
        <v>1155</v>
      </c>
      <c r="F48" s="487">
        <v>0</v>
      </c>
      <c r="G48" s="487">
        <v>0</v>
      </c>
      <c r="H48" s="496"/>
      <c r="I48" s="497"/>
      <c r="J48" s="497">
        <v>0</v>
      </c>
      <c r="K48" s="619">
        <v>0</v>
      </c>
      <c r="L48" s="424">
        <v>0</v>
      </c>
      <c r="M48" s="424">
        <v>0</v>
      </c>
      <c r="N48" s="498">
        <f t="shared" si="3"/>
        <v>0</v>
      </c>
      <c r="O48" s="843"/>
    </row>
    <row r="49" spans="1:15" s="243" customFormat="1" ht="30.75" x14ac:dyDescent="0.25">
      <c r="A49" s="496" t="s">
        <v>1249</v>
      </c>
      <c r="B49" s="494" t="s">
        <v>1257</v>
      </c>
      <c r="C49" s="484" t="s">
        <v>1217</v>
      </c>
      <c r="D49" s="485" t="s">
        <v>1258</v>
      </c>
      <c r="E49" s="495" t="s">
        <v>1155</v>
      </c>
      <c r="F49" s="487">
        <v>0</v>
      </c>
      <c r="G49" s="487">
        <v>0</v>
      </c>
      <c r="H49" s="496"/>
      <c r="I49" s="497"/>
      <c r="J49" s="497">
        <v>0</v>
      </c>
      <c r="K49" s="619">
        <v>0</v>
      </c>
      <c r="L49" s="424">
        <v>0</v>
      </c>
      <c r="M49" s="424">
        <v>0</v>
      </c>
      <c r="N49" s="498">
        <f t="shared" si="3"/>
        <v>0</v>
      </c>
      <c r="O49" s="843"/>
    </row>
    <row r="50" spans="1:15" s="243" customFormat="1" ht="30" x14ac:dyDescent="0.25">
      <c r="A50" s="79" t="s">
        <v>1249</v>
      </c>
      <c r="B50" s="493" t="s">
        <v>1259</v>
      </c>
      <c r="C50" s="481" t="s">
        <v>1229</v>
      </c>
      <c r="D50" s="482" t="s">
        <v>1260</v>
      </c>
      <c r="E50" s="473" t="s">
        <v>1155</v>
      </c>
      <c r="F50" s="474">
        <v>0</v>
      </c>
      <c r="G50" s="474">
        <v>69773</v>
      </c>
      <c r="H50" s="79"/>
      <c r="I50" s="425"/>
      <c r="J50" s="425">
        <v>0</v>
      </c>
      <c r="K50" s="619">
        <f t="shared" si="1"/>
        <v>0.23006650136872431</v>
      </c>
      <c r="L50" s="424">
        <v>50398.51</v>
      </c>
      <c r="M50" s="424">
        <v>16052.43</v>
      </c>
      <c r="N50" s="475">
        <f t="shared" si="3"/>
        <v>3322.0599999999977</v>
      </c>
      <c r="O50" s="843"/>
    </row>
    <row r="51" spans="1:15" s="243" customFormat="1" ht="30.75" x14ac:dyDescent="0.25">
      <c r="A51" s="496" t="s">
        <v>1249</v>
      </c>
      <c r="B51" s="494" t="s">
        <v>1261</v>
      </c>
      <c r="C51" s="484" t="s">
        <v>1172</v>
      </c>
      <c r="D51" s="485" t="s">
        <v>1262</v>
      </c>
      <c r="E51" s="495" t="s">
        <v>1155</v>
      </c>
      <c r="F51" s="487">
        <v>0</v>
      </c>
      <c r="G51" s="487">
        <v>0</v>
      </c>
      <c r="H51" s="496"/>
      <c r="I51" s="497"/>
      <c r="J51" s="497">
        <v>0</v>
      </c>
      <c r="K51" s="619">
        <v>0</v>
      </c>
      <c r="L51" s="424">
        <v>0</v>
      </c>
      <c r="M51" s="424">
        <v>0</v>
      </c>
      <c r="N51" s="498">
        <f t="shared" si="3"/>
        <v>0</v>
      </c>
      <c r="O51" s="843"/>
    </row>
    <row r="52" spans="1:15" s="243" customFormat="1" ht="30" x14ac:dyDescent="0.25">
      <c r="A52" s="79" t="s">
        <v>1249</v>
      </c>
      <c r="B52" s="493" t="s">
        <v>1263</v>
      </c>
      <c r="C52" s="481" t="s">
        <v>1172</v>
      </c>
      <c r="D52" s="482" t="s">
        <v>1264</v>
      </c>
      <c r="E52" s="473" t="s">
        <v>1155</v>
      </c>
      <c r="F52" s="474">
        <v>0</v>
      </c>
      <c r="G52" s="474">
        <v>57286</v>
      </c>
      <c r="H52" s="79" t="s">
        <v>304</v>
      </c>
      <c r="I52" s="425"/>
      <c r="J52" s="425">
        <v>0</v>
      </c>
      <c r="K52" s="619">
        <f t="shared" si="1"/>
        <v>0.95237928987885345</v>
      </c>
      <c r="L52" s="424">
        <v>0</v>
      </c>
      <c r="M52" s="424">
        <v>54558</v>
      </c>
      <c r="N52" s="475">
        <f>G52-L52-M52</f>
        <v>2728</v>
      </c>
      <c r="O52" s="843"/>
    </row>
    <row r="53" spans="1:15" s="243" customFormat="1" ht="45" x14ac:dyDescent="0.25">
      <c r="A53" s="79" t="s">
        <v>1249</v>
      </c>
      <c r="B53" s="493" t="s">
        <v>1265</v>
      </c>
      <c r="C53" s="481" t="s">
        <v>1183</v>
      </c>
      <c r="D53" s="482" t="s">
        <v>1266</v>
      </c>
      <c r="E53" s="473" t="s">
        <v>1155</v>
      </c>
      <c r="F53" s="474">
        <v>0</v>
      </c>
      <c r="G53" s="474">
        <v>863</v>
      </c>
      <c r="H53" s="79" t="s">
        <v>304</v>
      </c>
      <c r="I53" s="425"/>
      <c r="J53" s="425">
        <v>0</v>
      </c>
      <c r="K53" s="619">
        <f t="shared" si="1"/>
        <v>0.95205098493626883</v>
      </c>
      <c r="L53" s="424">
        <v>0</v>
      </c>
      <c r="M53" s="424">
        <v>821.62</v>
      </c>
      <c r="N53" s="475">
        <f>G53-L53-M53</f>
        <v>41.379999999999995</v>
      </c>
      <c r="O53" s="843"/>
    </row>
    <row r="54" spans="1:15" s="243" customFormat="1" ht="30.75" thickBot="1" x14ac:dyDescent="0.3">
      <c r="A54" s="79" t="s">
        <v>1249</v>
      </c>
      <c r="B54" s="493" t="s">
        <v>1267</v>
      </c>
      <c r="C54" s="481" t="s">
        <v>1192</v>
      </c>
      <c r="D54" s="482" t="s">
        <v>1268</v>
      </c>
      <c r="E54" s="473" t="s">
        <v>1155</v>
      </c>
      <c r="F54" s="474">
        <v>0</v>
      </c>
      <c r="G54" s="474">
        <v>246242</v>
      </c>
      <c r="H54" s="79" t="s">
        <v>304</v>
      </c>
      <c r="I54" s="425"/>
      <c r="J54" s="425">
        <v>0</v>
      </c>
      <c r="K54" s="619">
        <f t="shared" si="1"/>
        <v>0</v>
      </c>
      <c r="L54" s="424">
        <v>234516</v>
      </c>
      <c r="M54" s="424">
        <v>0</v>
      </c>
      <c r="N54" s="475">
        <f>G54-L54-M54</f>
        <v>11726</v>
      </c>
      <c r="O54" s="844"/>
    </row>
    <row r="55" spans="1:15" ht="16.5" thickBot="1" x14ac:dyDescent="0.3">
      <c r="A55" s="63"/>
      <c r="B55" s="305"/>
      <c r="C55" s="306"/>
      <c r="D55" s="306"/>
      <c r="E55" s="307" t="s">
        <v>56</v>
      </c>
      <c r="F55" s="308">
        <f>SUM(F45:F54)</f>
        <v>0</v>
      </c>
      <c r="G55" s="309">
        <f>SUM(G45:G54)</f>
        <v>396585</v>
      </c>
      <c r="H55" s="492"/>
      <c r="I55" s="310"/>
      <c r="J55" s="311"/>
      <c r="K55" s="311"/>
      <c r="L55" s="308">
        <f>SUM(L45:L54)</f>
        <v>300540.84999999998</v>
      </c>
      <c r="M55" s="308">
        <f>SUM(M45:M54)</f>
        <v>77159.709999999992</v>
      </c>
      <c r="N55" s="478">
        <f t="shared" ref="N55:N56" si="4">G55-L55-M55</f>
        <v>18884.440000000031</v>
      </c>
      <c r="O55" s="310"/>
    </row>
    <row r="56" spans="1:15" ht="16.5" thickBot="1" x14ac:dyDescent="0.3">
      <c r="A56" s="63"/>
      <c r="B56" s="305"/>
      <c r="C56" s="306"/>
      <c r="D56" s="306"/>
      <c r="E56" s="307" t="s">
        <v>1269</v>
      </c>
      <c r="F56" s="308">
        <f>SUM(F55,F44)</f>
        <v>79999999.657499999</v>
      </c>
      <c r="G56" s="309">
        <f>SUM(G55,G44)</f>
        <v>79059077</v>
      </c>
      <c r="H56" s="492"/>
      <c r="I56" s="499"/>
      <c r="J56" s="311"/>
      <c r="K56" s="311"/>
      <c r="L56" s="308">
        <f>SUM(L44,L55)</f>
        <v>5255557.16</v>
      </c>
      <c r="M56" s="308">
        <f>SUM(M44,M55)</f>
        <v>1540033.4800000002</v>
      </c>
      <c r="N56" s="478">
        <f t="shared" si="4"/>
        <v>72263486.359999999</v>
      </c>
      <c r="O56" s="310"/>
    </row>
  </sheetData>
  <mergeCells count="18">
    <mergeCell ref="C1:D1"/>
    <mergeCell ref="C2:D2"/>
    <mergeCell ref="A5:A7"/>
    <mergeCell ref="B5:B7"/>
    <mergeCell ref="C5:C7"/>
    <mergeCell ref="D5:D7"/>
    <mergeCell ref="O45:O54"/>
    <mergeCell ref="E5:E7"/>
    <mergeCell ref="F5:F7"/>
    <mergeCell ref="G5:G7"/>
    <mergeCell ref="H5:H7"/>
    <mergeCell ref="I5:I7"/>
    <mergeCell ref="J5:J7"/>
    <mergeCell ref="K5:K7"/>
    <mergeCell ref="L5:L7"/>
    <mergeCell ref="M5:M7"/>
    <mergeCell ref="N5:N7"/>
    <mergeCell ref="O5:O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H62" sqref="H62"/>
    </sheetView>
  </sheetViews>
  <sheetFormatPr defaultRowHeight="15" x14ac:dyDescent="0.25"/>
  <cols>
    <col min="2" max="3" width="12.7109375" customWidth="1"/>
    <col min="4" max="4" width="19.7109375" customWidth="1"/>
    <col min="5" max="5" width="13.140625" customWidth="1"/>
    <col min="6" max="6" width="15.5703125" customWidth="1"/>
    <col min="7" max="7" width="17.5703125" customWidth="1"/>
    <col min="8" max="8" width="15.140625" customWidth="1"/>
    <col min="9" max="9" width="15.28515625" customWidth="1"/>
    <col min="10" max="10" width="14.5703125" customWidth="1"/>
    <col min="11" max="11" width="16.140625" customWidth="1"/>
    <col min="12" max="12" width="14" customWidth="1"/>
    <col min="13" max="13" width="15.85546875" customWidth="1"/>
  </cols>
  <sheetData>
    <row r="1" spans="1:14" ht="31.5" x14ac:dyDescent="0.25">
      <c r="B1" s="237" t="s">
        <v>26</v>
      </c>
      <c r="C1" s="713" t="s">
        <v>1270</v>
      </c>
      <c r="D1" s="714"/>
      <c r="E1" s="238"/>
      <c r="I1" s="63"/>
    </row>
    <row r="2" spans="1:14" ht="15.75" x14ac:dyDescent="0.25">
      <c r="B2" s="237" t="s">
        <v>28</v>
      </c>
      <c r="C2" s="715">
        <v>43266</v>
      </c>
      <c r="D2" s="716"/>
      <c r="E2" s="239"/>
      <c r="G2" s="63"/>
      <c r="H2" s="65"/>
      <c r="I2" s="63"/>
      <c r="J2" s="63"/>
      <c r="M2" s="66"/>
    </row>
    <row r="3" spans="1:14" ht="31.5" x14ac:dyDescent="0.25">
      <c r="B3" s="237" t="s">
        <v>29</v>
      </c>
      <c r="C3" s="479" t="s">
        <v>1166</v>
      </c>
      <c r="D3" s="480"/>
      <c r="E3" s="240"/>
    </row>
    <row r="4" spans="1:14" ht="15.75" x14ac:dyDescent="0.25">
      <c r="B4" s="241"/>
      <c r="C4" s="242"/>
      <c r="D4" s="243"/>
      <c r="E4" s="243"/>
    </row>
    <row r="5" spans="1:14" x14ac:dyDescent="0.25">
      <c r="A5" s="743" t="s">
        <v>1167</v>
      </c>
      <c r="B5" s="743" t="s">
        <v>31</v>
      </c>
      <c r="C5" s="743" t="s">
        <v>32</v>
      </c>
      <c r="D5" s="743" t="s">
        <v>33</v>
      </c>
      <c r="E5" s="743" t="s">
        <v>34</v>
      </c>
      <c r="F5" s="743" t="s">
        <v>1</v>
      </c>
      <c r="G5" s="743" t="s">
        <v>452</v>
      </c>
      <c r="H5" s="719" t="s">
        <v>36</v>
      </c>
      <c r="I5" s="824" t="s">
        <v>37</v>
      </c>
      <c r="J5" s="743" t="s">
        <v>38</v>
      </c>
      <c r="K5" s="719" t="s">
        <v>3</v>
      </c>
      <c r="L5" s="719" t="s">
        <v>5</v>
      </c>
      <c r="M5" s="719" t="s">
        <v>7</v>
      </c>
      <c r="N5" s="719" t="s">
        <v>39</v>
      </c>
    </row>
    <row r="6" spans="1:14" x14ac:dyDescent="0.25">
      <c r="A6" s="743"/>
      <c r="B6" s="743"/>
      <c r="C6" s="743"/>
      <c r="D6" s="743"/>
      <c r="E6" s="743"/>
      <c r="F6" s="743"/>
      <c r="G6" s="743"/>
      <c r="H6" s="720"/>
      <c r="I6" s="825"/>
      <c r="J6" s="743"/>
      <c r="K6" s="720"/>
      <c r="L6" s="720"/>
      <c r="M6" s="720"/>
      <c r="N6" s="720"/>
    </row>
    <row r="7" spans="1:14" ht="43.5" customHeight="1" x14ac:dyDescent="0.25">
      <c r="A7" s="743"/>
      <c r="B7" s="743"/>
      <c r="C7" s="719"/>
      <c r="D7" s="743"/>
      <c r="E7" s="743"/>
      <c r="F7" s="743"/>
      <c r="G7" s="743"/>
      <c r="H7" s="721"/>
      <c r="I7" s="826"/>
      <c r="J7" s="743"/>
      <c r="K7" s="721"/>
      <c r="L7" s="721"/>
      <c r="M7" s="721"/>
      <c r="N7" s="721"/>
    </row>
    <row r="8" spans="1:14" ht="75" x14ac:dyDescent="0.25">
      <c r="A8" s="79">
        <v>1</v>
      </c>
      <c r="B8" s="500" t="s">
        <v>1271</v>
      </c>
      <c r="C8" s="79" t="s">
        <v>1272</v>
      </c>
      <c r="D8" s="501" t="s">
        <v>1273</v>
      </c>
      <c r="E8" s="277" t="s">
        <v>1155</v>
      </c>
      <c r="F8" s="422">
        <v>4575102</v>
      </c>
      <c r="G8" s="422">
        <v>4357240</v>
      </c>
      <c r="H8" s="79" t="s">
        <v>304</v>
      </c>
      <c r="I8" s="425">
        <v>0</v>
      </c>
      <c r="J8" s="425">
        <f>L8/G8</f>
        <v>0</v>
      </c>
      <c r="K8" s="426">
        <v>258800</v>
      </c>
      <c r="L8" s="426">
        <v>0</v>
      </c>
      <c r="M8" s="422">
        <f t="shared" ref="M8:M15" si="0">G8-K8-L8</f>
        <v>4098440</v>
      </c>
      <c r="N8" s="276"/>
    </row>
    <row r="9" spans="1:14" ht="75.75" x14ac:dyDescent="0.25">
      <c r="A9" s="496">
        <v>1</v>
      </c>
      <c r="B9" s="502" t="s">
        <v>1274</v>
      </c>
      <c r="C9" s="496" t="s">
        <v>1272</v>
      </c>
      <c r="D9" s="503" t="s">
        <v>1275</v>
      </c>
      <c r="E9" s="486" t="s">
        <v>1155</v>
      </c>
      <c r="F9" s="488">
        <v>94436</v>
      </c>
      <c r="G9" s="422">
        <v>0</v>
      </c>
      <c r="H9" s="496" t="s">
        <v>304</v>
      </c>
      <c r="I9" s="497">
        <v>0</v>
      </c>
      <c r="J9" s="497" t="e">
        <f t="shared" ref="J9:J44" si="1">L9/G9</f>
        <v>#DIV/0!</v>
      </c>
      <c r="K9" s="488">
        <v>0</v>
      </c>
      <c r="L9" s="488">
        <v>0</v>
      </c>
      <c r="M9" s="488">
        <f t="shared" si="0"/>
        <v>0</v>
      </c>
      <c r="N9" s="483"/>
    </row>
    <row r="10" spans="1:14" ht="60" x14ac:dyDescent="0.25">
      <c r="A10" s="79">
        <v>1</v>
      </c>
      <c r="B10" s="500" t="s">
        <v>1276</v>
      </c>
      <c r="C10" s="79" t="s">
        <v>1272</v>
      </c>
      <c r="D10" s="501" t="s">
        <v>1260</v>
      </c>
      <c r="E10" s="277" t="s">
        <v>1155</v>
      </c>
      <c r="F10" s="422">
        <v>488927.25</v>
      </c>
      <c r="G10" s="422">
        <v>465645</v>
      </c>
      <c r="H10" s="79" t="s">
        <v>304</v>
      </c>
      <c r="I10" s="425">
        <v>0</v>
      </c>
      <c r="J10" s="425">
        <f t="shared" si="1"/>
        <v>0</v>
      </c>
      <c r="K10" s="426">
        <v>0</v>
      </c>
      <c r="L10" s="426">
        <v>0</v>
      </c>
      <c r="M10" s="422">
        <f t="shared" si="0"/>
        <v>465645</v>
      </c>
      <c r="N10" s="276"/>
    </row>
    <row r="11" spans="1:14" ht="60" x14ac:dyDescent="0.25">
      <c r="A11" s="79">
        <v>1</v>
      </c>
      <c r="B11" s="500" t="s">
        <v>1277</v>
      </c>
      <c r="C11" s="79" t="s">
        <v>1272</v>
      </c>
      <c r="D11" s="501" t="s">
        <v>1278</v>
      </c>
      <c r="E11" s="277" t="s">
        <v>1155</v>
      </c>
      <c r="F11" s="422">
        <v>209699.7</v>
      </c>
      <c r="G11" s="422">
        <v>199715</v>
      </c>
      <c r="H11" s="79" t="s">
        <v>304</v>
      </c>
      <c r="I11" s="425">
        <v>1</v>
      </c>
      <c r="J11" s="425">
        <f t="shared" si="1"/>
        <v>0</v>
      </c>
      <c r="K11" s="426">
        <v>0</v>
      </c>
      <c r="L11" s="426">
        <v>0</v>
      </c>
      <c r="M11" s="422">
        <f t="shared" si="0"/>
        <v>199715</v>
      </c>
      <c r="N11" s="276"/>
    </row>
    <row r="12" spans="1:14" ht="60" x14ac:dyDescent="0.25">
      <c r="A12" s="79">
        <v>1</v>
      </c>
      <c r="B12" s="500" t="s">
        <v>1279</v>
      </c>
      <c r="C12" s="79" t="s">
        <v>1272</v>
      </c>
      <c r="D12" s="501" t="s">
        <v>1280</v>
      </c>
      <c r="E12" s="277" t="s">
        <v>1155</v>
      </c>
      <c r="F12" s="422">
        <v>1108191</v>
      </c>
      <c r="G12" s="422">
        <v>1055420</v>
      </c>
      <c r="H12" s="79" t="s">
        <v>304</v>
      </c>
      <c r="I12" s="425">
        <v>0</v>
      </c>
      <c r="J12" s="425">
        <f t="shared" si="1"/>
        <v>0</v>
      </c>
      <c r="K12" s="426">
        <v>105000</v>
      </c>
      <c r="L12" s="426">
        <v>0</v>
      </c>
      <c r="M12" s="422">
        <f t="shared" si="0"/>
        <v>950420</v>
      </c>
      <c r="N12" s="276"/>
    </row>
    <row r="13" spans="1:14" ht="45" x14ac:dyDescent="0.25">
      <c r="A13" s="79">
        <v>1</v>
      </c>
      <c r="B13" s="500" t="s">
        <v>1281</v>
      </c>
      <c r="C13" s="79" t="s">
        <v>1282</v>
      </c>
      <c r="D13" s="501" t="s">
        <v>1283</v>
      </c>
      <c r="E13" s="277" t="s">
        <v>1155</v>
      </c>
      <c r="F13" s="422">
        <v>637767.68999999994</v>
      </c>
      <c r="G13" s="422">
        <v>607398</v>
      </c>
      <c r="H13" s="79" t="s">
        <v>304</v>
      </c>
      <c r="I13" s="425">
        <v>0</v>
      </c>
      <c r="J13" s="425">
        <f t="shared" si="1"/>
        <v>0</v>
      </c>
      <c r="K13" s="426">
        <v>0</v>
      </c>
      <c r="L13" s="426">
        <v>0</v>
      </c>
      <c r="M13" s="422">
        <f t="shared" si="0"/>
        <v>607398</v>
      </c>
      <c r="N13" s="276"/>
    </row>
    <row r="14" spans="1:14" ht="45" x14ac:dyDescent="0.25">
      <c r="A14" s="79">
        <v>1</v>
      </c>
      <c r="B14" s="500" t="s">
        <v>1284</v>
      </c>
      <c r="C14" s="79" t="s">
        <v>1282</v>
      </c>
      <c r="D14" s="501" t="s">
        <v>1285</v>
      </c>
      <c r="E14" s="277" t="s">
        <v>1155</v>
      </c>
      <c r="F14" s="422">
        <v>7370171.4199999999</v>
      </c>
      <c r="G14" s="422">
        <v>7019211</v>
      </c>
      <c r="H14" s="79" t="s">
        <v>304</v>
      </c>
      <c r="I14" s="425">
        <v>0</v>
      </c>
      <c r="J14" s="425">
        <f t="shared" si="1"/>
        <v>1.4099476422634965E-2</v>
      </c>
      <c r="K14" s="426">
        <v>504244.8</v>
      </c>
      <c r="L14" s="426">
        <v>98967.2</v>
      </c>
      <c r="M14" s="422">
        <f t="shared" si="0"/>
        <v>6415999</v>
      </c>
      <c r="N14" s="78"/>
    </row>
    <row r="15" spans="1:14" ht="75" x14ac:dyDescent="0.25">
      <c r="A15" s="79">
        <v>1</v>
      </c>
      <c r="B15" s="500" t="s">
        <v>1286</v>
      </c>
      <c r="C15" s="79" t="s">
        <v>1282</v>
      </c>
      <c r="D15" s="501" t="s">
        <v>1287</v>
      </c>
      <c r="E15" s="277" t="s">
        <v>1155</v>
      </c>
      <c r="F15" s="422">
        <v>1843079.7</v>
      </c>
      <c r="G15" s="422">
        <v>1755314</v>
      </c>
      <c r="H15" s="79" t="s">
        <v>304</v>
      </c>
      <c r="I15" s="425">
        <v>0</v>
      </c>
      <c r="J15" s="425">
        <f t="shared" si="1"/>
        <v>0</v>
      </c>
      <c r="K15" s="426">
        <v>0</v>
      </c>
      <c r="L15" s="426">
        <v>0</v>
      </c>
      <c r="M15" s="422">
        <f t="shared" si="0"/>
        <v>1755314</v>
      </c>
      <c r="N15" s="78"/>
    </row>
    <row r="16" spans="1:14" ht="45" x14ac:dyDescent="0.25">
      <c r="A16" s="79">
        <v>1</v>
      </c>
      <c r="B16" s="500" t="s">
        <v>1288</v>
      </c>
      <c r="C16" s="79" t="s">
        <v>1282</v>
      </c>
      <c r="D16" s="501" t="s">
        <v>1289</v>
      </c>
      <c r="E16" s="277" t="s">
        <v>1155</v>
      </c>
      <c r="F16" s="422">
        <v>439531.93</v>
      </c>
      <c r="G16" s="422">
        <v>418602</v>
      </c>
      <c r="H16" s="79" t="s">
        <v>304</v>
      </c>
      <c r="I16" s="425">
        <v>0</v>
      </c>
      <c r="J16" s="425">
        <f t="shared" si="1"/>
        <v>0</v>
      </c>
      <c r="K16" s="426">
        <v>0</v>
      </c>
      <c r="L16" s="426">
        <v>0</v>
      </c>
      <c r="M16" s="422">
        <f>G16-K16-L16</f>
        <v>418602</v>
      </c>
      <c r="N16" s="276"/>
    </row>
    <row r="17" spans="1:14" ht="60" x14ac:dyDescent="0.25">
      <c r="A17" s="79">
        <v>1</v>
      </c>
      <c r="B17" s="500" t="s">
        <v>1290</v>
      </c>
      <c r="C17" s="79" t="s">
        <v>1291</v>
      </c>
      <c r="D17" s="501" t="s">
        <v>1292</v>
      </c>
      <c r="E17" s="277" t="s">
        <v>1155</v>
      </c>
      <c r="F17" s="422">
        <v>8004522.3499999996</v>
      </c>
      <c r="G17" s="422">
        <v>7623355</v>
      </c>
      <c r="H17" s="79" t="s">
        <v>304</v>
      </c>
      <c r="I17" s="425">
        <v>0</v>
      </c>
      <c r="J17" s="425">
        <f t="shared" si="1"/>
        <v>0</v>
      </c>
      <c r="K17" s="426">
        <v>0</v>
      </c>
      <c r="L17" s="426">
        <v>0</v>
      </c>
      <c r="M17" s="422">
        <f t="shared" ref="M17:M39" si="2">G17-K17-L17</f>
        <v>7623355</v>
      </c>
      <c r="N17" s="78"/>
    </row>
    <row r="18" spans="1:14" ht="60" x14ac:dyDescent="0.25">
      <c r="A18" s="79">
        <v>1</v>
      </c>
      <c r="B18" s="500" t="s">
        <v>1293</v>
      </c>
      <c r="C18" s="79" t="s">
        <v>1291</v>
      </c>
      <c r="D18" s="501" t="s">
        <v>1294</v>
      </c>
      <c r="E18" s="277" t="s">
        <v>1155</v>
      </c>
      <c r="F18" s="422">
        <v>410447.87</v>
      </c>
      <c r="G18" s="422">
        <v>390903</v>
      </c>
      <c r="H18" s="79" t="s">
        <v>304</v>
      </c>
      <c r="I18" s="425">
        <v>0</v>
      </c>
      <c r="J18" s="425">
        <f t="shared" si="1"/>
        <v>0</v>
      </c>
      <c r="K18" s="426">
        <v>0</v>
      </c>
      <c r="L18" s="426">
        <v>0</v>
      </c>
      <c r="M18" s="422">
        <f t="shared" si="2"/>
        <v>390903</v>
      </c>
      <c r="N18" s="276"/>
    </row>
    <row r="19" spans="1:14" ht="60" x14ac:dyDescent="0.25">
      <c r="A19" s="79">
        <v>1</v>
      </c>
      <c r="B19" s="500" t="s">
        <v>1295</v>
      </c>
      <c r="C19" s="79" t="s">
        <v>1291</v>
      </c>
      <c r="D19" s="501" t="s">
        <v>1289</v>
      </c>
      <c r="E19" s="277" t="s">
        <v>1155</v>
      </c>
      <c r="F19" s="422">
        <v>684809.72</v>
      </c>
      <c r="G19" s="422">
        <v>652200</v>
      </c>
      <c r="H19" s="79" t="s">
        <v>304</v>
      </c>
      <c r="I19" s="425">
        <v>0</v>
      </c>
      <c r="J19" s="425">
        <f t="shared" si="1"/>
        <v>0</v>
      </c>
      <c r="K19" s="426">
        <v>40848</v>
      </c>
      <c r="L19" s="426">
        <v>0</v>
      </c>
      <c r="M19" s="422">
        <f t="shared" si="2"/>
        <v>611352</v>
      </c>
      <c r="N19" s="78"/>
    </row>
    <row r="20" spans="1:14" ht="75" x14ac:dyDescent="0.25">
      <c r="A20" s="79">
        <v>1</v>
      </c>
      <c r="B20" s="500" t="s">
        <v>1296</v>
      </c>
      <c r="C20" s="79" t="s">
        <v>1297</v>
      </c>
      <c r="D20" s="501" t="s">
        <v>1298</v>
      </c>
      <c r="E20" s="277" t="s">
        <v>1155</v>
      </c>
      <c r="F20" s="422">
        <v>1938369.3</v>
      </c>
      <c r="G20" s="422">
        <v>1846066</v>
      </c>
      <c r="H20" s="79" t="s">
        <v>304</v>
      </c>
      <c r="I20" s="425">
        <v>0</v>
      </c>
      <c r="J20" s="425">
        <f t="shared" si="1"/>
        <v>0</v>
      </c>
      <c r="K20" s="426">
        <v>140000</v>
      </c>
      <c r="L20" s="426">
        <v>0</v>
      </c>
      <c r="M20" s="422">
        <f t="shared" si="2"/>
        <v>1706066</v>
      </c>
      <c r="N20" s="276"/>
    </row>
    <row r="21" spans="1:14" ht="60" x14ac:dyDescent="0.25">
      <c r="A21" s="79">
        <v>1</v>
      </c>
      <c r="B21" s="500" t="s">
        <v>1299</v>
      </c>
      <c r="C21" s="79" t="s">
        <v>1297</v>
      </c>
      <c r="D21" s="501" t="s">
        <v>1300</v>
      </c>
      <c r="E21" s="277" t="s">
        <v>1155</v>
      </c>
      <c r="F21" s="422">
        <v>693300.3</v>
      </c>
      <c r="G21" s="422">
        <v>721897</v>
      </c>
      <c r="H21" s="79" t="s">
        <v>304</v>
      </c>
      <c r="I21" s="425">
        <v>0</v>
      </c>
      <c r="J21" s="425">
        <f t="shared" si="1"/>
        <v>2.0432277734912321E-2</v>
      </c>
      <c r="K21" s="426">
        <v>40952</v>
      </c>
      <c r="L21" s="426">
        <v>14750</v>
      </c>
      <c r="M21" s="422">
        <f t="shared" si="2"/>
        <v>666195</v>
      </c>
      <c r="N21" s="276"/>
    </row>
    <row r="22" spans="1:14" ht="75" x14ac:dyDescent="0.25">
      <c r="A22" s="79">
        <v>1</v>
      </c>
      <c r="B22" s="500" t="s">
        <v>1301</v>
      </c>
      <c r="C22" s="79" t="s">
        <v>1302</v>
      </c>
      <c r="D22" s="501" t="s">
        <v>1303</v>
      </c>
      <c r="E22" s="277" t="s">
        <v>1155</v>
      </c>
      <c r="F22" s="422">
        <v>8279550.7199999997</v>
      </c>
      <c r="G22" s="422">
        <v>7885286</v>
      </c>
      <c r="H22" s="79" t="s">
        <v>304</v>
      </c>
      <c r="I22" s="425">
        <v>0</v>
      </c>
      <c r="J22" s="425">
        <f t="shared" si="1"/>
        <v>1.2047755782098456E-3</v>
      </c>
      <c r="K22" s="426">
        <v>249620</v>
      </c>
      <c r="L22" s="426">
        <v>9500</v>
      </c>
      <c r="M22" s="422">
        <f t="shared" si="2"/>
        <v>7626166</v>
      </c>
      <c r="N22" s="276"/>
    </row>
    <row r="23" spans="1:14" ht="45" x14ac:dyDescent="0.25">
      <c r="A23" s="79">
        <v>1</v>
      </c>
      <c r="B23" s="500" t="s">
        <v>1304</v>
      </c>
      <c r="C23" s="79" t="s">
        <v>1302</v>
      </c>
      <c r="D23" s="501" t="s">
        <v>1215</v>
      </c>
      <c r="E23" s="277" t="s">
        <v>1155</v>
      </c>
      <c r="F23" s="422">
        <v>2036160</v>
      </c>
      <c r="G23" s="422">
        <v>1939200</v>
      </c>
      <c r="H23" s="79" t="s">
        <v>304</v>
      </c>
      <c r="I23" s="425">
        <v>0</v>
      </c>
      <c r="J23" s="425">
        <f t="shared" si="1"/>
        <v>4.3542517533003297E-2</v>
      </c>
      <c r="K23" s="426">
        <v>69085.350000000006</v>
      </c>
      <c r="L23" s="426">
        <v>84437.65</v>
      </c>
      <c r="M23" s="422">
        <f t="shared" si="2"/>
        <v>1785677</v>
      </c>
      <c r="N23" s="276"/>
    </row>
    <row r="24" spans="1:14" ht="45" x14ac:dyDescent="0.25">
      <c r="A24" s="79">
        <v>1</v>
      </c>
      <c r="B24" s="500" t="s">
        <v>1305</v>
      </c>
      <c r="C24" s="79" t="s">
        <v>1306</v>
      </c>
      <c r="D24" s="501" t="s">
        <v>1307</v>
      </c>
      <c r="E24" s="277" t="s">
        <v>1155</v>
      </c>
      <c r="F24" s="422">
        <v>339897.05</v>
      </c>
      <c r="G24" s="422">
        <v>583711</v>
      </c>
      <c r="H24" s="79" t="s">
        <v>304</v>
      </c>
      <c r="I24" s="425">
        <v>0</v>
      </c>
      <c r="J24" s="425">
        <f t="shared" si="1"/>
        <v>0</v>
      </c>
      <c r="K24" s="426">
        <v>57862</v>
      </c>
      <c r="L24" s="426">
        <v>0</v>
      </c>
      <c r="M24" s="422">
        <f t="shared" si="2"/>
        <v>525849</v>
      </c>
      <c r="N24" s="78"/>
    </row>
    <row r="25" spans="1:14" ht="45" x14ac:dyDescent="0.25">
      <c r="A25" s="79">
        <v>1</v>
      </c>
      <c r="B25" s="500" t="s">
        <v>1308</v>
      </c>
      <c r="C25" s="79" t="s">
        <v>1306</v>
      </c>
      <c r="D25" s="501" t="s">
        <v>1309</v>
      </c>
      <c r="E25" s="277" t="s">
        <v>1155</v>
      </c>
      <c r="F25" s="422">
        <v>2414869.58</v>
      </c>
      <c r="G25" s="422">
        <v>2299876</v>
      </c>
      <c r="H25" s="79" t="s">
        <v>304</v>
      </c>
      <c r="I25" s="425">
        <v>0</v>
      </c>
      <c r="J25" s="425">
        <f t="shared" si="1"/>
        <v>1.2006255989453344E-2</v>
      </c>
      <c r="K25" s="426">
        <v>156473.1</v>
      </c>
      <c r="L25" s="426">
        <v>27612.9</v>
      </c>
      <c r="M25" s="422">
        <f t="shared" si="2"/>
        <v>2115790</v>
      </c>
      <c r="N25" s="78"/>
    </row>
    <row r="26" spans="1:14" ht="60" x14ac:dyDescent="0.25">
      <c r="A26" s="79">
        <v>1</v>
      </c>
      <c r="B26" s="500" t="s">
        <v>1310</v>
      </c>
      <c r="C26" s="79" t="s">
        <v>1311</v>
      </c>
      <c r="D26" s="501" t="s">
        <v>1312</v>
      </c>
      <c r="E26" s="277" t="s">
        <v>1155</v>
      </c>
      <c r="F26" s="422">
        <v>8888758.1999999993</v>
      </c>
      <c r="G26" s="422">
        <v>8465484</v>
      </c>
      <c r="H26" s="79" t="s">
        <v>304</v>
      </c>
      <c r="I26" s="425">
        <v>0</v>
      </c>
      <c r="J26" s="425">
        <f t="shared" si="1"/>
        <v>3.9482739557478346E-3</v>
      </c>
      <c r="K26" s="426">
        <v>635056.89999999991</v>
      </c>
      <c r="L26" s="426">
        <v>33424.050000000003</v>
      </c>
      <c r="M26" s="422">
        <f t="shared" si="2"/>
        <v>7797003.0499999998</v>
      </c>
      <c r="N26" s="78"/>
    </row>
    <row r="27" spans="1:14" ht="45" x14ac:dyDescent="0.25">
      <c r="A27" s="79">
        <v>1</v>
      </c>
      <c r="B27" s="500" t="s">
        <v>1313</v>
      </c>
      <c r="C27" s="79" t="s">
        <v>1314</v>
      </c>
      <c r="D27" s="501" t="s">
        <v>1315</v>
      </c>
      <c r="E27" s="277" t="s">
        <v>1155</v>
      </c>
      <c r="F27" s="422">
        <v>2216025</v>
      </c>
      <c r="G27" s="422">
        <v>2110500</v>
      </c>
      <c r="H27" s="79" t="s">
        <v>304</v>
      </c>
      <c r="I27" s="425">
        <v>0</v>
      </c>
      <c r="J27" s="425">
        <f t="shared" si="1"/>
        <v>0</v>
      </c>
      <c r="K27" s="426">
        <v>161000</v>
      </c>
      <c r="L27" s="426">
        <v>0</v>
      </c>
      <c r="M27" s="422">
        <f t="shared" si="2"/>
        <v>1949500</v>
      </c>
      <c r="N27" s="78"/>
    </row>
    <row r="28" spans="1:14" ht="45" x14ac:dyDescent="0.25">
      <c r="A28" s="79">
        <v>1</v>
      </c>
      <c r="B28" s="500" t="s">
        <v>1316</v>
      </c>
      <c r="C28" s="79" t="s">
        <v>1314</v>
      </c>
      <c r="D28" s="501" t="s">
        <v>1317</v>
      </c>
      <c r="E28" s="277" t="s">
        <v>1155</v>
      </c>
      <c r="F28" s="422">
        <v>614775</v>
      </c>
      <c r="G28" s="422">
        <v>585500</v>
      </c>
      <c r="H28" s="79" t="s">
        <v>304</v>
      </c>
      <c r="I28" s="425">
        <v>0</v>
      </c>
      <c r="J28" s="425">
        <f t="shared" si="1"/>
        <v>0</v>
      </c>
      <c r="K28" s="426">
        <v>0</v>
      </c>
      <c r="L28" s="426">
        <v>0</v>
      </c>
      <c r="M28" s="422">
        <f t="shared" si="2"/>
        <v>585500</v>
      </c>
      <c r="N28" s="78"/>
    </row>
    <row r="29" spans="1:14" ht="45" x14ac:dyDescent="0.25">
      <c r="A29" s="79">
        <v>1</v>
      </c>
      <c r="B29" s="500" t="s">
        <v>1318</v>
      </c>
      <c r="C29" s="79" t="s">
        <v>1314</v>
      </c>
      <c r="D29" s="501" t="s">
        <v>1157</v>
      </c>
      <c r="E29" s="277" t="s">
        <v>1155</v>
      </c>
      <c r="F29" s="422">
        <v>601125</v>
      </c>
      <c r="G29" s="422">
        <v>572500</v>
      </c>
      <c r="H29" s="79" t="s">
        <v>304</v>
      </c>
      <c r="I29" s="425">
        <v>0</v>
      </c>
      <c r="J29" s="425">
        <f t="shared" si="1"/>
        <v>0</v>
      </c>
      <c r="K29" s="426">
        <v>41666.75</v>
      </c>
      <c r="L29" s="426">
        <v>0</v>
      </c>
      <c r="M29" s="475">
        <f t="shared" si="2"/>
        <v>530833.25</v>
      </c>
      <c r="N29" s="302"/>
    </row>
    <row r="30" spans="1:14" ht="105" x14ac:dyDescent="0.25">
      <c r="A30" s="79">
        <v>1</v>
      </c>
      <c r="B30" s="500" t="s">
        <v>1319</v>
      </c>
      <c r="C30" s="79" t="s">
        <v>1320</v>
      </c>
      <c r="D30" s="501" t="s">
        <v>1321</v>
      </c>
      <c r="E30" s="277" t="s">
        <v>1155</v>
      </c>
      <c r="F30" s="422">
        <v>3503004.88</v>
      </c>
      <c r="G30" s="422">
        <v>3336195</v>
      </c>
      <c r="H30" s="79" t="s">
        <v>304</v>
      </c>
      <c r="I30" s="425">
        <v>0</v>
      </c>
      <c r="J30" s="425">
        <f t="shared" si="1"/>
        <v>0</v>
      </c>
      <c r="K30" s="426">
        <v>0</v>
      </c>
      <c r="L30" s="426">
        <v>0</v>
      </c>
      <c r="M30" s="422">
        <f t="shared" si="2"/>
        <v>3336195</v>
      </c>
      <c r="N30" s="276"/>
    </row>
    <row r="31" spans="1:14" ht="60" x14ac:dyDescent="0.25">
      <c r="A31" s="79">
        <v>1</v>
      </c>
      <c r="B31" s="500" t="s">
        <v>1322</v>
      </c>
      <c r="C31" s="79" t="s">
        <v>1320</v>
      </c>
      <c r="D31" s="501" t="s">
        <v>1323</v>
      </c>
      <c r="E31" s="277" t="s">
        <v>1155</v>
      </c>
      <c r="F31" s="422">
        <v>3916470.9</v>
      </c>
      <c r="G31" s="422">
        <v>3729972</v>
      </c>
      <c r="H31" s="79" t="s">
        <v>304</v>
      </c>
      <c r="I31" s="425">
        <v>0</v>
      </c>
      <c r="J31" s="425">
        <f t="shared" si="1"/>
        <v>0</v>
      </c>
      <c r="K31" s="426">
        <v>298750</v>
      </c>
      <c r="L31" s="426">
        <v>0</v>
      </c>
      <c r="M31" s="422">
        <f t="shared" si="2"/>
        <v>3431222</v>
      </c>
      <c r="N31" s="78"/>
    </row>
    <row r="32" spans="1:14" ht="60" x14ac:dyDescent="0.25">
      <c r="A32" s="79">
        <v>1</v>
      </c>
      <c r="B32" s="500" t="s">
        <v>1324</v>
      </c>
      <c r="C32" s="79" t="s">
        <v>1325</v>
      </c>
      <c r="D32" s="501" t="s">
        <v>1326</v>
      </c>
      <c r="E32" s="277" t="s">
        <v>1155</v>
      </c>
      <c r="F32" s="422">
        <v>908302.08</v>
      </c>
      <c r="G32" s="422">
        <v>865050</v>
      </c>
      <c r="H32" s="79" t="s">
        <v>304</v>
      </c>
      <c r="I32" s="425">
        <v>0</v>
      </c>
      <c r="J32" s="425">
        <f t="shared" si="1"/>
        <v>0</v>
      </c>
      <c r="K32" s="426">
        <v>57400</v>
      </c>
      <c r="L32" s="426">
        <v>0</v>
      </c>
      <c r="M32" s="422">
        <f t="shared" si="2"/>
        <v>807650</v>
      </c>
      <c r="N32" s="78"/>
    </row>
    <row r="33" spans="1:14" ht="60" x14ac:dyDescent="0.25">
      <c r="A33" s="79">
        <v>1</v>
      </c>
      <c r="B33" s="500" t="s">
        <v>1327</v>
      </c>
      <c r="C33" s="79" t="s">
        <v>1325</v>
      </c>
      <c r="D33" s="501" t="s">
        <v>1328</v>
      </c>
      <c r="E33" s="277" t="s">
        <v>1155</v>
      </c>
      <c r="F33" s="422">
        <v>2588906.41</v>
      </c>
      <c r="G33" s="422">
        <v>2465625</v>
      </c>
      <c r="H33" s="79" t="s">
        <v>304</v>
      </c>
      <c r="I33" s="425">
        <v>0</v>
      </c>
      <c r="J33" s="425">
        <f t="shared" si="1"/>
        <v>0</v>
      </c>
      <c r="K33" s="426">
        <v>0</v>
      </c>
      <c r="L33" s="426">
        <v>0</v>
      </c>
      <c r="M33" s="422">
        <f t="shared" si="2"/>
        <v>2465625</v>
      </c>
      <c r="N33" s="78"/>
    </row>
    <row r="34" spans="1:14" ht="60" x14ac:dyDescent="0.25">
      <c r="A34" s="79">
        <v>1</v>
      </c>
      <c r="B34" s="500" t="s">
        <v>1329</v>
      </c>
      <c r="C34" s="79" t="s">
        <v>1325</v>
      </c>
      <c r="D34" s="501" t="s">
        <v>1330</v>
      </c>
      <c r="E34" s="277" t="s">
        <v>1155</v>
      </c>
      <c r="F34" s="422">
        <v>796524.77</v>
      </c>
      <c r="G34" s="422">
        <v>758595</v>
      </c>
      <c r="H34" s="79" t="s">
        <v>304</v>
      </c>
      <c r="I34" s="425">
        <v>0</v>
      </c>
      <c r="J34" s="425">
        <f t="shared" si="1"/>
        <v>0</v>
      </c>
      <c r="K34" s="426">
        <v>0</v>
      </c>
      <c r="L34" s="426">
        <v>0</v>
      </c>
      <c r="M34" s="422">
        <f t="shared" si="2"/>
        <v>758595</v>
      </c>
      <c r="N34" s="78"/>
    </row>
    <row r="35" spans="1:14" ht="60" x14ac:dyDescent="0.25">
      <c r="A35" s="79">
        <v>1</v>
      </c>
      <c r="B35" s="493" t="s">
        <v>1331</v>
      </c>
      <c r="C35" s="79" t="s">
        <v>1325</v>
      </c>
      <c r="D35" s="501" t="s">
        <v>1157</v>
      </c>
      <c r="E35" s="277" t="s">
        <v>1155</v>
      </c>
      <c r="F35" s="422">
        <v>5176133.55</v>
      </c>
      <c r="G35" s="422">
        <v>3806860.1799999997</v>
      </c>
      <c r="H35" s="79" t="s">
        <v>304</v>
      </c>
      <c r="I35" s="425">
        <v>0</v>
      </c>
      <c r="J35" s="425">
        <f t="shared" si="1"/>
        <v>0</v>
      </c>
      <c r="K35" s="426">
        <v>0</v>
      </c>
      <c r="L35" s="426">
        <v>0</v>
      </c>
      <c r="M35" s="422">
        <f t="shared" si="2"/>
        <v>3806860.1799999997</v>
      </c>
      <c r="N35" s="78"/>
    </row>
    <row r="36" spans="1:14" ht="60" x14ac:dyDescent="0.25">
      <c r="A36" s="79">
        <v>1</v>
      </c>
      <c r="B36" s="493" t="s">
        <v>1332</v>
      </c>
      <c r="C36" s="79" t="s">
        <v>1333</v>
      </c>
      <c r="D36" s="501" t="s">
        <v>1315</v>
      </c>
      <c r="E36" s="277" t="s">
        <v>1155</v>
      </c>
      <c r="F36" s="422">
        <v>2924250</v>
      </c>
      <c r="G36" s="422">
        <v>2785000</v>
      </c>
      <c r="H36" s="79" t="s">
        <v>304</v>
      </c>
      <c r="I36" s="425">
        <v>0</v>
      </c>
      <c r="J36" s="425">
        <f t="shared" si="1"/>
        <v>0</v>
      </c>
      <c r="K36" s="426">
        <v>215159</v>
      </c>
      <c r="L36" s="426">
        <v>0</v>
      </c>
      <c r="M36" s="475">
        <f t="shared" si="2"/>
        <v>2569841</v>
      </c>
      <c r="N36" s="302"/>
    </row>
    <row r="37" spans="1:14" ht="60" x14ac:dyDescent="0.25">
      <c r="A37" s="79">
        <v>1</v>
      </c>
      <c r="B37" s="493" t="s">
        <v>1334</v>
      </c>
      <c r="C37" s="79" t="s">
        <v>1333</v>
      </c>
      <c r="D37" s="501" t="s">
        <v>1157</v>
      </c>
      <c r="E37" s="277" t="s">
        <v>1155</v>
      </c>
      <c r="F37" s="422">
        <v>1010609.25</v>
      </c>
      <c r="G37" s="422">
        <v>962485</v>
      </c>
      <c r="H37" s="79" t="s">
        <v>304</v>
      </c>
      <c r="I37" s="425">
        <v>0</v>
      </c>
      <c r="J37" s="425">
        <f t="shared" si="1"/>
        <v>0</v>
      </c>
      <c r="K37" s="426">
        <v>94568.68</v>
      </c>
      <c r="L37" s="426">
        <v>0</v>
      </c>
      <c r="M37" s="422">
        <f t="shared" si="2"/>
        <v>867916.32000000007</v>
      </c>
      <c r="N37" s="78"/>
    </row>
    <row r="38" spans="1:14" ht="60" x14ac:dyDescent="0.25">
      <c r="A38" s="79">
        <v>1</v>
      </c>
      <c r="B38" s="493" t="s">
        <v>1335</v>
      </c>
      <c r="C38" s="79" t="s">
        <v>1333</v>
      </c>
      <c r="D38" s="501" t="s">
        <v>1336</v>
      </c>
      <c r="E38" s="277" t="s">
        <v>1155</v>
      </c>
      <c r="F38" s="422">
        <v>1640730</v>
      </c>
      <c r="G38" s="422">
        <v>1562600</v>
      </c>
      <c r="H38" s="79" t="s">
        <v>304</v>
      </c>
      <c r="I38" s="425">
        <v>0</v>
      </c>
      <c r="J38" s="425">
        <f t="shared" si="1"/>
        <v>1.0868424420837066E-2</v>
      </c>
      <c r="K38" s="426">
        <v>96237</v>
      </c>
      <c r="L38" s="426">
        <v>16983</v>
      </c>
      <c r="M38" s="422">
        <f t="shared" si="2"/>
        <v>1449380</v>
      </c>
      <c r="N38" s="78"/>
    </row>
    <row r="39" spans="1:14" ht="75" x14ac:dyDescent="0.25">
      <c r="A39" s="79">
        <v>1</v>
      </c>
      <c r="B39" s="493" t="s">
        <v>1337</v>
      </c>
      <c r="C39" s="79" t="s">
        <v>1338</v>
      </c>
      <c r="D39" s="501" t="s">
        <v>1339</v>
      </c>
      <c r="E39" s="277" t="s">
        <v>1155</v>
      </c>
      <c r="F39" s="422">
        <v>637838.25</v>
      </c>
      <c r="G39" s="422">
        <v>607465</v>
      </c>
      <c r="H39" s="79" t="s">
        <v>304</v>
      </c>
      <c r="I39" s="425">
        <v>0</v>
      </c>
      <c r="J39" s="425">
        <f t="shared" si="1"/>
        <v>0</v>
      </c>
      <c r="K39" s="426">
        <v>60000</v>
      </c>
      <c r="L39" s="426">
        <v>0</v>
      </c>
      <c r="M39" s="422">
        <f t="shared" si="2"/>
        <v>547465</v>
      </c>
      <c r="N39" s="78"/>
    </row>
    <row r="40" spans="1:14" ht="60" x14ac:dyDescent="0.25">
      <c r="A40" s="79">
        <v>1</v>
      </c>
      <c r="B40" s="504" t="s">
        <v>1340</v>
      </c>
      <c r="C40" s="79" t="s">
        <v>1338</v>
      </c>
      <c r="D40" s="501" t="s">
        <v>1328</v>
      </c>
      <c r="E40" s="277" t="s">
        <v>1155</v>
      </c>
      <c r="F40" s="422">
        <v>1607713</v>
      </c>
      <c r="G40" s="422">
        <v>1531156</v>
      </c>
      <c r="H40" s="79" t="s">
        <v>304</v>
      </c>
      <c r="I40" s="425">
        <v>0</v>
      </c>
      <c r="J40" s="425">
        <f t="shared" si="1"/>
        <v>0</v>
      </c>
      <c r="K40" s="426">
        <v>63880.75</v>
      </c>
      <c r="L40" s="426">
        <v>0</v>
      </c>
      <c r="M40" s="475">
        <f>G40-K40-L40</f>
        <v>1467275.25</v>
      </c>
      <c r="N40" s="302"/>
    </row>
    <row r="41" spans="1:14" ht="60" x14ac:dyDescent="0.25">
      <c r="A41" s="79">
        <v>1</v>
      </c>
      <c r="B41" s="504" t="s">
        <v>1341</v>
      </c>
      <c r="C41" s="79" t="s">
        <v>1333</v>
      </c>
      <c r="D41" s="501" t="s">
        <v>1342</v>
      </c>
      <c r="E41" s="277" t="s">
        <v>1155</v>
      </c>
      <c r="F41" s="422">
        <v>0</v>
      </c>
      <c r="G41" s="422">
        <v>70400</v>
      </c>
      <c r="H41" s="79" t="s">
        <v>304</v>
      </c>
      <c r="I41" s="425">
        <v>1</v>
      </c>
      <c r="J41" s="425">
        <f t="shared" si="1"/>
        <v>0</v>
      </c>
      <c r="K41" s="426">
        <v>70400</v>
      </c>
      <c r="L41" s="426">
        <v>0</v>
      </c>
      <c r="M41" s="475">
        <f t="shared" ref="M41:M44" si="3">G41-K41-L41</f>
        <v>0</v>
      </c>
      <c r="N41" s="302"/>
    </row>
    <row r="42" spans="1:14" ht="45" x14ac:dyDescent="0.25">
      <c r="A42" s="79">
        <v>1</v>
      </c>
      <c r="B42" s="504" t="s">
        <v>1343</v>
      </c>
      <c r="C42" s="79" t="s">
        <v>1302</v>
      </c>
      <c r="D42" s="501" t="s">
        <v>1344</v>
      </c>
      <c r="E42" s="277" t="s">
        <v>1155</v>
      </c>
      <c r="F42" s="422">
        <v>0</v>
      </c>
      <c r="G42" s="422">
        <v>192200</v>
      </c>
      <c r="H42" s="79" t="s">
        <v>304</v>
      </c>
      <c r="I42" s="425">
        <v>1</v>
      </c>
      <c r="J42" s="425">
        <f t="shared" si="1"/>
        <v>0</v>
      </c>
      <c r="K42" s="426">
        <v>0</v>
      </c>
      <c r="L42" s="426">
        <v>0</v>
      </c>
      <c r="M42" s="475">
        <f t="shared" si="3"/>
        <v>192200</v>
      </c>
      <c r="N42" s="302"/>
    </row>
    <row r="43" spans="1:14" ht="45" x14ac:dyDescent="0.25">
      <c r="A43" s="79">
        <v>1</v>
      </c>
      <c r="B43" s="504" t="s">
        <v>1345</v>
      </c>
      <c r="C43" s="79" t="s">
        <v>1302</v>
      </c>
      <c r="D43" s="501" t="s">
        <v>1346</v>
      </c>
      <c r="E43" s="277" t="s">
        <v>1155</v>
      </c>
      <c r="F43" s="422">
        <v>0</v>
      </c>
      <c r="G43" s="422">
        <v>217680</v>
      </c>
      <c r="H43" s="79" t="s">
        <v>304</v>
      </c>
      <c r="I43" s="425">
        <v>1</v>
      </c>
      <c r="J43" s="425">
        <f t="shared" si="1"/>
        <v>0</v>
      </c>
      <c r="K43" s="426">
        <v>0</v>
      </c>
      <c r="L43" s="426">
        <v>0</v>
      </c>
      <c r="M43" s="475">
        <f t="shared" si="3"/>
        <v>217680</v>
      </c>
      <c r="N43" s="302"/>
    </row>
    <row r="44" spans="1:14" ht="60.75" thickBot="1" x14ac:dyDescent="0.3">
      <c r="A44" s="79">
        <v>1</v>
      </c>
      <c r="B44" s="504" t="s">
        <v>1347</v>
      </c>
      <c r="C44" s="79" t="s">
        <v>1338</v>
      </c>
      <c r="D44" s="501" t="s">
        <v>1246</v>
      </c>
      <c r="E44" s="277" t="s">
        <v>1155</v>
      </c>
      <c r="F44" s="422">
        <v>0</v>
      </c>
      <c r="G44" s="422">
        <v>121605</v>
      </c>
      <c r="H44" s="79" t="s">
        <v>304</v>
      </c>
      <c r="I44" s="425">
        <v>0</v>
      </c>
      <c r="J44" s="425">
        <f t="shared" si="1"/>
        <v>0</v>
      </c>
      <c r="K44" s="426">
        <v>121605</v>
      </c>
      <c r="L44" s="426">
        <v>0</v>
      </c>
      <c r="M44" s="475">
        <f t="shared" si="3"/>
        <v>0</v>
      </c>
      <c r="N44" s="78"/>
    </row>
    <row r="45" spans="1:14" ht="16.5" thickBot="1" x14ac:dyDescent="0.3">
      <c r="A45" s="273"/>
      <c r="B45" s="612"/>
      <c r="C45" s="626"/>
      <c r="D45" s="627" t="s">
        <v>56</v>
      </c>
      <c r="E45" s="628"/>
      <c r="F45" s="614">
        <f>SUM(F8:F44)</f>
        <v>78599999.870000005</v>
      </c>
      <c r="G45" s="624">
        <f>SUM(G8:G44)</f>
        <v>74567911.180000007</v>
      </c>
      <c r="H45" s="616"/>
      <c r="I45" s="616"/>
      <c r="J45" s="273"/>
      <c r="K45" s="614">
        <f>SUM(K8:K44)</f>
        <v>3538609.3300000005</v>
      </c>
      <c r="L45" s="624">
        <f>SUM(L8:L44)</f>
        <v>285674.8</v>
      </c>
      <c r="M45" s="478">
        <f>G45-K45-L45</f>
        <v>70743627.050000012</v>
      </c>
      <c r="N45" s="63"/>
    </row>
    <row r="46" spans="1:14" ht="15.75" x14ac:dyDescent="0.25">
      <c r="A46" s="273"/>
      <c r="B46" s="846" t="s">
        <v>1252</v>
      </c>
      <c r="C46" s="847"/>
      <c r="D46" s="847"/>
      <c r="E46" s="847"/>
      <c r="F46" s="847"/>
      <c r="G46" s="847"/>
      <c r="H46" s="847"/>
      <c r="I46" s="847"/>
      <c r="J46" s="847"/>
      <c r="K46" s="847"/>
      <c r="L46" s="847"/>
      <c r="M46" s="847"/>
      <c r="N46" s="63"/>
    </row>
    <row r="47" spans="1:14" ht="15.75" x14ac:dyDescent="0.25">
      <c r="A47" s="273"/>
      <c r="B47" s="612"/>
      <c r="C47" s="629"/>
      <c r="D47" s="630"/>
      <c r="E47" s="630"/>
      <c r="F47" s="630"/>
      <c r="G47" s="630"/>
      <c r="H47" s="630"/>
      <c r="I47" s="630"/>
      <c r="J47" s="630"/>
      <c r="K47" s="273"/>
      <c r="L47" s="273"/>
      <c r="M47" s="273"/>
      <c r="N47" s="63"/>
    </row>
    <row r="48" spans="1:14" ht="45" x14ac:dyDescent="0.25">
      <c r="A48" s="79" t="s">
        <v>1249</v>
      </c>
      <c r="B48" s="504" t="s">
        <v>1348</v>
      </c>
      <c r="C48" s="79" t="s">
        <v>1320</v>
      </c>
      <c r="D48" s="505" t="s">
        <v>1349</v>
      </c>
      <c r="E48" s="473" t="s">
        <v>1155</v>
      </c>
      <c r="F48" s="474">
        <v>0</v>
      </c>
      <c r="G48" s="422">
        <v>37885.85</v>
      </c>
      <c r="H48" s="79" t="s">
        <v>304</v>
      </c>
      <c r="I48" s="425">
        <v>1</v>
      </c>
      <c r="J48" s="425">
        <f t="shared" ref="J48:J58" si="4">L48/G48</f>
        <v>0</v>
      </c>
      <c r="K48" s="426">
        <v>37885.85</v>
      </c>
      <c r="L48" s="426">
        <v>0</v>
      </c>
      <c r="M48" s="475">
        <f t="shared" ref="M48:M58" si="5">G48-K48-L48</f>
        <v>0</v>
      </c>
      <c r="N48" s="63"/>
    </row>
    <row r="49" spans="1:14" ht="45" x14ac:dyDescent="0.25">
      <c r="A49" s="79" t="s">
        <v>1249</v>
      </c>
      <c r="B49" s="504" t="s">
        <v>1350</v>
      </c>
      <c r="C49" s="79" t="s">
        <v>1314</v>
      </c>
      <c r="D49" s="505" t="s">
        <v>1351</v>
      </c>
      <c r="E49" s="473" t="s">
        <v>1155</v>
      </c>
      <c r="F49" s="474">
        <v>0</v>
      </c>
      <c r="G49" s="422">
        <v>10038.790000000001</v>
      </c>
      <c r="H49" s="79" t="s">
        <v>304</v>
      </c>
      <c r="I49" s="425">
        <v>0</v>
      </c>
      <c r="J49" s="425">
        <f t="shared" si="4"/>
        <v>1</v>
      </c>
      <c r="K49" s="426">
        <v>0</v>
      </c>
      <c r="L49" s="426">
        <v>10038.790000000001</v>
      </c>
      <c r="M49" s="475">
        <f t="shared" si="5"/>
        <v>0</v>
      </c>
      <c r="N49" s="506"/>
    </row>
    <row r="50" spans="1:14" ht="90.75" x14ac:dyDescent="0.25">
      <c r="A50" s="496" t="s">
        <v>1249</v>
      </c>
      <c r="B50" s="494" t="s">
        <v>1352</v>
      </c>
      <c r="C50" s="496" t="s">
        <v>1297</v>
      </c>
      <c r="D50" s="507" t="s">
        <v>1351</v>
      </c>
      <c r="E50" s="495" t="s">
        <v>1155</v>
      </c>
      <c r="F50" s="487">
        <v>0</v>
      </c>
      <c r="G50" s="487">
        <v>0</v>
      </c>
      <c r="H50" s="496" t="s">
        <v>304</v>
      </c>
      <c r="I50" s="497">
        <v>0</v>
      </c>
      <c r="J50" s="497" t="e">
        <f t="shared" si="4"/>
        <v>#DIV/0!</v>
      </c>
      <c r="K50" s="508">
        <v>0</v>
      </c>
      <c r="L50" s="508">
        <v>0</v>
      </c>
      <c r="M50" s="498">
        <f t="shared" si="5"/>
        <v>0</v>
      </c>
      <c r="N50" s="509"/>
    </row>
    <row r="51" spans="1:14" ht="90.75" x14ac:dyDescent="0.25">
      <c r="A51" s="496" t="s">
        <v>1249</v>
      </c>
      <c r="B51" s="494" t="s">
        <v>1353</v>
      </c>
      <c r="C51" s="496" t="s">
        <v>1297</v>
      </c>
      <c r="D51" s="507" t="s">
        <v>1349</v>
      </c>
      <c r="E51" s="495" t="s">
        <v>1155</v>
      </c>
      <c r="F51" s="487">
        <v>0</v>
      </c>
      <c r="G51" s="487">
        <v>0</v>
      </c>
      <c r="H51" s="496" t="s">
        <v>304</v>
      </c>
      <c r="I51" s="497">
        <v>1</v>
      </c>
      <c r="J51" s="497" t="e">
        <f t="shared" si="4"/>
        <v>#DIV/0!</v>
      </c>
      <c r="K51" s="508">
        <v>0</v>
      </c>
      <c r="L51" s="508">
        <v>0</v>
      </c>
      <c r="M51" s="498">
        <f t="shared" si="5"/>
        <v>0</v>
      </c>
      <c r="N51" s="509"/>
    </row>
    <row r="52" spans="1:14" ht="75.75" x14ac:dyDescent="0.25">
      <c r="A52" s="496" t="s">
        <v>1249</v>
      </c>
      <c r="B52" s="494" t="s">
        <v>1354</v>
      </c>
      <c r="C52" s="496" t="s">
        <v>1302</v>
      </c>
      <c r="D52" s="507" t="s">
        <v>1349</v>
      </c>
      <c r="E52" s="495" t="s">
        <v>1155</v>
      </c>
      <c r="F52" s="487">
        <v>0</v>
      </c>
      <c r="G52" s="487">
        <v>0</v>
      </c>
      <c r="H52" s="496" t="s">
        <v>304</v>
      </c>
      <c r="I52" s="497">
        <v>1</v>
      </c>
      <c r="J52" s="497" t="e">
        <f t="shared" si="4"/>
        <v>#DIV/0!</v>
      </c>
      <c r="K52" s="508">
        <v>0</v>
      </c>
      <c r="L52" s="508">
        <v>0</v>
      </c>
      <c r="M52" s="498">
        <f t="shared" si="5"/>
        <v>0</v>
      </c>
      <c r="N52" s="509"/>
    </row>
    <row r="53" spans="1:14" ht="60" x14ac:dyDescent="0.25">
      <c r="A53" s="79" t="s">
        <v>1249</v>
      </c>
      <c r="B53" s="504" t="s">
        <v>1355</v>
      </c>
      <c r="C53" s="79" t="s">
        <v>1311</v>
      </c>
      <c r="D53" s="505" t="s">
        <v>1356</v>
      </c>
      <c r="E53" s="473" t="s">
        <v>1155</v>
      </c>
      <c r="F53" s="474">
        <v>0</v>
      </c>
      <c r="G53" s="422">
        <v>216.76</v>
      </c>
      <c r="H53" s="79" t="s">
        <v>304</v>
      </c>
      <c r="I53" s="425">
        <v>0</v>
      </c>
      <c r="J53" s="425">
        <f t="shared" si="4"/>
        <v>0</v>
      </c>
      <c r="K53" s="426">
        <v>216.76</v>
      </c>
      <c r="L53" s="426">
        <v>0</v>
      </c>
      <c r="M53" s="475">
        <f t="shared" si="5"/>
        <v>0</v>
      </c>
      <c r="N53" s="506"/>
    </row>
    <row r="54" spans="1:14" ht="75.75" x14ac:dyDescent="0.25">
      <c r="A54" s="496" t="s">
        <v>1249</v>
      </c>
      <c r="B54" s="494" t="s">
        <v>1357</v>
      </c>
      <c r="C54" s="496" t="s">
        <v>1314</v>
      </c>
      <c r="D54" s="507" t="s">
        <v>1358</v>
      </c>
      <c r="E54" s="495" t="s">
        <v>1155</v>
      </c>
      <c r="F54" s="487">
        <v>0</v>
      </c>
      <c r="G54" s="487">
        <v>0</v>
      </c>
      <c r="H54" s="496" t="s">
        <v>304</v>
      </c>
      <c r="I54" s="497">
        <v>0</v>
      </c>
      <c r="J54" s="497" t="e">
        <f t="shared" si="4"/>
        <v>#DIV/0!</v>
      </c>
      <c r="K54" s="508">
        <v>0</v>
      </c>
      <c r="L54" s="508">
        <v>0</v>
      </c>
      <c r="M54" s="498">
        <f t="shared" si="5"/>
        <v>0</v>
      </c>
      <c r="N54" s="510"/>
    </row>
    <row r="55" spans="1:14" ht="60" x14ac:dyDescent="0.25">
      <c r="A55" s="79" t="s">
        <v>1249</v>
      </c>
      <c r="B55" s="504" t="s">
        <v>1359</v>
      </c>
      <c r="C55" s="79" t="s">
        <v>1338</v>
      </c>
      <c r="D55" s="505" t="s">
        <v>1349</v>
      </c>
      <c r="E55" s="473" t="s">
        <v>1155</v>
      </c>
      <c r="F55" s="474">
        <v>0</v>
      </c>
      <c r="G55" s="422">
        <v>97237</v>
      </c>
      <c r="H55" s="79" t="s">
        <v>304</v>
      </c>
      <c r="I55" s="425">
        <v>1</v>
      </c>
      <c r="J55" s="425">
        <f t="shared" si="4"/>
        <v>1</v>
      </c>
      <c r="K55" s="426">
        <v>0</v>
      </c>
      <c r="L55" s="426">
        <v>97237</v>
      </c>
      <c r="M55" s="475">
        <f t="shared" si="5"/>
        <v>0</v>
      </c>
      <c r="N55" s="511"/>
    </row>
    <row r="56" spans="1:14" ht="75.75" x14ac:dyDescent="0.25">
      <c r="A56" s="496" t="s">
        <v>1249</v>
      </c>
      <c r="B56" s="494" t="s">
        <v>1360</v>
      </c>
      <c r="C56" s="496" t="s">
        <v>1272</v>
      </c>
      <c r="D56" s="507" t="s">
        <v>1361</v>
      </c>
      <c r="E56" s="495" t="s">
        <v>1155</v>
      </c>
      <c r="F56" s="487">
        <v>0</v>
      </c>
      <c r="G56" s="487">
        <v>0</v>
      </c>
      <c r="H56" s="496" t="s">
        <v>304</v>
      </c>
      <c r="I56" s="497">
        <v>0</v>
      </c>
      <c r="J56" s="497" t="e">
        <f t="shared" si="4"/>
        <v>#DIV/0!</v>
      </c>
      <c r="K56" s="508">
        <v>0</v>
      </c>
      <c r="L56" s="508">
        <v>0</v>
      </c>
      <c r="M56" s="498">
        <f t="shared" si="5"/>
        <v>0</v>
      </c>
      <c r="N56" s="512"/>
    </row>
    <row r="57" spans="1:14" ht="90.75" x14ac:dyDescent="0.25">
      <c r="A57" s="496" t="s">
        <v>1249</v>
      </c>
      <c r="B57" s="494" t="s">
        <v>1362</v>
      </c>
      <c r="C57" s="496" t="s">
        <v>1333</v>
      </c>
      <c r="D57" s="507" t="s">
        <v>1349</v>
      </c>
      <c r="E57" s="495" t="s">
        <v>1155</v>
      </c>
      <c r="F57" s="487">
        <v>0</v>
      </c>
      <c r="G57" s="487">
        <v>0</v>
      </c>
      <c r="H57" s="496" t="s">
        <v>304</v>
      </c>
      <c r="I57" s="497">
        <v>1</v>
      </c>
      <c r="J57" s="497" t="e">
        <f t="shared" si="4"/>
        <v>#DIV/0!</v>
      </c>
      <c r="K57" s="508">
        <v>0</v>
      </c>
      <c r="L57" s="508">
        <v>0</v>
      </c>
      <c r="M57" s="498">
        <f t="shared" si="5"/>
        <v>0</v>
      </c>
      <c r="N57" s="512"/>
    </row>
    <row r="58" spans="1:14" ht="45.75" thickBot="1" x14ac:dyDescent="0.3">
      <c r="A58" s="79" t="s">
        <v>1249</v>
      </c>
      <c r="B58" s="504" t="s">
        <v>1363</v>
      </c>
      <c r="C58" s="79" t="s">
        <v>1314</v>
      </c>
      <c r="D58" s="505" t="s">
        <v>1349</v>
      </c>
      <c r="E58" s="473" t="s">
        <v>1155</v>
      </c>
      <c r="F58" s="474">
        <v>0</v>
      </c>
      <c r="G58" s="422">
        <v>41250</v>
      </c>
      <c r="H58" s="79" t="s">
        <v>304</v>
      </c>
      <c r="I58" s="425">
        <v>1</v>
      </c>
      <c r="J58" s="425">
        <f t="shared" si="4"/>
        <v>1</v>
      </c>
      <c r="K58" s="426">
        <v>0</v>
      </c>
      <c r="L58" s="426">
        <v>41250</v>
      </c>
      <c r="M58" s="475">
        <f t="shared" si="5"/>
        <v>0</v>
      </c>
      <c r="N58" s="511"/>
    </row>
    <row r="59" spans="1:14" ht="16.5" thickBot="1" x14ac:dyDescent="0.3">
      <c r="A59" s="63"/>
      <c r="B59" s="305"/>
      <c r="C59" s="306"/>
      <c r="D59" s="476" t="s">
        <v>56</v>
      </c>
      <c r="E59" s="477"/>
      <c r="F59" s="308">
        <f>SUM(F48:F53)</f>
        <v>0</v>
      </c>
      <c r="G59" s="309">
        <f>SUM(G48:G58)</f>
        <v>186628.4</v>
      </c>
      <c r="H59" s="311"/>
      <c r="I59" s="311"/>
      <c r="J59" s="63"/>
      <c r="K59" s="308">
        <f>SUM(K48:K58)</f>
        <v>38102.61</v>
      </c>
      <c r="L59" s="308">
        <f t="shared" ref="L59:M59" si="6">SUM(L48:L58)</f>
        <v>148525.79</v>
      </c>
      <c r="M59" s="309">
        <f t="shared" si="6"/>
        <v>0</v>
      </c>
      <c r="N59" s="63"/>
    </row>
    <row r="60" spans="1:14" ht="16.5" thickBot="1" x14ac:dyDescent="0.3">
      <c r="A60" s="63"/>
      <c r="B60" s="305"/>
      <c r="C60" s="513"/>
      <c r="D60" s="514" t="s">
        <v>1364</v>
      </c>
      <c r="E60" s="513"/>
      <c r="F60" s="515">
        <f>SUM(F45,F59)</f>
        <v>78599999.870000005</v>
      </c>
      <c r="G60" s="516">
        <f>SUM(G45,G59)</f>
        <v>74754539.580000013</v>
      </c>
      <c r="H60" s="513"/>
      <c r="I60" s="513"/>
      <c r="J60" s="63"/>
      <c r="K60" s="308">
        <f>SUM(K45,K59)</f>
        <v>3576711.9400000004</v>
      </c>
      <c r="L60" s="308">
        <f t="shared" ref="L60:M60" si="7">SUM(L45,L59)</f>
        <v>434200.58999999997</v>
      </c>
      <c r="M60" s="309">
        <f t="shared" si="7"/>
        <v>70743627.050000012</v>
      </c>
      <c r="N60" s="63"/>
    </row>
  </sheetData>
  <mergeCells count="17">
    <mergeCell ref="C1:D1"/>
    <mergeCell ref="C2:D2"/>
    <mergeCell ref="A5:A7"/>
    <mergeCell ref="B5:B7"/>
    <mergeCell ref="C5:C7"/>
    <mergeCell ref="D5:D7"/>
    <mergeCell ref="K5:K7"/>
    <mergeCell ref="L5:L7"/>
    <mergeCell ref="M5:M7"/>
    <mergeCell ref="N5:N7"/>
    <mergeCell ref="B46:M46"/>
    <mergeCell ref="E5:E7"/>
    <mergeCell ref="F5:F7"/>
    <mergeCell ref="G5:G7"/>
    <mergeCell ref="H5:H7"/>
    <mergeCell ref="I5:I7"/>
    <mergeCell ref="J5:J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7"/>
  <sheetViews>
    <sheetView workbookViewId="0">
      <selection activeCell="F7" sqref="F7"/>
    </sheetView>
  </sheetViews>
  <sheetFormatPr defaultRowHeight="15" x14ac:dyDescent="0.25"/>
  <cols>
    <col min="3" max="3" width="20.7109375" customWidth="1"/>
    <col min="4" max="4" width="28.42578125" customWidth="1"/>
    <col min="6" max="6" width="13.5703125" customWidth="1"/>
    <col min="7" max="7" width="17.42578125" customWidth="1"/>
    <col min="8" max="8" width="13.28515625" customWidth="1"/>
    <col min="9" max="9" width="13.42578125" customWidth="1"/>
    <col min="13" max="13" width="14.85546875" customWidth="1"/>
    <col min="14" max="14" width="14" customWidth="1"/>
    <col min="15" max="15" width="13.42578125" customWidth="1"/>
  </cols>
  <sheetData>
    <row r="1" spans="1:16" x14ac:dyDescent="0.25">
      <c r="A1" s="88"/>
      <c r="B1" s="89" t="s">
        <v>26</v>
      </c>
      <c r="C1" s="648" t="s">
        <v>66</v>
      </c>
      <c r="D1" s="648"/>
      <c r="E1" s="90"/>
      <c r="F1" s="91"/>
      <c r="G1" s="92"/>
      <c r="H1" s="92"/>
      <c r="I1" s="92"/>
      <c r="J1" s="92"/>
      <c r="K1" s="93"/>
      <c r="L1" s="93"/>
      <c r="M1" s="94"/>
      <c r="N1" s="94"/>
      <c r="O1" s="95"/>
      <c r="P1" s="96"/>
    </row>
    <row r="2" spans="1:16" ht="15.75" x14ac:dyDescent="0.25">
      <c r="A2" s="88"/>
      <c r="B2" s="89" t="s">
        <v>28</v>
      </c>
      <c r="C2" s="649">
        <v>43266</v>
      </c>
      <c r="D2" s="649"/>
      <c r="E2" s="97"/>
      <c r="F2" s="91"/>
      <c r="G2" s="92"/>
      <c r="H2" s="92"/>
      <c r="I2" s="92"/>
      <c r="J2" s="92"/>
      <c r="K2" s="93"/>
      <c r="L2" s="93"/>
      <c r="M2" s="94"/>
      <c r="N2" s="94"/>
      <c r="O2" s="98"/>
      <c r="P2" s="96"/>
    </row>
    <row r="3" spans="1:16" ht="15.75" x14ac:dyDescent="0.25">
      <c r="A3" s="88"/>
      <c r="B3" s="89" t="s">
        <v>67</v>
      </c>
      <c r="C3" s="648" t="s">
        <v>68</v>
      </c>
      <c r="D3" s="648"/>
      <c r="E3" s="97"/>
      <c r="F3" s="91"/>
      <c r="G3" s="92"/>
      <c r="H3" s="92"/>
      <c r="I3" s="92"/>
      <c r="J3" s="92"/>
      <c r="K3" s="93"/>
      <c r="L3" s="93"/>
      <c r="M3" s="94"/>
      <c r="N3" s="94"/>
      <c r="O3" s="98"/>
      <c r="P3" s="96"/>
    </row>
    <row r="4" spans="1:16" ht="25.5" x14ac:dyDescent="0.25">
      <c r="A4" s="88"/>
      <c r="B4" s="89" t="s">
        <v>29</v>
      </c>
      <c r="C4" s="648" t="s">
        <v>69</v>
      </c>
      <c r="D4" s="648"/>
      <c r="E4" s="90"/>
      <c r="F4" s="91"/>
      <c r="G4" s="92"/>
      <c r="H4" s="92"/>
      <c r="I4" s="92"/>
      <c r="J4" s="92"/>
      <c r="K4" s="93"/>
      <c r="L4" s="93"/>
      <c r="M4" s="94"/>
      <c r="N4" s="94"/>
      <c r="O4" s="95"/>
      <c r="P4" s="96"/>
    </row>
    <row r="5" spans="1:16" x14ac:dyDescent="0.25">
      <c r="A5" s="88"/>
      <c r="B5" s="89"/>
      <c r="C5" s="88"/>
      <c r="D5" s="88"/>
      <c r="E5" s="88"/>
      <c r="F5" s="91"/>
      <c r="G5" s="92"/>
      <c r="H5" s="92"/>
      <c r="I5" s="92"/>
      <c r="J5" s="92"/>
      <c r="K5" s="93"/>
      <c r="L5" s="93"/>
      <c r="M5" s="94"/>
      <c r="N5" s="94"/>
      <c r="O5" s="95"/>
      <c r="P5" s="96"/>
    </row>
    <row r="6" spans="1:16" ht="77.25" x14ac:dyDescent="0.25">
      <c r="A6" s="99" t="s">
        <v>30</v>
      </c>
      <c r="B6" s="99" t="s">
        <v>31</v>
      </c>
      <c r="C6" s="99" t="s">
        <v>32</v>
      </c>
      <c r="D6" s="99" t="s">
        <v>33</v>
      </c>
      <c r="E6" s="99" t="s">
        <v>34</v>
      </c>
      <c r="F6" s="100" t="s">
        <v>1</v>
      </c>
      <c r="G6" s="101" t="s">
        <v>70</v>
      </c>
      <c r="H6" s="101" t="s">
        <v>71</v>
      </c>
      <c r="I6" s="101" t="s">
        <v>72</v>
      </c>
      <c r="J6" s="101" t="s">
        <v>36</v>
      </c>
      <c r="K6" s="102" t="s">
        <v>37</v>
      </c>
      <c r="L6" s="102" t="s">
        <v>38</v>
      </c>
      <c r="M6" s="103" t="s">
        <v>3</v>
      </c>
      <c r="N6" s="103" t="s">
        <v>73</v>
      </c>
      <c r="O6" s="104" t="s">
        <v>7</v>
      </c>
      <c r="P6" s="101" t="s">
        <v>39</v>
      </c>
    </row>
    <row r="7" spans="1:16" ht="76.5" x14ac:dyDescent="0.25">
      <c r="A7" s="105">
        <v>1</v>
      </c>
      <c r="B7" s="122" t="s">
        <v>79</v>
      </c>
      <c r="C7" s="123" t="s">
        <v>80</v>
      </c>
      <c r="D7" s="124" t="s">
        <v>81</v>
      </c>
      <c r="E7" s="107" t="s">
        <v>82</v>
      </c>
      <c r="F7" s="91">
        <v>750000</v>
      </c>
      <c r="G7" s="91">
        <v>750000</v>
      </c>
      <c r="H7" s="91">
        <v>750000</v>
      </c>
      <c r="I7" s="91">
        <v>750000</v>
      </c>
      <c r="J7" s="125" t="s">
        <v>83</v>
      </c>
      <c r="K7" s="126" t="s">
        <v>83</v>
      </c>
      <c r="L7" s="126" t="s">
        <v>83</v>
      </c>
      <c r="M7" s="110"/>
      <c r="N7" s="110"/>
      <c r="O7" s="111">
        <v>750000</v>
      </c>
      <c r="P7" s="112" t="s">
        <v>78</v>
      </c>
    </row>
    <row r="8" spans="1:16" ht="153" x14ac:dyDescent="0.25">
      <c r="A8" s="105">
        <v>2</v>
      </c>
      <c r="B8" s="127" t="s">
        <v>84</v>
      </c>
      <c r="C8" s="88" t="s">
        <v>85</v>
      </c>
      <c r="D8" s="90" t="s">
        <v>86</v>
      </c>
      <c r="E8" s="107" t="s">
        <v>77</v>
      </c>
      <c r="F8" s="91">
        <v>1700000</v>
      </c>
      <c r="G8" s="91">
        <v>1700000</v>
      </c>
      <c r="H8" s="91">
        <v>1700000</v>
      </c>
      <c r="I8" s="91">
        <v>1700000</v>
      </c>
      <c r="J8" s="108">
        <v>43708</v>
      </c>
      <c r="K8" s="109">
        <v>0.9</v>
      </c>
      <c r="L8" s="109">
        <v>0</v>
      </c>
      <c r="M8" s="110"/>
      <c r="N8" s="110"/>
      <c r="O8" s="111">
        <v>1700000</v>
      </c>
      <c r="P8" s="112" t="s">
        <v>78</v>
      </c>
    </row>
    <row r="9" spans="1:16" ht="89.25" x14ac:dyDescent="0.25">
      <c r="A9" s="105">
        <v>3</v>
      </c>
      <c r="B9" s="122" t="s">
        <v>87</v>
      </c>
      <c r="C9" s="128" t="s">
        <v>88</v>
      </c>
      <c r="D9" s="128" t="s">
        <v>89</v>
      </c>
      <c r="E9" s="107" t="s">
        <v>77</v>
      </c>
      <c r="F9" s="91">
        <v>1300000</v>
      </c>
      <c r="G9" s="91">
        <v>1300000</v>
      </c>
      <c r="H9" s="91">
        <v>1300000</v>
      </c>
      <c r="I9" s="91">
        <v>1300000</v>
      </c>
      <c r="J9" s="108">
        <v>43708</v>
      </c>
      <c r="K9" s="109">
        <v>0.7</v>
      </c>
      <c r="L9" s="109">
        <v>0</v>
      </c>
      <c r="M9" s="110"/>
      <c r="N9" s="110"/>
      <c r="O9" s="111">
        <v>1300000</v>
      </c>
      <c r="P9" s="112" t="s">
        <v>78</v>
      </c>
    </row>
    <row r="10" spans="1:16" ht="89.25" x14ac:dyDescent="0.25">
      <c r="A10" s="105">
        <v>4</v>
      </c>
      <c r="B10" s="127" t="s">
        <v>90</v>
      </c>
      <c r="C10" s="123" t="s">
        <v>91</v>
      </c>
      <c r="D10" s="90" t="s">
        <v>92</v>
      </c>
      <c r="E10" s="107" t="s">
        <v>77</v>
      </c>
      <c r="F10" s="91">
        <v>1000000</v>
      </c>
      <c r="G10" s="91">
        <v>387000</v>
      </c>
      <c r="H10" s="91">
        <v>387000</v>
      </c>
      <c r="I10" s="91">
        <v>387000</v>
      </c>
      <c r="J10" s="108">
        <v>43708</v>
      </c>
      <c r="K10" s="109">
        <v>0</v>
      </c>
      <c r="L10" s="109">
        <v>0</v>
      </c>
      <c r="M10" s="110">
        <v>63944.79</v>
      </c>
      <c r="N10" s="110"/>
      <c r="O10" s="111">
        <v>323055.21000000002</v>
      </c>
      <c r="P10" s="112" t="s">
        <v>78</v>
      </c>
    </row>
    <row r="11" spans="1:16" ht="140.25" x14ac:dyDescent="0.25">
      <c r="A11" s="105">
        <v>5</v>
      </c>
      <c r="B11" s="127" t="s">
        <v>93</v>
      </c>
      <c r="C11" s="123" t="s">
        <v>94</v>
      </c>
      <c r="D11" s="124" t="s">
        <v>95</v>
      </c>
      <c r="E11" s="107" t="s">
        <v>77</v>
      </c>
      <c r="F11" s="91">
        <v>450000</v>
      </c>
      <c r="G11" s="91">
        <v>237745</v>
      </c>
      <c r="H11" s="91">
        <v>160019</v>
      </c>
      <c r="I11" s="91">
        <v>110043</v>
      </c>
      <c r="J11" s="108">
        <v>43708</v>
      </c>
      <c r="K11" s="129" t="s">
        <v>96</v>
      </c>
      <c r="L11" s="109" t="s">
        <v>97</v>
      </c>
      <c r="M11" s="110"/>
      <c r="N11" s="110"/>
      <c r="O11" s="111">
        <v>110043</v>
      </c>
      <c r="P11" s="112" t="s">
        <v>78</v>
      </c>
    </row>
    <row r="12" spans="1:16" ht="76.5" x14ac:dyDescent="0.25">
      <c r="A12" s="105">
        <v>5</v>
      </c>
      <c r="B12" s="127" t="s">
        <v>93</v>
      </c>
      <c r="C12" s="123" t="s">
        <v>98</v>
      </c>
      <c r="D12" s="124" t="s">
        <v>99</v>
      </c>
      <c r="E12" s="107" t="s">
        <v>77</v>
      </c>
      <c r="F12" s="91"/>
      <c r="G12" s="91">
        <v>72255</v>
      </c>
      <c r="H12" s="91">
        <v>75982</v>
      </c>
      <c r="I12" s="91">
        <v>75982</v>
      </c>
      <c r="J12" s="108">
        <v>43224</v>
      </c>
      <c r="K12" s="109">
        <v>1</v>
      </c>
      <c r="L12" s="109">
        <v>1</v>
      </c>
      <c r="M12" s="110">
        <v>43380</v>
      </c>
      <c r="N12" s="110">
        <v>32602</v>
      </c>
      <c r="O12" s="111">
        <v>0</v>
      </c>
      <c r="P12" s="112" t="s">
        <v>78</v>
      </c>
    </row>
    <row r="13" spans="1:16" ht="89.25" x14ac:dyDescent="0.25">
      <c r="A13" s="105">
        <v>5</v>
      </c>
      <c r="B13" s="127" t="s">
        <v>93</v>
      </c>
      <c r="C13" s="106" t="s">
        <v>100</v>
      </c>
      <c r="D13" s="124" t="s">
        <v>101</v>
      </c>
      <c r="E13" s="107" t="s">
        <v>77</v>
      </c>
      <c r="F13" s="91"/>
      <c r="G13" s="91">
        <v>40000</v>
      </c>
      <c r="H13" s="91">
        <v>24500</v>
      </c>
      <c r="I13" s="91">
        <v>24500</v>
      </c>
      <c r="J13" s="108">
        <v>43343</v>
      </c>
      <c r="K13" s="109">
        <v>1</v>
      </c>
      <c r="L13" s="109">
        <v>0</v>
      </c>
      <c r="M13" s="110">
        <v>24500</v>
      </c>
      <c r="N13" s="110"/>
      <c r="O13" s="111">
        <v>0</v>
      </c>
      <c r="P13" s="112" t="s">
        <v>78</v>
      </c>
    </row>
    <row r="14" spans="1:16" ht="76.5" x14ac:dyDescent="0.25">
      <c r="A14" s="105">
        <v>5</v>
      </c>
      <c r="B14" s="127" t="s">
        <v>93</v>
      </c>
      <c r="C14" s="106" t="s">
        <v>102</v>
      </c>
      <c r="D14" s="124" t="s">
        <v>103</v>
      </c>
      <c r="E14" s="107" t="s">
        <v>77</v>
      </c>
      <c r="F14" s="91"/>
      <c r="G14" s="91">
        <v>60000</v>
      </c>
      <c r="H14" s="91">
        <v>60000</v>
      </c>
      <c r="I14" s="91">
        <v>90476</v>
      </c>
      <c r="J14" s="108">
        <v>43343</v>
      </c>
      <c r="K14" s="109">
        <v>1</v>
      </c>
      <c r="L14" s="109">
        <v>0.6</v>
      </c>
      <c r="M14" s="110"/>
      <c r="N14" s="110">
        <v>30476</v>
      </c>
      <c r="O14" s="111">
        <v>60000</v>
      </c>
      <c r="P14" s="112" t="s">
        <v>78</v>
      </c>
    </row>
    <row r="15" spans="1:16" ht="102" x14ac:dyDescent="0.25">
      <c r="A15" s="105">
        <v>5</v>
      </c>
      <c r="B15" s="127" t="s">
        <v>93</v>
      </c>
      <c r="C15" s="106" t="s">
        <v>104</v>
      </c>
      <c r="D15" s="124" t="s">
        <v>105</v>
      </c>
      <c r="E15" s="107" t="s">
        <v>77</v>
      </c>
      <c r="F15" s="91"/>
      <c r="G15" s="91">
        <v>0</v>
      </c>
      <c r="H15" s="91">
        <v>0</v>
      </c>
      <c r="I15" s="91">
        <v>19500</v>
      </c>
      <c r="J15" s="108">
        <v>43343</v>
      </c>
      <c r="K15" s="109">
        <v>1</v>
      </c>
      <c r="L15" s="109">
        <v>0</v>
      </c>
      <c r="M15" s="110">
        <v>19500</v>
      </c>
      <c r="N15" s="110"/>
      <c r="O15" s="111">
        <v>0</v>
      </c>
      <c r="P15" s="112" t="s">
        <v>78</v>
      </c>
    </row>
    <row r="16" spans="1:16" ht="76.5" x14ac:dyDescent="0.25">
      <c r="A16" s="105">
        <v>5</v>
      </c>
      <c r="B16" s="127" t="s">
        <v>93</v>
      </c>
      <c r="C16" s="106" t="s">
        <v>106</v>
      </c>
      <c r="D16" s="124" t="s">
        <v>107</v>
      </c>
      <c r="E16" s="107" t="s">
        <v>77</v>
      </c>
      <c r="F16" s="91"/>
      <c r="G16" s="91">
        <v>40000</v>
      </c>
      <c r="H16" s="91">
        <v>24499</v>
      </c>
      <c r="I16" s="91">
        <v>24499</v>
      </c>
      <c r="J16" s="108">
        <v>43343</v>
      </c>
      <c r="K16" s="109">
        <v>1</v>
      </c>
      <c r="L16" s="109">
        <v>0</v>
      </c>
      <c r="M16" s="110">
        <v>24499</v>
      </c>
      <c r="N16" s="110"/>
      <c r="O16" s="111">
        <v>0</v>
      </c>
      <c r="P16" s="130" t="s">
        <v>78</v>
      </c>
    </row>
    <row r="17" spans="1:16" ht="89.25" x14ac:dyDescent="0.25">
      <c r="A17" s="105">
        <v>5</v>
      </c>
      <c r="B17" s="127" t="s">
        <v>93</v>
      </c>
      <c r="C17" s="106" t="s">
        <v>108</v>
      </c>
      <c r="D17" s="124" t="s">
        <v>109</v>
      </c>
      <c r="E17" s="124"/>
      <c r="F17" s="131"/>
      <c r="G17" s="91"/>
      <c r="H17" s="107">
        <v>65000</v>
      </c>
      <c r="I17" s="107">
        <v>65000</v>
      </c>
      <c r="J17" s="132">
        <v>1</v>
      </c>
      <c r="K17" s="132">
        <v>1</v>
      </c>
      <c r="L17" s="132">
        <v>0</v>
      </c>
      <c r="M17" s="111"/>
      <c r="N17" s="133"/>
      <c r="O17" s="134">
        <v>65000</v>
      </c>
      <c r="P17" s="135" t="s">
        <v>78</v>
      </c>
    </row>
    <row r="18" spans="1:16" ht="76.5" x14ac:dyDescent="0.25">
      <c r="A18" s="105">
        <v>5</v>
      </c>
      <c r="B18" s="127" t="s">
        <v>93</v>
      </c>
      <c r="C18" s="106" t="s">
        <v>110</v>
      </c>
      <c r="D18" s="124" t="s">
        <v>111</v>
      </c>
      <c r="E18" s="107"/>
      <c r="F18" s="91"/>
      <c r="G18" s="91"/>
      <c r="H18" s="91">
        <v>40000</v>
      </c>
      <c r="I18" s="91">
        <v>40000</v>
      </c>
      <c r="J18" s="136">
        <v>1</v>
      </c>
      <c r="K18" s="109">
        <v>1</v>
      </c>
      <c r="L18" s="109">
        <v>0</v>
      </c>
      <c r="M18" s="110"/>
      <c r="N18" s="110"/>
      <c r="O18" s="111">
        <v>40000</v>
      </c>
      <c r="P18" s="137" t="s">
        <v>78</v>
      </c>
    </row>
    <row r="19" spans="1:16" ht="63.75" x14ac:dyDescent="0.25">
      <c r="A19" s="105">
        <v>6</v>
      </c>
      <c r="B19" s="127" t="s">
        <v>112</v>
      </c>
      <c r="C19" s="88" t="s">
        <v>113</v>
      </c>
      <c r="D19" s="90" t="s">
        <v>114</v>
      </c>
      <c r="E19" s="107" t="s">
        <v>77</v>
      </c>
      <c r="F19" s="91">
        <v>300000</v>
      </c>
      <c r="G19" s="91">
        <v>300000</v>
      </c>
      <c r="H19" s="91">
        <v>300000</v>
      </c>
      <c r="I19" s="91">
        <v>300000</v>
      </c>
      <c r="J19" s="108">
        <v>43708</v>
      </c>
      <c r="K19" s="109">
        <v>0</v>
      </c>
      <c r="L19" s="109">
        <v>0</v>
      </c>
      <c r="M19" s="110"/>
      <c r="N19" s="110"/>
      <c r="O19" s="111">
        <v>300000</v>
      </c>
      <c r="P19" s="112" t="s">
        <v>78</v>
      </c>
    </row>
    <row r="20" spans="1:16" ht="63.75" x14ac:dyDescent="0.25">
      <c r="A20" s="105">
        <v>7</v>
      </c>
      <c r="B20" s="127" t="s">
        <v>115</v>
      </c>
      <c r="C20" s="138" t="s">
        <v>116</v>
      </c>
      <c r="D20" s="90" t="s">
        <v>117</v>
      </c>
      <c r="E20" s="107" t="s">
        <v>77</v>
      </c>
      <c r="F20" s="91">
        <v>2950000</v>
      </c>
      <c r="G20" s="91">
        <v>2950000</v>
      </c>
      <c r="H20" s="91">
        <v>2950000</v>
      </c>
      <c r="I20" s="91">
        <v>2950000</v>
      </c>
      <c r="J20" s="108">
        <v>43708</v>
      </c>
      <c r="K20" s="109">
        <v>0</v>
      </c>
      <c r="L20" s="109">
        <v>0</v>
      </c>
      <c r="M20" s="110"/>
      <c r="N20" s="110"/>
      <c r="O20" s="111">
        <v>2950000</v>
      </c>
      <c r="P20" s="112" t="s">
        <v>78</v>
      </c>
    </row>
    <row r="21" spans="1:16" ht="51" x14ac:dyDescent="0.25">
      <c r="A21" s="105">
        <v>8</v>
      </c>
      <c r="B21" s="127" t="s">
        <v>118</v>
      </c>
      <c r="C21" s="138" t="s">
        <v>119</v>
      </c>
      <c r="D21" s="138" t="s">
        <v>120</v>
      </c>
      <c r="E21" s="107" t="s">
        <v>77</v>
      </c>
      <c r="F21" s="139">
        <v>275000</v>
      </c>
      <c r="G21" s="139">
        <v>275000</v>
      </c>
      <c r="H21" s="139">
        <v>275000</v>
      </c>
      <c r="I21" s="139">
        <v>275000</v>
      </c>
      <c r="J21" s="108">
        <v>43708</v>
      </c>
      <c r="K21" s="109">
        <v>0</v>
      </c>
      <c r="L21" s="109">
        <v>0</v>
      </c>
      <c r="M21" s="110"/>
      <c r="N21" s="110"/>
      <c r="O21" s="111">
        <v>275000</v>
      </c>
      <c r="P21" s="112" t="s">
        <v>78</v>
      </c>
    </row>
    <row r="22" spans="1:16" ht="102" x14ac:dyDescent="0.25">
      <c r="A22" s="105">
        <v>9</v>
      </c>
      <c r="B22" s="105" t="s">
        <v>121</v>
      </c>
      <c r="C22" s="138" t="s">
        <v>122</v>
      </c>
      <c r="D22" s="138" t="s">
        <v>123</v>
      </c>
      <c r="E22" s="107" t="s">
        <v>77</v>
      </c>
      <c r="F22" s="139">
        <v>275000</v>
      </c>
      <c r="G22" s="139">
        <v>340000</v>
      </c>
      <c r="H22" s="139">
        <v>340000</v>
      </c>
      <c r="I22" s="139">
        <v>340000</v>
      </c>
      <c r="J22" s="140" t="s">
        <v>124</v>
      </c>
      <c r="K22" s="109">
        <v>1</v>
      </c>
      <c r="L22" s="109">
        <v>0</v>
      </c>
      <c r="M22" s="110"/>
      <c r="N22" s="110"/>
      <c r="O22" s="111">
        <v>340000</v>
      </c>
      <c r="P22" s="112" t="s">
        <v>78</v>
      </c>
    </row>
    <row r="23" spans="1:16" ht="76.5" x14ac:dyDescent="0.25">
      <c r="A23" s="105">
        <v>10</v>
      </c>
      <c r="B23" s="105" t="s">
        <v>125</v>
      </c>
      <c r="C23" s="138" t="s">
        <v>126</v>
      </c>
      <c r="D23" s="123" t="s">
        <v>127</v>
      </c>
      <c r="E23" s="107" t="s">
        <v>77</v>
      </c>
      <c r="F23" s="139">
        <v>375000</v>
      </c>
      <c r="G23" s="139">
        <v>680000</v>
      </c>
      <c r="H23" s="139">
        <v>680000</v>
      </c>
      <c r="I23" s="139">
        <v>680000</v>
      </c>
      <c r="J23" s="108">
        <v>43343</v>
      </c>
      <c r="K23" s="109">
        <v>1</v>
      </c>
      <c r="L23" s="109">
        <v>0</v>
      </c>
      <c r="M23" s="110"/>
      <c r="N23" s="110"/>
      <c r="O23" s="111">
        <v>680000</v>
      </c>
      <c r="P23" s="112" t="s">
        <v>78</v>
      </c>
    </row>
    <row r="24" spans="1:16" ht="89.25" x14ac:dyDescent="0.25">
      <c r="A24" s="105">
        <v>11</v>
      </c>
      <c r="B24" s="105" t="s">
        <v>128</v>
      </c>
      <c r="C24" s="106" t="s">
        <v>129</v>
      </c>
      <c r="D24" s="106" t="s">
        <v>130</v>
      </c>
      <c r="E24" s="107" t="s">
        <v>77</v>
      </c>
      <c r="F24" s="91">
        <v>150000</v>
      </c>
      <c r="G24" s="91">
        <v>150000</v>
      </c>
      <c r="H24" s="91">
        <v>150000</v>
      </c>
      <c r="I24" s="91">
        <v>150000</v>
      </c>
      <c r="J24" s="108">
        <v>43251</v>
      </c>
      <c r="K24" s="109">
        <v>1</v>
      </c>
      <c r="L24" s="109">
        <v>1</v>
      </c>
      <c r="M24" s="110">
        <v>62900</v>
      </c>
      <c r="N24" s="110"/>
      <c r="O24" s="111">
        <v>87100</v>
      </c>
      <c r="P24" s="112" t="s">
        <v>78</v>
      </c>
    </row>
    <row r="25" spans="1:16" ht="63.75" x14ac:dyDescent="0.25">
      <c r="A25" s="105">
        <v>12</v>
      </c>
      <c r="B25" s="105" t="s">
        <v>74</v>
      </c>
      <c r="C25" s="106" t="s">
        <v>75</v>
      </c>
      <c r="D25" s="106" t="s">
        <v>76</v>
      </c>
      <c r="E25" s="107" t="s">
        <v>77</v>
      </c>
      <c r="F25" s="91">
        <v>100000</v>
      </c>
      <c r="G25" s="91">
        <v>343000</v>
      </c>
      <c r="H25" s="91">
        <v>65000</v>
      </c>
      <c r="I25" s="91">
        <v>65000</v>
      </c>
      <c r="J25" s="108">
        <v>43312</v>
      </c>
      <c r="K25" s="109">
        <v>1</v>
      </c>
      <c r="L25" s="109">
        <v>0.8</v>
      </c>
      <c r="M25" s="110">
        <v>33188</v>
      </c>
      <c r="N25" s="110"/>
      <c r="O25" s="111">
        <v>31812</v>
      </c>
      <c r="P25" s="112" t="s">
        <v>78</v>
      </c>
    </row>
    <row r="26" spans="1:16" x14ac:dyDescent="0.25">
      <c r="A26" s="105"/>
      <c r="B26" s="113"/>
      <c r="C26" s="88"/>
      <c r="D26" s="90"/>
      <c r="E26" s="107"/>
      <c r="F26" s="91"/>
      <c r="G26" s="114"/>
      <c r="H26" s="114"/>
      <c r="I26" s="114"/>
      <c r="J26" s="108"/>
      <c r="K26" s="109"/>
      <c r="L26" s="109"/>
      <c r="M26" s="115"/>
      <c r="N26" s="110"/>
      <c r="O26" s="111"/>
      <c r="P26" s="112"/>
    </row>
    <row r="27" spans="1:16" x14ac:dyDescent="0.25">
      <c r="A27" s="116"/>
      <c r="B27" s="116"/>
      <c r="C27" s="89"/>
      <c r="D27" s="117"/>
      <c r="E27" s="118" t="s">
        <v>56</v>
      </c>
      <c r="F27" s="119">
        <v>12000000</v>
      </c>
      <c r="G27" s="119">
        <v>12000000</v>
      </c>
      <c r="H27" s="119">
        <v>12000000</v>
      </c>
      <c r="I27" s="119">
        <v>11999999.999999998</v>
      </c>
      <c r="J27" s="120"/>
      <c r="K27" s="121"/>
      <c r="L27" s="121"/>
      <c r="M27" s="111">
        <v>668415.88</v>
      </c>
      <c r="N27" s="111">
        <v>384047.09</v>
      </c>
      <c r="O27" s="111">
        <v>10947537.030000001</v>
      </c>
      <c r="P27" s="112"/>
    </row>
  </sheetData>
  <mergeCells count="4">
    <mergeCell ref="C1:D1"/>
    <mergeCell ref="C2:D2"/>
    <mergeCell ref="C3:D3"/>
    <mergeCell ref="C4:D4"/>
  </mergeCell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F18" sqref="F18"/>
    </sheetView>
  </sheetViews>
  <sheetFormatPr defaultRowHeight="15" x14ac:dyDescent="0.25"/>
  <cols>
    <col min="2" max="2" width="14" customWidth="1"/>
    <col min="3" max="3" width="17" customWidth="1"/>
    <col min="4" max="4" width="15.140625" customWidth="1"/>
    <col min="5" max="5" width="15.28515625" customWidth="1"/>
    <col min="6" max="6" width="20.85546875" customWidth="1"/>
    <col min="7" max="7" width="22" customWidth="1"/>
    <col min="9" max="9" width="15.85546875" customWidth="1"/>
    <col min="10" max="10" width="16.140625" customWidth="1"/>
    <col min="11" max="11" width="14.140625" customWidth="1"/>
    <col min="12" max="13" width="15.7109375" customWidth="1"/>
    <col min="14" max="14" width="22.5703125" customWidth="1"/>
    <col min="15" max="15" width="18.42578125" customWidth="1"/>
  </cols>
  <sheetData>
    <row r="1" spans="1:15" ht="31.5" x14ac:dyDescent="0.25">
      <c r="B1" s="237" t="s">
        <v>26</v>
      </c>
      <c r="C1" s="713" t="s">
        <v>1365</v>
      </c>
      <c r="D1" s="714"/>
      <c r="E1" s="238"/>
      <c r="F1" s="262"/>
      <c r="J1" s="63"/>
    </row>
    <row r="2" spans="1:15" ht="15.75" x14ac:dyDescent="0.25">
      <c r="B2" s="237" t="s">
        <v>28</v>
      </c>
      <c r="C2" s="715">
        <v>43266</v>
      </c>
      <c r="D2" s="716"/>
      <c r="E2" s="239"/>
      <c r="F2" s="262"/>
      <c r="G2" s="63"/>
      <c r="H2" s="63"/>
      <c r="I2" s="65"/>
      <c r="J2" s="63"/>
      <c r="K2" s="63"/>
      <c r="N2" s="66"/>
    </row>
    <row r="3" spans="1:15" ht="31.5" x14ac:dyDescent="0.25">
      <c r="B3" s="237" t="s">
        <v>29</v>
      </c>
      <c r="C3" s="717" t="s">
        <v>1166</v>
      </c>
      <c r="D3" s="718"/>
      <c r="E3" s="240"/>
      <c r="F3" s="262"/>
    </row>
    <row r="4" spans="1:15" ht="15.75" x14ac:dyDescent="0.25">
      <c r="B4" s="241"/>
      <c r="C4" s="242"/>
      <c r="D4" s="243"/>
      <c r="E4" s="243"/>
      <c r="F4" s="262"/>
    </row>
    <row r="5" spans="1:15" ht="15.75" x14ac:dyDescent="0.25">
      <c r="A5" s="517"/>
      <c r="B5" s="848" t="s">
        <v>31</v>
      </c>
      <c r="C5" s="683" t="s">
        <v>32</v>
      </c>
      <c r="D5" s="683" t="s">
        <v>33</v>
      </c>
      <c r="E5" s="683" t="s">
        <v>34</v>
      </c>
      <c r="F5" s="849" t="s">
        <v>1</v>
      </c>
      <c r="G5" s="683" t="s">
        <v>452</v>
      </c>
      <c r="H5" s="680"/>
      <c r="I5" s="680" t="s">
        <v>36</v>
      </c>
      <c r="J5" s="685" t="s">
        <v>37</v>
      </c>
      <c r="K5" s="683" t="s">
        <v>38</v>
      </c>
      <c r="L5" s="680" t="s">
        <v>3</v>
      </c>
      <c r="M5" s="680" t="s">
        <v>5</v>
      </c>
      <c r="N5" s="680" t="s">
        <v>7</v>
      </c>
      <c r="O5" s="680" t="s">
        <v>39</v>
      </c>
    </row>
    <row r="6" spans="1:15" ht="15.75" x14ac:dyDescent="0.25">
      <c r="A6" s="518"/>
      <c r="B6" s="848"/>
      <c r="C6" s="683"/>
      <c r="D6" s="683"/>
      <c r="E6" s="683"/>
      <c r="F6" s="849"/>
      <c r="G6" s="683"/>
      <c r="H6" s="681"/>
      <c r="I6" s="681"/>
      <c r="J6" s="686"/>
      <c r="K6" s="683"/>
      <c r="L6" s="681"/>
      <c r="M6" s="681"/>
      <c r="N6" s="681"/>
      <c r="O6" s="681"/>
    </row>
    <row r="7" spans="1:15" ht="51.75" customHeight="1" x14ac:dyDescent="0.25">
      <c r="A7" s="519" t="s">
        <v>30</v>
      </c>
      <c r="B7" s="848"/>
      <c r="C7" s="683"/>
      <c r="D7" s="683"/>
      <c r="E7" s="683"/>
      <c r="F7" s="849"/>
      <c r="G7" s="683"/>
      <c r="H7" s="682"/>
      <c r="I7" s="682"/>
      <c r="J7" s="687"/>
      <c r="K7" s="683"/>
      <c r="L7" s="682"/>
      <c r="M7" s="682"/>
      <c r="N7" s="682"/>
      <c r="O7" s="682"/>
    </row>
    <row r="8" spans="1:15" ht="105" x14ac:dyDescent="0.25">
      <c r="A8" s="520">
        <v>1</v>
      </c>
      <c r="B8" s="46" t="s">
        <v>1366</v>
      </c>
      <c r="C8" s="270" t="s">
        <v>1172</v>
      </c>
      <c r="D8" s="271" t="s">
        <v>1367</v>
      </c>
      <c r="E8" s="46" t="s">
        <v>1155</v>
      </c>
      <c r="F8" s="521">
        <v>96000000</v>
      </c>
      <c r="G8" s="521">
        <v>96000000</v>
      </c>
      <c r="H8" s="522"/>
      <c r="I8" s="631" t="s">
        <v>304</v>
      </c>
      <c r="J8" s="523">
        <v>0</v>
      </c>
      <c r="K8" s="524">
        <f>M8/G8</f>
        <v>0</v>
      </c>
      <c r="L8" s="525">
        <v>0</v>
      </c>
      <c r="M8" s="525">
        <v>0</v>
      </c>
      <c r="N8" s="522">
        <f t="shared" ref="N8:N12" si="0">G8-L8-M8</f>
        <v>96000000</v>
      </c>
      <c r="O8" s="526" t="s">
        <v>1368</v>
      </c>
    </row>
    <row r="9" spans="1:15" ht="105" x14ac:dyDescent="0.25">
      <c r="A9" s="45">
        <v>1</v>
      </c>
      <c r="B9" s="57" t="s">
        <v>1369</v>
      </c>
      <c r="C9" s="270" t="s">
        <v>1169</v>
      </c>
      <c r="D9" s="271" t="s">
        <v>1370</v>
      </c>
      <c r="E9" s="46" t="s">
        <v>1155</v>
      </c>
      <c r="F9" s="521">
        <v>30500000</v>
      </c>
      <c r="G9" s="521">
        <v>30500000</v>
      </c>
      <c r="H9" s="522"/>
      <c r="I9" s="631" t="s">
        <v>304</v>
      </c>
      <c r="J9" s="523">
        <v>0</v>
      </c>
      <c r="K9" s="524">
        <f t="shared" ref="K9:K17" si="1">M9/G9</f>
        <v>0</v>
      </c>
      <c r="L9" s="525">
        <v>962125.2</v>
      </c>
      <c r="M9" s="525">
        <v>0</v>
      </c>
      <c r="N9" s="522">
        <f t="shared" si="0"/>
        <v>29537874.800000001</v>
      </c>
      <c r="O9" s="526" t="s">
        <v>1371</v>
      </c>
    </row>
    <row r="10" spans="1:15" ht="105" x14ac:dyDescent="0.25">
      <c r="A10" s="45">
        <v>1</v>
      </c>
      <c r="B10" s="57" t="s">
        <v>1372</v>
      </c>
      <c r="C10" s="270" t="s">
        <v>1373</v>
      </c>
      <c r="D10" s="271" t="s">
        <v>1374</v>
      </c>
      <c r="E10" s="46" t="s">
        <v>1155</v>
      </c>
      <c r="F10" s="521">
        <v>125000000</v>
      </c>
      <c r="G10" s="521">
        <v>125000000</v>
      </c>
      <c r="H10" s="522"/>
      <c r="I10" s="631" t="s">
        <v>304</v>
      </c>
      <c r="J10" s="523">
        <v>0</v>
      </c>
      <c r="K10" s="524">
        <f t="shared" si="1"/>
        <v>0</v>
      </c>
      <c r="L10" s="525">
        <v>0</v>
      </c>
      <c r="M10" s="525">
        <v>0</v>
      </c>
      <c r="N10" s="522">
        <f t="shared" si="0"/>
        <v>125000000</v>
      </c>
      <c r="O10" s="526" t="s">
        <v>1375</v>
      </c>
    </row>
    <row r="11" spans="1:15" ht="105" x14ac:dyDescent="0.25">
      <c r="A11" s="45">
        <v>1</v>
      </c>
      <c r="B11" s="57" t="s">
        <v>1376</v>
      </c>
      <c r="C11" s="270" t="s">
        <v>1180</v>
      </c>
      <c r="D11" s="271" t="s">
        <v>1377</v>
      </c>
      <c r="E11" s="46" t="s">
        <v>1155</v>
      </c>
      <c r="F11" s="521">
        <v>15500000</v>
      </c>
      <c r="G11" s="521">
        <v>15500000</v>
      </c>
      <c r="H11" s="522"/>
      <c r="I11" s="631" t="s">
        <v>304</v>
      </c>
      <c r="J11" s="523">
        <v>0</v>
      </c>
      <c r="K11" s="524">
        <f t="shared" si="1"/>
        <v>2.4537576774193548E-2</v>
      </c>
      <c r="L11" s="525">
        <v>2119667.56</v>
      </c>
      <c r="M11" s="525">
        <v>380332.44</v>
      </c>
      <c r="N11" s="522">
        <f t="shared" si="0"/>
        <v>13000000</v>
      </c>
      <c r="O11" s="526" t="s">
        <v>1378</v>
      </c>
    </row>
    <row r="12" spans="1:15" ht="105" x14ac:dyDescent="0.25">
      <c r="A12" s="45">
        <v>1</v>
      </c>
      <c r="B12" s="57" t="s">
        <v>1379</v>
      </c>
      <c r="C12" s="270" t="s">
        <v>1226</v>
      </c>
      <c r="D12" s="271" t="s">
        <v>1377</v>
      </c>
      <c r="E12" s="46" t="s">
        <v>1155</v>
      </c>
      <c r="F12" s="521">
        <v>14500000</v>
      </c>
      <c r="G12" s="521">
        <v>14500000</v>
      </c>
      <c r="H12" s="522"/>
      <c r="I12" s="631" t="s">
        <v>304</v>
      </c>
      <c r="J12" s="523">
        <v>0</v>
      </c>
      <c r="K12" s="524">
        <f t="shared" si="1"/>
        <v>0</v>
      </c>
      <c r="L12" s="525">
        <v>1000000</v>
      </c>
      <c r="M12" s="525">
        <v>0</v>
      </c>
      <c r="N12" s="522">
        <f t="shared" si="0"/>
        <v>13500000</v>
      </c>
      <c r="O12" s="526" t="s">
        <v>1380</v>
      </c>
    </row>
    <row r="13" spans="1:15" ht="105" x14ac:dyDescent="0.25">
      <c r="A13" s="45">
        <v>1</v>
      </c>
      <c r="B13" s="57" t="s">
        <v>1381</v>
      </c>
      <c r="C13" s="270" t="s">
        <v>1226</v>
      </c>
      <c r="D13" s="271" t="s">
        <v>1382</v>
      </c>
      <c r="E13" s="46" t="s">
        <v>1155</v>
      </c>
      <c r="F13" s="521">
        <v>11500000</v>
      </c>
      <c r="G13" s="521">
        <v>11500000</v>
      </c>
      <c r="H13" s="522"/>
      <c r="I13" s="631" t="s">
        <v>304</v>
      </c>
      <c r="J13" s="523">
        <v>0</v>
      </c>
      <c r="K13" s="524">
        <f t="shared" si="1"/>
        <v>2.0995956521739131E-3</v>
      </c>
      <c r="L13" s="525">
        <v>458761.65</v>
      </c>
      <c r="M13" s="525">
        <v>24145.35</v>
      </c>
      <c r="N13" s="522">
        <f>F13-L13-M13</f>
        <v>11017093</v>
      </c>
      <c r="O13" s="526" t="s">
        <v>1383</v>
      </c>
    </row>
    <row r="14" spans="1:15" ht="60" x14ac:dyDescent="0.25">
      <c r="A14" s="45">
        <v>1</v>
      </c>
      <c r="B14" s="57" t="s">
        <v>1384</v>
      </c>
      <c r="C14" s="270" t="s">
        <v>1385</v>
      </c>
      <c r="D14" s="271" t="s">
        <v>1386</v>
      </c>
      <c r="E14" s="46" t="s">
        <v>1155</v>
      </c>
      <c r="F14" s="521">
        <v>1000000</v>
      </c>
      <c r="G14" s="521">
        <v>1000000</v>
      </c>
      <c r="H14" s="522"/>
      <c r="I14" s="631" t="s">
        <v>304</v>
      </c>
      <c r="J14" s="523">
        <v>0</v>
      </c>
      <c r="K14" s="524">
        <f t="shared" si="1"/>
        <v>0</v>
      </c>
      <c r="L14" s="525"/>
      <c r="M14" s="525"/>
      <c r="N14" s="522">
        <f>F14-L14-M14</f>
        <v>1000000</v>
      </c>
      <c r="O14" s="526" t="s">
        <v>1387</v>
      </c>
    </row>
    <row r="15" spans="1:15" ht="60" x14ac:dyDescent="0.25">
      <c r="A15" s="45">
        <v>1</v>
      </c>
      <c r="B15" s="57" t="s">
        <v>1388</v>
      </c>
      <c r="C15" s="270" t="s">
        <v>1389</v>
      </c>
      <c r="D15" s="271" t="s">
        <v>1386</v>
      </c>
      <c r="E15" s="46" t="s">
        <v>1155</v>
      </c>
      <c r="F15" s="521">
        <v>1000000</v>
      </c>
      <c r="G15" s="521">
        <v>1000000</v>
      </c>
      <c r="H15" s="522"/>
      <c r="I15" s="631" t="s">
        <v>304</v>
      </c>
      <c r="J15" s="523">
        <v>0</v>
      </c>
      <c r="K15" s="524">
        <f t="shared" si="1"/>
        <v>0</v>
      </c>
      <c r="L15" s="525"/>
      <c r="M15" s="525"/>
      <c r="N15" s="522">
        <f>F15-L15-M15</f>
        <v>1000000</v>
      </c>
      <c r="O15" s="526" t="s">
        <v>1387</v>
      </c>
    </row>
    <row r="16" spans="1:15" ht="75" x14ac:dyDescent="0.25">
      <c r="A16" s="45"/>
      <c r="B16" s="57" t="s">
        <v>97</v>
      </c>
      <c r="C16" s="270" t="s">
        <v>1390</v>
      </c>
      <c r="D16" s="271" t="s">
        <v>1391</v>
      </c>
      <c r="E16" s="46" t="s">
        <v>1155</v>
      </c>
      <c r="F16" s="521">
        <v>700500</v>
      </c>
      <c r="G16" s="521">
        <v>700500</v>
      </c>
      <c r="H16" s="522"/>
      <c r="I16" s="631" t="s">
        <v>304</v>
      </c>
      <c r="J16" s="523">
        <v>0</v>
      </c>
      <c r="K16" s="524">
        <f t="shared" si="1"/>
        <v>0</v>
      </c>
      <c r="L16" s="525"/>
      <c r="M16" s="525"/>
      <c r="N16" s="522">
        <f>F16-L16-M16</f>
        <v>700500</v>
      </c>
      <c r="O16" s="526" t="s">
        <v>1392</v>
      </c>
    </row>
    <row r="17" spans="1:15" ht="75" x14ac:dyDescent="0.25">
      <c r="A17" s="45"/>
      <c r="B17" s="57" t="s">
        <v>97</v>
      </c>
      <c r="C17" s="270" t="s">
        <v>1393</v>
      </c>
      <c r="D17" s="271"/>
      <c r="E17" s="46" t="s">
        <v>1155</v>
      </c>
      <c r="F17" s="521">
        <v>4299500</v>
      </c>
      <c r="G17" s="521">
        <v>4299500</v>
      </c>
      <c r="H17" s="522"/>
      <c r="I17" s="631" t="s">
        <v>304</v>
      </c>
      <c r="J17" s="523">
        <v>0</v>
      </c>
      <c r="K17" s="524">
        <f t="shared" si="1"/>
        <v>0</v>
      </c>
      <c r="L17" s="525"/>
      <c r="M17" s="525"/>
      <c r="N17" s="522">
        <f>F17-L17-M17</f>
        <v>4299500</v>
      </c>
      <c r="O17" s="526" t="s">
        <v>1394</v>
      </c>
    </row>
    <row r="18" spans="1:15" ht="105.75" thickBot="1" x14ac:dyDescent="0.3">
      <c r="A18" s="632"/>
      <c r="B18" s="548"/>
      <c r="C18" s="633"/>
      <c r="D18" s="527"/>
      <c r="E18" s="634" t="s">
        <v>56</v>
      </c>
      <c r="F18" s="635">
        <f>SUM(F8:F17)</f>
        <v>300000000</v>
      </c>
      <c r="G18" s="635">
        <f>SUM(G8:G17)</f>
        <v>300000000</v>
      </c>
      <c r="H18" s="636"/>
      <c r="I18" s="637"/>
      <c r="J18" s="547"/>
      <c r="K18" s="547"/>
      <c r="L18" s="635">
        <f>SUM(L8:L14)</f>
        <v>4540554.41</v>
      </c>
      <c r="M18" s="638">
        <f>SUM(M8:M14)</f>
        <v>404477.79</v>
      </c>
      <c r="N18" s="528">
        <f t="shared" ref="N18" si="2">G18-L18-M18</f>
        <v>295054967.79999995</v>
      </c>
      <c r="O18" s="529" t="s">
        <v>1395</v>
      </c>
    </row>
  </sheetData>
  <mergeCells count="17">
    <mergeCell ref="J5:J7"/>
    <mergeCell ref="C1:D1"/>
    <mergeCell ref="C2:D2"/>
    <mergeCell ref="C3:D3"/>
    <mergeCell ref="B5:B7"/>
    <mergeCell ref="C5:C7"/>
    <mergeCell ref="D5:D7"/>
    <mergeCell ref="E5:E7"/>
    <mergeCell ref="F5:F7"/>
    <mergeCell ref="G5:G7"/>
    <mergeCell ref="H5:H7"/>
    <mergeCell ref="I5:I7"/>
    <mergeCell ref="K5:K7"/>
    <mergeCell ref="L5:L7"/>
    <mergeCell ref="M5:M7"/>
    <mergeCell ref="N5:N7"/>
    <mergeCell ref="O5:O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90" zoomScaleNormal="90" workbookViewId="0">
      <selection activeCell="D64" sqref="D64"/>
    </sheetView>
  </sheetViews>
  <sheetFormatPr defaultRowHeight="15" x14ac:dyDescent="0.25"/>
  <cols>
    <col min="2" max="3" width="14.7109375" customWidth="1"/>
    <col min="4" max="4" width="30" customWidth="1"/>
    <col min="5" max="5" width="13.5703125" customWidth="1"/>
    <col min="6" max="6" width="18.7109375" customWidth="1"/>
    <col min="7" max="7" width="17.5703125" customWidth="1"/>
    <col min="8" max="8" width="15.42578125" customWidth="1"/>
    <col min="9" max="9" width="14.42578125" customWidth="1"/>
    <col min="10" max="10" width="14.140625" customWidth="1"/>
    <col min="11" max="11" width="18" customWidth="1"/>
    <col min="12" max="12" width="15.140625" customWidth="1"/>
    <col min="13" max="13" width="16" customWidth="1"/>
    <col min="14" max="14" width="24" customWidth="1"/>
  </cols>
  <sheetData>
    <row r="1" spans="1:14" ht="31.5" x14ac:dyDescent="0.25">
      <c r="B1" s="237" t="s">
        <v>26</v>
      </c>
      <c r="C1" s="713" t="s">
        <v>1396</v>
      </c>
      <c r="D1" s="714"/>
      <c r="E1" s="238"/>
      <c r="I1" s="63"/>
    </row>
    <row r="2" spans="1:14" ht="15.75" x14ac:dyDescent="0.25">
      <c r="B2" s="237" t="s">
        <v>28</v>
      </c>
      <c r="C2" s="715">
        <f ca="1">TODAY()</f>
        <v>43293</v>
      </c>
      <c r="D2" s="716"/>
      <c r="E2" s="239"/>
      <c r="G2" s="63"/>
      <c r="H2" s="65"/>
      <c r="I2" s="63"/>
      <c r="J2" s="63"/>
      <c r="M2" s="267">
        <f ca="1">TODAY()</f>
        <v>43293</v>
      </c>
    </row>
    <row r="3" spans="1:14" ht="31.5" x14ac:dyDescent="0.25">
      <c r="B3" s="237" t="s">
        <v>29</v>
      </c>
      <c r="C3" s="717" t="s">
        <v>1397</v>
      </c>
      <c r="D3" s="718"/>
      <c r="E3" s="240"/>
    </row>
    <row r="4" spans="1:14" ht="15.75" x14ac:dyDescent="0.25">
      <c r="B4" s="241"/>
      <c r="C4" s="242"/>
      <c r="D4" s="243"/>
      <c r="E4" s="243"/>
    </row>
    <row r="5" spans="1:14" x14ac:dyDescent="0.25">
      <c r="A5" s="719" t="s">
        <v>30</v>
      </c>
      <c r="B5" s="743" t="s">
        <v>31</v>
      </c>
      <c r="C5" s="743" t="s">
        <v>32</v>
      </c>
      <c r="D5" s="743" t="s">
        <v>33</v>
      </c>
      <c r="E5" s="743" t="s">
        <v>34</v>
      </c>
      <c r="F5" s="743" t="s">
        <v>1</v>
      </c>
      <c r="G5" s="743" t="s">
        <v>2</v>
      </c>
      <c r="H5" s="719" t="s">
        <v>36</v>
      </c>
      <c r="I5" s="824" t="s">
        <v>37</v>
      </c>
      <c r="J5" s="743" t="s">
        <v>38</v>
      </c>
      <c r="K5" s="719" t="s">
        <v>3</v>
      </c>
      <c r="L5" s="719" t="s">
        <v>5</v>
      </c>
      <c r="M5" s="719" t="s">
        <v>7</v>
      </c>
      <c r="N5" s="719" t="s">
        <v>39</v>
      </c>
    </row>
    <row r="6" spans="1:14" x14ac:dyDescent="0.25">
      <c r="A6" s="720"/>
      <c r="B6" s="743"/>
      <c r="C6" s="743"/>
      <c r="D6" s="743"/>
      <c r="E6" s="743"/>
      <c r="F6" s="743"/>
      <c r="G6" s="743"/>
      <c r="H6" s="720"/>
      <c r="I6" s="825"/>
      <c r="J6" s="743"/>
      <c r="K6" s="720"/>
      <c r="L6" s="720"/>
      <c r="M6" s="720"/>
      <c r="N6" s="720"/>
    </row>
    <row r="7" spans="1:14" ht="42.75" customHeight="1" x14ac:dyDescent="0.25">
      <c r="A7" s="721"/>
      <c r="B7" s="743"/>
      <c r="C7" s="743"/>
      <c r="D7" s="743"/>
      <c r="E7" s="743"/>
      <c r="F7" s="743"/>
      <c r="G7" s="743"/>
      <c r="H7" s="721"/>
      <c r="I7" s="826"/>
      <c r="J7" s="743"/>
      <c r="K7" s="721"/>
      <c r="L7" s="721"/>
      <c r="M7" s="721"/>
      <c r="N7" s="721"/>
    </row>
    <row r="8" spans="1:14" s="243" customFormat="1" ht="120" x14ac:dyDescent="0.25">
      <c r="A8" s="276">
        <v>1</v>
      </c>
      <c r="B8" s="276">
        <v>644</v>
      </c>
      <c r="C8" s="277" t="s">
        <v>1398</v>
      </c>
      <c r="D8" s="277" t="s">
        <v>1399</v>
      </c>
      <c r="E8" s="276" t="s">
        <v>1400</v>
      </c>
      <c r="F8" s="530">
        <v>1483131</v>
      </c>
      <c r="G8" s="422">
        <f>F8</f>
        <v>1483131</v>
      </c>
      <c r="H8" s="279">
        <v>43434</v>
      </c>
      <c r="I8" s="425">
        <v>0.45</v>
      </c>
      <c r="J8" s="425">
        <v>0</v>
      </c>
      <c r="K8" s="426" t="e">
        <f>GETPIVOTDATA("CST 
Bond 
Budget",[4]Sheet2!$A$3,"Fund","0599","Appn/PCA",60042,"Category","Utility,Road &amp; Stie Work","Project","25PRIMARYLP","Location ","GID")</f>
        <v>#REF!</v>
      </c>
      <c r="L8" s="426" t="e">
        <f>GETPIVOTDATA("CST 
Bond 
Expense",[4]Sheet2!$A$3,"Fund","0599","Appn/PCA",60042,"Category","Utility,Road &amp; Stie Work","Project","25PRIMARYLP","Location ","GID")</f>
        <v>#REF!</v>
      </c>
      <c r="M8" s="422" t="e">
        <f>G8-K8-L8</f>
        <v>#REF!</v>
      </c>
      <c r="N8" s="276"/>
    </row>
    <row r="9" spans="1:14" s="243" customFormat="1" ht="75" x14ac:dyDescent="0.25">
      <c r="A9" s="276">
        <v>2</v>
      </c>
      <c r="B9" s="276">
        <v>644</v>
      </c>
      <c r="C9" s="79" t="s">
        <v>1401</v>
      </c>
      <c r="D9" s="79" t="s">
        <v>1402</v>
      </c>
      <c r="E9" s="276" t="s">
        <v>1400</v>
      </c>
      <c r="F9" s="531">
        <v>115345</v>
      </c>
      <c r="G9" s="422">
        <f t="shared" ref="G9:G30" si="0">F9</f>
        <v>115345</v>
      </c>
      <c r="H9" s="279">
        <v>43434</v>
      </c>
      <c r="I9" s="425">
        <v>1</v>
      </c>
      <c r="J9" s="425">
        <v>0</v>
      </c>
      <c r="K9" s="424">
        <v>0</v>
      </c>
      <c r="L9" s="424" t="e">
        <f>GETPIVOTDATA("CST 
Bond 
Expense",[4]Sheet2!$A$3,"Fund","0599","Appn/PCA",60044,"Category","General Repairs","Project","25GYMROOF","Location ","GID")</f>
        <v>#REF!</v>
      </c>
      <c r="M9" s="422" t="e">
        <f t="shared" ref="M9:M30" si="1">G9-K9-L9</f>
        <v>#REF!</v>
      </c>
      <c r="N9" s="79" t="s">
        <v>1403</v>
      </c>
    </row>
    <row r="10" spans="1:14" s="243" customFormat="1" ht="90" x14ac:dyDescent="0.25">
      <c r="A10" s="276">
        <v>3</v>
      </c>
      <c r="B10" s="276">
        <v>644</v>
      </c>
      <c r="C10" s="79" t="s">
        <v>1404</v>
      </c>
      <c r="D10" s="79" t="s">
        <v>1405</v>
      </c>
      <c r="E10" s="276" t="s">
        <v>1400</v>
      </c>
      <c r="F10" s="531">
        <v>122013</v>
      </c>
      <c r="G10" s="422">
        <f t="shared" si="0"/>
        <v>122013</v>
      </c>
      <c r="H10" s="279">
        <v>43465</v>
      </c>
      <c r="I10" s="425">
        <v>1</v>
      </c>
      <c r="J10" s="425">
        <v>0</v>
      </c>
      <c r="K10" s="424" t="e">
        <f>GETPIVOTDATA("CST 
Bond Encumbrance 
(PO Status)",[4]Sheet2!$A$3,"Fund","0599","Appn/PCA",60045,"Category","HVAC/Lighting (SECO)","Project","25POOLHVAC","Location ","GID")+GETPIVOTDATA("CST 
Bond Pre-Encumbrance 
(REQ Status)",[4]Sheet2!$A$3,"Fund","0599","Appn/PCA",60045,"Category","HVAC/Lighting (SECO)","Project","25POOLHVAC","Location ","GID")</f>
        <v>#REF!</v>
      </c>
      <c r="L10" s="424" t="e">
        <f>GETPIVOTDATA("CST 
Bond 
Expense",[4]Sheet2!$A$3,"Fund","0599","Appn/PCA",60045,"Category","HVAC/Lighting (SECO)","Project","25POOLHVAC","Location ","GID")</f>
        <v>#REF!</v>
      </c>
      <c r="M10" s="422" t="e">
        <f t="shared" si="1"/>
        <v>#REF!</v>
      </c>
      <c r="N10" s="276" t="s">
        <v>1406</v>
      </c>
    </row>
    <row r="11" spans="1:14" s="243" customFormat="1" ht="60" x14ac:dyDescent="0.25">
      <c r="A11" s="276">
        <v>4</v>
      </c>
      <c r="B11" s="276">
        <v>644</v>
      </c>
      <c r="C11" s="79" t="s">
        <v>1407</v>
      </c>
      <c r="D11" s="79" t="s">
        <v>1408</v>
      </c>
      <c r="E11" s="276" t="s">
        <v>1400</v>
      </c>
      <c r="F11" s="531">
        <v>1195113</v>
      </c>
      <c r="G11" s="422">
        <f t="shared" si="0"/>
        <v>1195113</v>
      </c>
      <c r="H11" s="279">
        <v>43465</v>
      </c>
      <c r="I11" s="425">
        <v>0.95</v>
      </c>
      <c r="J11" s="425">
        <v>0</v>
      </c>
      <c r="K11" s="424">
        <v>55333.7</v>
      </c>
      <c r="L11" s="424">
        <v>0</v>
      </c>
      <c r="M11" s="422">
        <f t="shared" si="1"/>
        <v>1139779.3</v>
      </c>
      <c r="N11" s="79"/>
    </row>
    <row r="12" spans="1:14" s="243" customFormat="1" ht="90" x14ac:dyDescent="0.25">
      <c r="A12" s="276">
        <v>5</v>
      </c>
      <c r="B12" s="276">
        <v>644</v>
      </c>
      <c r="C12" s="79" t="s">
        <v>1409</v>
      </c>
      <c r="D12" s="79" t="s">
        <v>1410</v>
      </c>
      <c r="E12" s="276" t="s">
        <v>1400</v>
      </c>
      <c r="F12" s="531">
        <v>402689</v>
      </c>
      <c r="G12" s="422">
        <f t="shared" si="0"/>
        <v>402689</v>
      </c>
      <c r="H12" s="279">
        <v>43496</v>
      </c>
      <c r="I12" s="425">
        <v>1</v>
      </c>
      <c r="J12" s="425">
        <f>1/20</f>
        <v>0.05</v>
      </c>
      <c r="K12" s="424" t="e">
        <f>GETPIVOTDATA("CST 
Bond Encumbrance 
(PO Status)",[4]Sheet2!$A$3,"Fund","0599","Appn/PCA",60044,"Category","General Repairs","Project","34MRTTILES","Location ","MCL")</f>
        <v>#REF!</v>
      </c>
      <c r="L12" s="424" t="e">
        <f>GETPIVOTDATA("CST 
Bond 
Expense",[4]Sheet2!$A$3,"Fund","0599","Appn/PCA",60044,"Category","General Repairs","Project","34MRTTILES","Location ","MCL")</f>
        <v>#REF!</v>
      </c>
      <c r="M12" s="422" t="e">
        <f t="shared" si="1"/>
        <v>#REF!</v>
      </c>
      <c r="N12" s="277" t="s">
        <v>1411</v>
      </c>
    </row>
    <row r="13" spans="1:14" s="243" customFormat="1" ht="60" x14ac:dyDescent="0.25">
      <c r="A13" s="276">
        <v>6</v>
      </c>
      <c r="B13" s="276">
        <v>644</v>
      </c>
      <c r="C13" s="79" t="s">
        <v>1412</v>
      </c>
      <c r="D13" s="79" t="s">
        <v>1408</v>
      </c>
      <c r="E13" s="276" t="s">
        <v>1400</v>
      </c>
      <c r="F13" s="531">
        <v>2136636</v>
      </c>
      <c r="G13" s="422">
        <f t="shared" si="0"/>
        <v>2136636</v>
      </c>
      <c r="H13" s="279">
        <v>43496</v>
      </c>
      <c r="I13" s="425">
        <v>0.95</v>
      </c>
      <c r="J13" s="425">
        <v>0</v>
      </c>
      <c r="K13" s="424">
        <v>113456</v>
      </c>
      <c r="L13" s="424">
        <v>0</v>
      </c>
      <c r="M13" s="422">
        <f t="shared" si="1"/>
        <v>2023180</v>
      </c>
      <c r="N13" s="276"/>
    </row>
    <row r="14" spans="1:14" s="243" customFormat="1" ht="60" x14ac:dyDescent="0.25">
      <c r="A14" s="276">
        <v>7</v>
      </c>
      <c r="B14" s="276">
        <v>644</v>
      </c>
      <c r="C14" s="79" t="s">
        <v>1413</v>
      </c>
      <c r="D14" s="79" t="s">
        <v>1414</v>
      </c>
      <c r="E14" s="276" t="s">
        <v>1400</v>
      </c>
      <c r="F14" s="531">
        <v>76533</v>
      </c>
      <c r="G14" s="422">
        <f t="shared" si="0"/>
        <v>76533</v>
      </c>
      <c r="H14" s="279">
        <v>43524</v>
      </c>
      <c r="I14" s="425">
        <v>0.6</v>
      </c>
      <c r="J14" s="425">
        <v>0</v>
      </c>
      <c r="K14" s="424">
        <v>0</v>
      </c>
      <c r="L14" s="424">
        <v>0</v>
      </c>
      <c r="M14" s="422">
        <f t="shared" si="1"/>
        <v>76533</v>
      </c>
      <c r="N14" s="277" t="s">
        <v>1415</v>
      </c>
    </row>
    <row r="15" spans="1:14" s="243" customFormat="1" ht="75" x14ac:dyDescent="0.25">
      <c r="A15" s="276">
        <v>8</v>
      </c>
      <c r="B15" s="276">
        <v>644</v>
      </c>
      <c r="C15" s="79" t="s">
        <v>1416</v>
      </c>
      <c r="D15" s="79" t="s">
        <v>1417</v>
      </c>
      <c r="E15" s="276" t="s">
        <v>1400</v>
      </c>
      <c r="F15" s="531">
        <v>358851</v>
      </c>
      <c r="G15" s="422">
        <f t="shared" si="0"/>
        <v>358851</v>
      </c>
      <c r="H15" s="279">
        <v>43524</v>
      </c>
      <c r="I15" s="425">
        <v>0.6</v>
      </c>
      <c r="J15" s="425">
        <v>0</v>
      </c>
      <c r="K15" s="424" t="e">
        <f>GETPIVOTDATA("CST 
Bond Encumbrance 
(PO Status)",[4]Sheet2!$A$3,"Fund","0599","Appn/PCA",60045,"Category","HVAC/Lighting (SECO)","Project","24NEWHVAC","Location ","GNS")</f>
        <v>#REF!</v>
      </c>
      <c r="L15" s="424" t="e">
        <f>GETPIVOTDATA("CST 
Bond 
Expense",[4]Sheet2!$A$3,"Fund","0599","Appn/PCA",60045,"Category","HVAC/Lighting (SECO)","Project","24NEWHVAC","Location ","GNS")</f>
        <v>#REF!</v>
      </c>
      <c r="M15" s="422" t="e">
        <f t="shared" si="1"/>
        <v>#REF!</v>
      </c>
      <c r="N15" s="276"/>
    </row>
    <row r="16" spans="1:14" s="243" customFormat="1" ht="60" x14ac:dyDescent="0.25">
      <c r="A16" s="276">
        <v>9</v>
      </c>
      <c r="B16" s="276">
        <v>644</v>
      </c>
      <c r="C16" s="79" t="s">
        <v>1418</v>
      </c>
      <c r="D16" s="79" t="s">
        <v>1419</v>
      </c>
      <c r="E16" s="276" t="s">
        <v>1400</v>
      </c>
      <c r="F16" s="531">
        <v>157046</v>
      </c>
      <c r="G16" s="422">
        <f t="shared" si="0"/>
        <v>157046</v>
      </c>
      <c r="H16" s="279">
        <v>43524</v>
      </c>
      <c r="I16" s="425">
        <v>0.25</v>
      </c>
      <c r="J16" s="425">
        <v>0</v>
      </c>
      <c r="K16" s="424">
        <v>0</v>
      </c>
      <c r="L16" s="424">
        <v>0</v>
      </c>
      <c r="M16" s="422">
        <f t="shared" si="1"/>
        <v>157046</v>
      </c>
      <c r="N16" s="79"/>
    </row>
    <row r="17" spans="1:14" s="243" customFormat="1" ht="75" x14ac:dyDescent="0.25">
      <c r="A17" s="276">
        <v>10</v>
      </c>
      <c r="B17" s="276">
        <v>644</v>
      </c>
      <c r="C17" s="79" t="s">
        <v>1420</v>
      </c>
      <c r="D17" s="79" t="s">
        <v>1421</v>
      </c>
      <c r="E17" s="276" t="s">
        <v>1400</v>
      </c>
      <c r="F17" s="639">
        <v>409186</v>
      </c>
      <c r="G17" s="422">
        <f t="shared" si="0"/>
        <v>409186</v>
      </c>
      <c r="H17" s="279">
        <v>43799</v>
      </c>
      <c r="I17" s="425">
        <v>0.15</v>
      </c>
      <c r="J17" s="425">
        <v>0</v>
      </c>
      <c r="K17" s="424" t="e">
        <f>GETPIVOTDATA("CST 
Bond Pre-Encumbrance 
(REQ Status)",[4]Sheet2!$A$3,"Fund","0599","Appn/PCA",60042,"Category","Utility,Road &amp; Stie Work","Project","25DRAINFRNT","Location ","GID")</f>
        <v>#REF!</v>
      </c>
      <c r="L17" s="424">
        <v>0</v>
      </c>
      <c r="M17" s="422" t="e">
        <f t="shared" si="1"/>
        <v>#REF!</v>
      </c>
      <c r="N17" s="79" t="s">
        <v>1422</v>
      </c>
    </row>
    <row r="18" spans="1:14" s="243" customFormat="1" ht="90" x14ac:dyDescent="0.25">
      <c r="A18" s="276">
        <v>11</v>
      </c>
      <c r="B18" s="640">
        <v>644</v>
      </c>
      <c r="C18" s="290" t="s">
        <v>1423</v>
      </c>
      <c r="D18" s="79" t="s">
        <v>1424</v>
      </c>
      <c r="E18" s="276" t="s">
        <v>1400</v>
      </c>
      <c r="F18" s="639">
        <v>577436</v>
      </c>
      <c r="G18" s="422">
        <f t="shared" si="0"/>
        <v>577436</v>
      </c>
      <c r="H18" s="279">
        <v>43799</v>
      </c>
      <c r="I18" s="425">
        <v>0</v>
      </c>
      <c r="J18" s="425">
        <v>0</v>
      </c>
      <c r="K18" s="424">
        <v>0</v>
      </c>
      <c r="L18" s="424">
        <v>0</v>
      </c>
      <c r="M18" s="422">
        <f t="shared" si="1"/>
        <v>577436</v>
      </c>
      <c r="N18" s="79" t="s">
        <v>1425</v>
      </c>
    </row>
    <row r="19" spans="1:14" s="243" customFormat="1" ht="75" x14ac:dyDescent="0.25">
      <c r="A19" s="276">
        <v>12</v>
      </c>
      <c r="B19" s="640">
        <v>644</v>
      </c>
      <c r="C19" s="79" t="s">
        <v>1426</v>
      </c>
      <c r="D19" s="79" t="s">
        <v>1427</v>
      </c>
      <c r="E19" s="276" t="s">
        <v>1400</v>
      </c>
      <c r="F19" s="531">
        <v>185641</v>
      </c>
      <c r="G19" s="422">
        <f t="shared" si="0"/>
        <v>185641</v>
      </c>
      <c r="H19" s="279">
        <v>43799</v>
      </c>
      <c r="I19" s="425">
        <v>1</v>
      </c>
      <c r="J19" s="425">
        <v>1</v>
      </c>
      <c r="K19" s="424">
        <v>0</v>
      </c>
      <c r="L19" s="424">
        <v>0</v>
      </c>
      <c r="M19" s="422">
        <f t="shared" si="1"/>
        <v>185641</v>
      </c>
      <c r="N19" s="79" t="s">
        <v>1428</v>
      </c>
    </row>
    <row r="20" spans="1:14" s="243" customFormat="1" ht="90" x14ac:dyDescent="0.25">
      <c r="A20" s="276">
        <v>13</v>
      </c>
      <c r="B20" s="640">
        <v>644</v>
      </c>
      <c r="C20" s="79" t="s">
        <v>1429</v>
      </c>
      <c r="D20" s="79" t="s">
        <v>1430</v>
      </c>
      <c r="E20" s="276" t="s">
        <v>1400</v>
      </c>
      <c r="F20" s="639">
        <v>62950</v>
      </c>
      <c r="G20" s="422">
        <f t="shared" si="0"/>
        <v>62950</v>
      </c>
      <c r="H20" s="279">
        <v>43799</v>
      </c>
      <c r="I20" s="425">
        <v>1</v>
      </c>
      <c r="J20" s="425">
        <v>0</v>
      </c>
      <c r="K20" s="424">
        <v>0</v>
      </c>
      <c r="L20" s="424">
        <v>0</v>
      </c>
      <c r="M20" s="422">
        <f t="shared" si="1"/>
        <v>62950</v>
      </c>
      <c r="N20" s="79" t="s">
        <v>1431</v>
      </c>
    </row>
    <row r="21" spans="1:14" s="243" customFormat="1" ht="75" x14ac:dyDescent="0.25">
      <c r="A21" s="276">
        <v>14</v>
      </c>
      <c r="B21" s="640">
        <v>644</v>
      </c>
      <c r="C21" s="290" t="s">
        <v>1432</v>
      </c>
      <c r="D21" s="79" t="s">
        <v>1433</v>
      </c>
      <c r="E21" s="299" t="s">
        <v>1400</v>
      </c>
      <c r="F21" s="641">
        <v>307732</v>
      </c>
      <c r="G21" s="422">
        <f t="shared" si="0"/>
        <v>307732</v>
      </c>
      <c r="H21" s="279">
        <v>43830</v>
      </c>
      <c r="I21" s="425">
        <v>0.15</v>
      </c>
      <c r="J21" s="425">
        <v>0</v>
      </c>
      <c r="K21" s="424" t="e">
        <f>GETPIVOTDATA("CST 
Bond Pre-Encumbrance 
(REQ Status)",[4]Sheet2!$A$3,"Fund","0599","Appn/PCA",60042,"Category","Utility,Road &amp; Stie Work","Project","25SPILLWAY","Location ","GID")</f>
        <v>#REF!</v>
      </c>
      <c r="L21" s="424">
        <v>0</v>
      </c>
      <c r="M21" s="422" t="e">
        <f t="shared" si="1"/>
        <v>#REF!</v>
      </c>
      <c r="N21" s="532"/>
    </row>
    <row r="22" spans="1:14" s="243" customFormat="1" ht="75" x14ac:dyDescent="0.25">
      <c r="A22" s="276">
        <v>15</v>
      </c>
      <c r="B22" s="640">
        <v>644</v>
      </c>
      <c r="C22" s="290" t="s">
        <v>1434</v>
      </c>
      <c r="D22" s="79" t="s">
        <v>1435</v>
      </c>
      <c r="E22" s="299" t="s">
        <v>1400</v>
      </c>
      <c r="F22" s="641">
        <v>583718</v>
      </c>
      <c r="G22" s="422">
        <f t="shared" si="0"/>
        <v>583718</v>
      </c>
      <c r="H22" s="279">
        <v>43830</v>
      </c>
      <c r="I22" s="425">
        <v>0</v>
      </c>
      <c r="J22" s="425">
        <v>0</v>
      </c>
      <c r="K22" s="424">
        <v>0</v>
      </c>
      <c r="L22" s="424">
        <v>0</v>
      </c>
      <c r="M22" s="422">
        <f t="shared" si="1"/>
        <v>583718</v>
      </c>
      <c r="N22" s="532"/>
    </row>
    <row r="23" spans="1:14" s="243" customFormat="1" ht="75" x14ac:dyDescent="0.25">
      <c r="A23" s="276">
        <v>16</v>
      </c>
      <c r="B23" s="640">
        <v>644</v>
      </c>
      <c r="C23" s="290" t="s">
        <v>1436</v>
      </c>
      <c r="D23" s="79" t="s">
        <v>1437</v>
      </c>
      <c r="E23" s="299" t="s">
        <v>1400</v>
      </c>
      <c r="F23" s="641">
        <v>98474</v>
      </c>
      <c r="G23" s="422">
        <f t="shared" si="0"/>
        <v>98474</v>
      </c>
      <c r="H23" s="279">
        <v>43830</v>
      </c>
      <c r="I23" s="425">
        <v>0.15</v>
      </c>
      <c r="J23" s="425">
        <v>0</v>
      </c>
      <c r="K23" s="424">
        <v>0</v>
      </c>
      <c r="L23" s="424">
        <v>0</v>
      </c>
      <c r="M23" s="422">
        <f t="shared" si="1"/>
        <v>98474</v>
      </c>
      <c r="N23" s="532" t="s">
        <v>1438</v>
      </c>
    </row>
    <row r="24" spans="1:14" s="243" customFormat="1" ht="60" x14ac:dyDescent="0.25">
      <c r="A24" s="276">
        <v>17</v>
      </c>
      <c r="B24" s="640">
        <v>644</v>
      </c>
      <c r="C24" s="290" t="s">
        <v>1439</v>
      </c>
      <c r="D24" s="79" t="s">
        <v>1440</v>
      </c>
      <c r="E24" s="299" t="s">
        <v>1400</v>
      </c>
      <c r="F24" s="641">
        <v>160020</v>
      </c>
      <c r="G24" s="422">
        <f t="shared" si="0"/>
        <v>160020</v>
      </c>
      <c r="H24" s="279">
        <v>43830</v>
      </c>
      <c r="I24" s="425">
        <v>1</v>
      </c>
      <c r="J24" s="425">
        <v>0</v>
      </c>
      <c r="K24" s="424">
        <v>11500</v>
      </c>
      <c r="L24" s="424">
        <v>0</v>
      </c>
      <c r="M24" s="422">
        <f t="shared" si="1"/>
        <v>148520</v>
      </c>
      <c r="N24" s="532" t="s">
        <v>1431</v>
      </c>
    </row>
    <row r="25" spans="1:14" s="243" customFormat="1" ht="75" x14ac:dyDescent="0.25">
      <c r="A25" s="276">
        <v>18</v>
      </c>
      <c r="B25" s="640">
        <v>644</v>
      </c>
      <c r="C25" s="290" t="s">
        <v>1441</v>
      </c>
      <c r="D25" s="79" t="s">
        <v>1442</v>
      </c>
      <c r="E25" s="299" t="s">
        <v>1400</v>
      </c>
      <c r="F25" s="641">
        <v>148313</v>
      </c>
      <c r="G25" s="422">
        <f t="shared" si="0"/>
        <v>148313</v>
      </c>
      <c r="H25" s="279">
        <v>43861</v>
      </c>
      <c r="I25" s="425">
        <v>1</v>
      </c>
      <c r="J25" s="425">
        <v>0</v>
      </c>
      <c r="K25" s="424">
        <v>0</v>
      </c>
      <c r="L25" s="424">
        <v>0</v>
      </c>
      <c r="M25" s="422">
        <f t="shared" si="1"/>
        <v>148313</v>
      </c>
      <c r="N25" s="532" t="s">
        <v>1431</v>
      </c>
    </row>
    <row r="26" spans="1:14" s="243" customFormat="1" ht="60" x14ac:dyDescent="0.25">
      <c r="A26" s="276">
        <v>19</v>
      </c>
      <c r="B26" s="640">
        <v>644</v>
      </c>
      <c r="C26" s="290" t="s">
        <v>1443</v>
      </c>
      <c r="D26" s="79" t="s">
        <v>1444</v>
      </c>
      <c r="E26" s="299" t="s">
        <v>1400</v>
      </c>
      <c r="F26" s="641">
        <v>1496373</v>
      </c>
      <c r="G26" s="422">
        <f t="shared" si="0"/>
        <v>1496373</v>
      </c>
      <c r="H26" s="279">
        <v>43861</v>
      </c>
      <c r="I26" s="425">
        <v>0</v>
      </c>
      <c r="J26" s="425">
        <v>0</v>
      </c>
      <c r="K26" s="424">
        <v>0</v>
      </c>
      <c r="L26" s="424">
        <v>0</v>
      </c>
      <c r="M26" s="422">
        <f t="shared" si="1"/>
        <v>1496373</v>
      </c>
      <c r="N26" s="532" t="s">
        <v>1445</v>
      </c>
    </row>
    <row r="27" spans="1:14" s="243" customFormat="1" ht="75" x14ac:dyDescent="0.25">
      <c r="A27" s="276">
        <v>20</v>
      </c>
      <c r="B27" s="640">
        <v>644</v>
      </c>
      <c r="C27" s="290" t="s">
        <v>1446</v>
      </c>
      <c r="D27" s="79" t="s">
        <v>1447</v>
      </c>
      <c r="E27" s="299" t="s">
        <v>1400</v>
      </c>
      <c r="F27" s="641">
        <v>243329</v>
      </c>
      <c r="G27" s="422">
        <f t="shared" si="0"/>
        <v>243329</v>
      </c>
      <c r="H27" s="279">
        <v>43861</v>
      </c>
      <c r="I27" s="425">
        <v>1</v>
      </c>
      <c r="J27" s="425">
        <v>0</v>
      </c>
      <c r="K27" s="424">
        <v>0</v>
      </c>
      <c r="L27" s="424">
        <v>0</v>
      </c>
      <c r="M27" s="422">
        <f t="shared" si="1"/>
        <v>243329</v>
      </c>
      <c r="N27" s="532" t="s">
        <v>1448</v>
      </c>
    </row>
    <row r="28" spans="1:14" s="243" customFormat="1" ht="60" x14ac:dyDescent="0.25">
      <c r="A28" s="276">
        <v>21</v>
      </c>
      <c r="B28" s="640">
        <v>644</v>
      </c>
      <c r="C28" s="290" t="s">
        <v>1449</v>
      </c>
      <c r="D28" s="79" t="s">
        <v>1450</v>
      </c>
      <c r="E28" s="299" t="s">
        <v>1400</v>
      </c>
      <c r="F28" s="641">
        <v>190113</v>
      </c>
      <c r="G28" s="422">
        <f t="shared" si="0"/>
        <v>190113</v>
      </c>
      <c r="H28" s="642">
        <v>43890</v>
      </c>
      <c r="I28" s="425">
        <v>0.4</v>
      </c>
      <c r="J28" s="425">
        <v>0</v>
      </c>
      <c r="K28" s="424">
        <v>0</v>
      </c>
      <c r="L28" s="424">
        <v>0</v>
      </c>
      <c r="M28" s="422">
        <f t="shared" si="1"/>
        <v>190113</v>
      </c>
      <c r="N28" s="532" t="s">
        <v>1415</v>
      </c>
    </row>
    <row r="29" spans="1:14" s="243" customFormat="1" ht="60" x14ac:dyDescent="0.25">
      <c r="A29" s="276">
        <v>22</v>
      </c>
      <c r="B29" s="640">
        <v>644</v>
      </c>
      <c r="C29" s="290" t="s">
        <v>1451</v>
      </c>
      <c r="D29" s="79" t="s">
        <v>1444</v>
      </c>
      <c r="E29" s="299" t="s">
        <v>1400</v>
      </c>
      <c r="F29" s="641">
        <v>1105403</v>
      </c>
      <c r="G29" s="422">
        <f t="shared" si="0"/>
        <v>1105403</v>
      </c>
      <c r="H29" s="642">
        <v>43890</v>
      </c>
      <c r="I29" s="425">
        <v>0</v>
      </c>
      <c r="J29" s="425">
        <v>0</v>
      </c>
      <c r="K29" s="424">
        <v>0</v>
      </c>
      <c r="L29" s="424">
        <v>0</v>
      </c>
      <c r="M29" s="422">
        <f t="shared" si="1"/>
        <v>1105403</v>
      </c>
      <c r="N29" s="532" t="s">
        <v>1452</v>
      </c>
    </row>
    <row r="30" spans="1:14" s="243" customFormat="1" ht="60" x14ac:dyDescent="0.25">
      <c r="A30" s="276">
        <v>23</v>
      </c>
      <c r="B30" s="640">
        <v>644</v>
      </c>
      <c r="C30" s="290" t="s">
        <v>1453</v>
      </c>
      <c r="D30" s="79" t="s">
        <v>1454</v>
      </c>
      <c r="E30" s="299" t="s">
        <v>1400</v>
      </c>
      <c r="F30" s="639">
        <v>483955</v>
      </c>
      <c r="G30" s="422">
        <f t="shared" si="0"/>
        <v>483955</v>
      </c>
      <c r="H30" s="642">
        <v>43890</v>
      </c>
      <c r="I30" s="425">
        <v>0</v>
      </c>
      <c r="J30" s="425">
        <v>0</v>
      </c>
      <c r="K30" s="424">
        <v>0</v>
      </c>
      <c r="L30" s="424">
        <v>0</v>
      </c>
      <c r="M30" s="422">
        <f t="shared" si="1"/>
        <v>483955</v>
      </c>
      <c r="N30" s="532"/>
    </row>
    <row r="31" spans="1:14" s="243" customFormat="1" ht="15.75" thickBot="1" x14ac:dyDescent="0.3">
      <c r="A31" s="612"/>
      <c r="B31" s="643"/>
      <c r="C31" s="533"/>
      <c r="D31" s="273"/>
      <c r="E31" s="644"/>
      <c r="F31" s="645"/>
      <c r="G31" s="273"/>
      <c r="H31" s="616"/>
      <c r="I31" s="534"/>
      <c r="J31" s="534"/>
      <c r="K31" s="273"/>
      <c r="L31" s="273"/>
      <c r="M31" s="535"/>
      <c r="N31" s="616"/>
    </row>
    <row r="32" spans="1:14" s="243" customFormat="1" ht="16.5" thickBot="1" x14ac:dyDescent="0.3">
      <c r="A32" s="273"/>
      <c r="B32" s="612"/>
      <c r="C32" s="273"/>
      <c r="D32" s="273"/>
      <c r="E32" s="568" t="s">
        <v>56</v>
      </c>
      <c r="F32" s="614">
        <f>SUM(F8:F30)</f>
        <v>12100000</v>
      </c>
      <c r="G32" s="624">
        <f>SUM(G8:G30)</f>
        <v>12100000</v>
      </c>
      <c r="H32" s="646"/>
      <c r="I32" s="273"/>
      <c r="J32" s="273"/>
      <c r="K32" s="614">
        <v>539294</v>
      </c>
      <c r="L32" s="624">
        <v>54963</v>
      </c>
      <c r="M32" s="478">
        <v>11505743</v>
      </c>
      <c r="N32" s="646"/>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B10" sqref="B10:N10"/>
    </sheetView>
  </sheetViews>
  <sheetFormatPr defaultRowHeight="15" x14ac:dyDescent="0.25"/>
  <cols>
    <col min="2" max="2" width="16.5703125" customWidth="1"/>
    <col min="4" max="4" width="15.28515625" customWidth="1"/>
  </cols>
  <sheetData>
    <row r="1" spans="1:14" s="144" customFormat="1" ht="42" customHeight="1" x14ac:dyDescent="0.25">
      <c r="A1" s="141"/>
      <c r="B1" s="142" t="s">
        <v>26</v>
      </c>
      <c r="C1" s="653" t="s">
        <v>66</v>
      </c>
      <c r="D1" s="655"/>
      <c r="E1" s="143"/>
      <c r="I1" s="145"/>
    </row>
    <row r="2" spans="1:14" s="144" customFormat="1" ht="23.25" customHeight="1" x14ac:dyDescent="0.25">
      <c r="A2" s="141"/>
      <c r="B2" s="142" t="s">
        <v>28</v>
      </c>
      <c r="C2" s="662">
        <v>43266</v>
      </c>
      <c r="D2" s="663"/>
      <c r="E2" s="146"/>
      <c r="G2" s="145"/>
      <c r="H2" s="147"/>
      <c r="I2" s="145"/>
      <c r="J2" s="145"/>
      <c r="M2" s="148"/>
    </row>
    <row r="3" spans="1:14" s="144" customFormat="1" ht="31.5" customHeight="1" x14ac:dyDescent="0.25">
      <c r="A3" s="141"/>
      <c r="B3" s="142" t="s">
        <v>29</v>
      </c>
      <c r="C3" s="664" t="s">
        <v>69</v>
      </c>
      <c r="D3" s="657"/>
      <c r="E3" s="149"/>
    </row>
    <row r="4" spans="1:14" s="144" customFormat="1" ht="9" customHeight="1" x14ac:dyDescent="0.25">
      <c r="A4" s="141"/>
      <c r="B4" s="150"/>
      <c r="C4" s="151"/>
      <c r="D4" s="152"/>
      <c r="E4" s="152"/>
    </row>
    <row r="5" spans="1:14" s="152" customFormat="1" ht="15.75" customHeight="1" x14ac:dyDescent="0.25">
      <c r="A5" s="665" t="s">
        <v>30</v>
      </c>
      <c r="B5" s="668" t="s">
        <v>131</v>
      </c>
      <c r="C5" s="669"/>
      <c r="D5" s="669"/>
      <c r="E5" s="669"/>
      <c r="F5" s="669"/>
      <c r="G5" s="669"/>
      <c r="H5" s="669"/>
      <c r="I5" s="669"/>
      <c r="J5" s="669"/>
      <c r="K5" s="669"/>
      <c r="L5" s="669"/>
      <c r="M5" s="669"/>
      <c r="N5" s="670"/>
    </row>
    <row r="6" spans="1:14" s="152" customFormat="1" ht="15.75" customHeight="1" x14ac:dyDescent="0.25">
      <c r="A6" s="666"/>
      <c r="B6" s="671"/>
      <c r="C6" s="672"/>
      <c r="D6" s="672"/>
      <c r="E6" s="672"/>
      <c r="F6" s="672"/>
      <c r="G6" s="672"/>
      <c r="H6" s="672"/>
      <c r="I6" s="672"/>
      <c r="J6" s="672"/>
      <c r="K6" s="672"/>
      <c r="L6" s="672"/>
      <c r="M6" s="672"/>
      <c r="N6" s="673"/>
    </row>
    <row r="7" spans="1:14" s="152" customFormat="1" ht="50.25" customHeight="1" x14ac:dyDescent="0.25">
      <c r="A7" s="667"/>
      <c r="B7" s="674"/>
      <c r="C7" s="675"/>
      <c r="D7" s="675"/>
      <c r="E7" s="675"/>
      <c r="F7" s="675"/>
      <c r="G7" s="675"/>
      <c r="H7" s="675"/>
      <c r="I7" s="675"/>
      <c r="J7" s="675"/>
      <c r="K7" s="675"/>
      <c r="L7" s="675"/>
      <c r="M7" s="675"/>
      <c r="N7" s="676"/>
    </row>
    <row r="8" spans="1:14" s="152" customFormat="1" ht="50.25" customHeight="1" x14ac:dyDescent="0.25">
      <c r="A8" s="153"/>
      <c r="B8" s="661" t="s">
        <v>132</v>
      </c>
      <c r="C8" s="659"/>
      <c r="D8" s="659"/>
      <c r="E8" s="659"/>
      <c r="F8" s="659"/>
      <c r="G8" s="659"/>
      <c r="H8" s="659"/>
      <c r="I8" s="659"/>
      <c r="J8" s="659"/>
      <c r="K8" s="659"/>
      <c r="L8" s="659"/>
      <c r="M8" s="659"/>
      <c r="N8" s="660"/>
    </row>
    <row r="9" spans="1:14" s="152" customFormat="1" ht="50.25" customHeight="1" x14ac:dyDescent="0.25">
      <c r="A9" s="154" t="s">
        <v>133</v>
      </c>
      <c r="B9" s="658" t="s">
        <v>134</v>
      </c>
      <c r="C9" s="659"/>
      <c r="D9" s="659"/>
      <c r="E9" s="659"/>
      <c r="F9" s="659"/>
      <c r="G9" s="659"/>
      <c r="H9" s="659"/>
      <c r="I9" s="659"/>
      <c r="J9" s="659"/>
      <c r="K9" s="659"/>
      <c r="L9" s="659"/>
      <c r="M9" s="659"/>
      <c r="N9" s="660"/>
    </row>
    <row r="10" spans="1:14" s="152" customFormat="1" ht="50.25" customHeight="1" x14ac:dyDescent="0.25">
      <c r="A10" s="154" t="s">
        <v>135</v>
      </c>
      <c r="B10" s="658" t="s">
        <v>136</v>
      </c>
      <c r="C10" s="659"/>
      <c r="D10" s="659"/>
      <c r="E10" s="659"/>
      <c r="F10" s="659"/>
      <c r="G10" s="659"/>
      <c r="H10" s="659"/>
      <c r="I10" s="659"/>
      <c r="J10" s="659"/>
      <c r="K10" s="659"/>
      <c r="L10" s="659"/>
      <c r="M10" s="659"/>
      <c r="N10" s="660"/>
    </row>
    <row r="11" spans="1:14" s="152" customFormat="1" ht="50.25" customHeight="1" x14ac:dyDescent="0.25">
      <c r="A11" s="154" t="s">
        <v>137</v>
      </c>
      <c r="B11" s="658" t="s">
        <v>138</v>
      </c>
      <c r="C11" s="659"/>
      <c r="D11" s="659"/>
      <c r="E11" s="659"/>
      <c r="F11" s="659"/>
      <c r="G11" s="659"/>
      <c r="H11" s="659"/>
      <c r="I11" s="659"/>
      <c r="J11" s="659"/>
      <c r="K11" s="659"/>
      <c r="L11" s="659"/>
      <c r="M11" s="659"/>
      <c r="N11" s="660"/>
    </row>
    <row r="12" spans="1:14" s="152" customFormat="1" ht="50.25" customHeight="1" x14ac:dyDescent="0.25">
      <c r="A12" s="154">
        <v>104</v>
      </c>
      <c r="B12" s="658" t="s">
        <v>139</v>
      </c>
      <c r="C12" s="659"/>
      <c r="D12" s="659"/>
      <c r="E12" s="659"/>
      <c r="F12" s="659"/>
      <c r="G12" s="659"/>
      <c r="H12" s="659"/>
      <c r="I12" s="659"/>
      <c r="J12" s="659"/>
      <c r="K12" s="659"/>
      <c r="L12" s="659"/>
      <c r="M12" s="659"/>
      <c r="N12" s="660"/>
    </row>
    <row r="13" spans="1:14" s="152" customFormat="1" ht="50.25" customHeight="1" x14ac:dyDescent="0.25">
      <c r="A13" s="155" t="s">
        <v>140</v>
      </c>
      <c r="B13" s="653" t="s">
        <v>141</v>
      </c>
      <c r="C13" s="654"/>
      <c r="D13" s="654"/>
      <c r="E13" s="654"/>
      <c r="F13" s="654"/>
      <c r="G13" s="654"/>
      <c r="H13" s="654"/>
      <c r="I13" s="654"/>
      <c r="J13" s="654"/>
      <c r="K13" s="654"/>
      <c r="L13" s="654"/>
      <c r="M13" s="654"/>
      <c r="N13" s="655"/>
    </row>
    <row r="14" spans="1:14" s="152" customFormat="1" ht="50.25" customHeight="1" x14ac:dyDescent="0.25">
      <c r="A14" s="154">
        <v>145</v>
      </c>
      <c r="B14" s="536" t="s">
        <v>142</v>
      </c>
      <c r="C14" s="156"/>
      <c r="D14" s="156"/>
      <c r="E14" s="156"/>
      <c r="F14" s="156"/>
      <c r="G14" s="156"/>
      <c r="H14" s="156"/>
      <c r="I14" s="156"/>
      <c r="J14" s="156"/>
      <c r="K14" s="156"/>
      <c r="L14" s="156"/>
      <c r="M14" s="156"/>
      <c r="N14" s="157"/>
    </row>
    <row r="15" spans="1:14" s="152" customFormat="1" ht="60.75" customHeight="1" x14ac:dyDescent="0.25">
      <c r="A15" s="158">
        <v>163</v>
      </c>
      <c r="B15" s="650" t="s">
        <v>143</v>
      </c>
      <c r="C15" s="651"/>
      <c r="D15" s="651"/>
      <c r="E15" s="651"/>
      <c r="F15" s="651"/>
      <c r="G15" s="651"/>
      <c r="H15" s="651"/>
      <c r="I15" s="651"/>
      <c r="J15" s="651"/>
      <c r="K15" s="651"/>
      <c r="L15" s="651"/>
      <c r="M15" s="651"/>
      <c r="N15" s="652"/>
    </row>
    <row r="16" spans="1:14" s="152" customFormat="1" ht="60.75" customHeight="1" x14ac:dyDescent="0.25">
      <c r="A16" s="158"/>
      <c r="B16" s="661" t="s">
        <v>144</v>
      </c>
      <c r="C16" s="659"/>
      <c r="D16" s="659"/>
      <c r="E16" s="659"/>
      <c r="F16" s="659"/>
      <c r="G16" s="659"/>
      <c r="H16" s="659"/>
      <c r="I16" s="659"/>
      <c r="J16" s="659"/>
      <c r="K16" s="659"/>
      <c r="L16" s="659"/>
      <c r="M16" s="659"/>
      <c r="N16" s="660"/>
    </row>
    <row r="17" spans="1:14" s="152" customFormat="1" ht="60.75" customHeight="1" x14ac:dyDescent="0.25">
      <c r="A17" s="158" t="s">
        <v>145</v>
      </c>
      <c r="B17" s="653" t="s">
        <v>146</v>
      </c>
      <c r="C17" s="654"/>
      <c r="D17" s="654"/>
      <c r="E17" s="654"/>
      <c r="F17" s="654"/>
      <c r="G17" s="654"/>
      <c r="H17" s="654"/>
      <c r="I17" s="654"/>
      <c r="J17" s="654"/>
      <c r="K17" s="654"/>
      <c r="L17" s="654"/>
      <c r="M17" s="654"/>
      <c r="N17" s="655"/>
    </row>
    <row r="18" spans="1:14" s="152" customFormat="1" ht="60.75" customHeight="1" x14ac:dyDescent="0.25">
      <c r="A18" s="158">
        <v>18</v>
      </c>
      <c r="B18" s="653" t="s">
        <v>147</v>
      </c>
      <c r="C18" s="654"/>
      <c r="D18" s="654"/>
      <c r="E18" s="654"/>
      <c r="F18" s="654"/>
      <c r="G18" s="654"/>
      <c r="H18" s="654"/>
      <c r="I18" s="654"/>
      <c r="J18" s="654"/>
      <c r="K18" s="654"/>
      <c r="L18" s="654"/>
      <c r="M18" s="654"/>
      <c r="N18" s="655"/>
    </row>
    <row r="19" spans="1:14" s="152" customFormat="1" ht="50.25" customHeight="1" x14ac:dyDescent="0.25">
      <c r="A19" s="154">
        <v>87</v>
      </c>
      <c r="B19" s="658" t="s">
        <v>148</v>
      </c>
      <c r="C19" s="659"/>
      <c r="D19" s="659"/>
      <c r="E19" s="659"/>
      <c r="F19" s="659"/>
      <c r="G19" s="659"/>
      <c r="H19" s="659"/>
      <c r="I19" s="659"/>
      <c r="J19" s="659"/>
      <c r="K19" s="659"/>
      <c r="L19" s="659"/>
      <c r="M19" s="659"/>
      <c r="N19" s="660"/>
    </row>
    <row r="20" spans="1:14" s="152" customFormat="1" ht="60.75" customHeight="1" x14ac:dyDescent="0.25">
      <c r="A20" s="155"/>
      <c r="B20" s="653"/>
      <c r="C20" s="654"/>
      <c r="D20" s="654"/>
      <c r="E20" s="654"/>
      <c r="F20" s="654"/>
      <c r="G20" s="654"/>
      <c r="H20" s="654"/>
      <c r="I20" s="654"/>
      <c r="J20" s="654"/>
      <c r="K20" s="654"/>
      <c r="L20" s="654"/>
      <c r="M20" s="654"/>
      <c r="N20" s="655"/>
    </row>
    <row r="21" spans="1:14" s="152" customFormat="1" ht="60.75" customHeight="1" x14ac:dyDescent="0.25">
      <c r="A21" s="155"/>
      <c r="B21" s="653"/>
      <c r="C21" s="654"/>
      <c r="D21" s="654"/>
      <c r="E21" s="654"/>
      <c r="F21" s="654"/>
      <c r="G21" s="654"/>
      <c r="H21" s="654"/>
      <c r="I21" s="654"/>
      <c r="J21" s="654"/>
      <c r="K21" s="654"/>
      <c r="L21" s="654"/>
      <c r="M21" s="654"/>
      <c r="N21" s="655"/>
    </row>
    <row r="22" spans="1:14" s="152" customFormat="1" ht="60.75" customHeight="1" x14ac:dyDescent="0.25">
      <c r="A22" s="158"/>
      <c r="B22" s="653"/>
      <c r="C22" s="654"/>
      <c r="D22" s="654"/>
      <c r="E22" s="654"/>
      <c r="F22" s="654"/>
      <c r="G22" s="654"/>
      <c r="H22" s="654"/>
      <c r="I22" s="654"/>
      <c r="J22" s="654"/>
      <c r="K22" s="654"/>
      <c r="L22" s="654"/>
      <c r="M22" s="654"/>
      <c r="N22" s="655"/>
    </row>
    <row r="23" spans="1:14" s="152" customFormat="1" ht="60.75" customHeight="1" x14ac:dyDescent="0.25">
      <c r="A23" s="158"/>
      <c r="B23" s="653"/>
      <c r="C23" s="654"/>
      <c r="D23" s="654"/>
      <c r="E23" s="654"/>
      <c r="F23" s="654"/>
      <c r="G23" s="654"/>
      <c r="H23" s="654"/>
      <c r="I23" s="654"/>
      <c r="J23" s="654"/>
      <c r="K23" s="654"/>
      <c r="L23" s="654"/>
      <c r="M23" s="654"/>
      <c r="N23" s="655"/>
    </row>
    <row r="24" spans="1:14" s="152" customFormat="1" ht="60.75" customHeight="1" x14ac:dyDescent="0.25">
      <c r="A24" s="155"/>
      <c r="B24" s="653"/>
      <c r="C24" s="656"/>
      <c r="D24" s="656"/>
      <c r="E24" s="656"/>
      <c r="F24" s="656"/>
      <c r="G24" s="656"/>
      <c r="H24" s="656"/>
      <c r="I24" s="656"/>
      <c r="J24" s="656"/>
      <c r="K24" s="656"/>
      <c r="L24" s="656"/>
      <c r="M24" s="656"/>
      <c r="N24" s="657"/>
    </row>
    <row r="25" spans="1:14" s="152" customFormat="1" ht="60.75" customHeight="1" x14ac:dyDescent="0.25">
      <c r="A25" s="158"/>
      <c r="B25" s="653"/>
      <c r="C25" s="654"/>
      <c r="D25" s="654"/>
      <c r="E25" s="654"/>
      <c r="F25" s="654"/>
      <c r="G25" s="654"/>
      <c r="H25" s="654"/>
      <c r="I25" s="654"/>
      <c r="J25" s="654"/>
      <c r="K25" s="654"/>
      <c r="L25" s="654"/>
      <c r="M25" s="654"/>
      <c r="N25" s="655"/>
    </row>
    <row r="26" spans="1:14" s="152" customFormat="1" ht="60.75" customHeight="1" x14ac:dyDescent="0.25">
      <c r="A26" s="158"/>
      <c r="B26" s="653"/>
      <c r="C26" s="654"/>
      <c r="D26" s="654"/>
      <c r="E26" s="654"/>
      <c r="F26" s="654"/>
      <c r="G26" s="654"/>
      <c r="H26" s="654"/>
      <c r="I26" s="654"/>
      <c r="J26" s="654"/>
      <c r="K26" s="654"/>
      <c r="L26" s="654"/>
      <c r="M26" s="654"/>
      <c r="N26" s="655"/>
    </row>
    <row r="27" spans="1:14" s="152" customFormat="1" ht="60.75" customHeight="1" x14ac:dyDescent="0.25">
      <c r="A27" s="158"/>
      <c r="B27" s="653"/>
      <c r="C27" s="656"/>
      <c r="D27" s="656"/>
      <c r="E27" s="656"/>
      <c r="F27" s="656"/>
      <c r="G27" s="656"/>
      <c r="H27" s="656"/>
      <c r="I27" s="656"/>
      <c r="J27" s="656"/>
      <c r="K27" s="656"/>
      <c r="L27" s="656"/>
      <c r="M27" s="656"/>
      <c r="N27" s="657"/>
    </row>
    <row r="28" spans="1:14" s="152" customFormat="1" ht="60.75" customHeight="1" x14ac:dyDescent="0.25">
      <c r="A28" s="158"/>
      <c r="B28" s="653"/>
      <c r="C28" s="654"/>
      <c r="D28" s="654"/>
      <c r="E28" s="654"/>
      <c r="F28" s="654"/>
      <c r="G28" s="654"/>
      <c r="H28" s="654"/>
      <c r="I28" s="654"/>
      <c r="J28" s="654"/>
      <c r="K28" s="654"/>
      <c r="L28" s="654"/>
      <c r="M28" s="654"/>
      <c r="N28" s="655"/>
    </row>
    <row r="29" spans="1:14" s="152" customFormat="1" ht="60.75" customHeight="1" x14ac:dyDescent="0.25">
      <c r="A29" s="158"/>
      <c r="B29" s="653"/>
      <c r="C29" s="654"/>
      <c r="D29" s="654"/>
      <c r="E29" s="654"/>
      <c r="F29" s="654"/>
      <c r="G29" s="654"/>
      <c r="H29" s="654"/>
      <c r="I29" s="654"/>
      <c r="J29" s="654"/>
      <c r="K29" s="654"/>
      <c r="L29" s="654"/>
      <c r="M29" s="654"/>
      <c r="N29" s="655"/>
    </row>
    <row r="30" spans="1:14" s="152" customFormat="1" ht="60.75" customHeight="1" x14ac:dyDescent="0.25">
      <c r="A30" s="158"/>
      <c r="B30" s="653"/>
      <c r="C30" s="654"/>
      <c r="D30" s="654"/>
      <c r="E30" s="654"/>
      <c r="F30" s="654"/>
      <c r="G30" s="654"/>
      <c r="H30" s="654"/>
      <c r="I30" s="654"/>
      <c r="J30" s="654"/>
      <c r="K30" s="654"/>
      <c r="L30" s="654"/>
      <c r="M30" s="654"/>
      <c r="N30" s="655"/>
    </row>
    <row r="31" spans="1:14" s="152" customFormat="1" ht="60.75" customHeight="1" x14ac:dyDescent="0.25">
      <c r="A31" s="158"/>
      <c r="B31" s="653"/>
      <c r="C31" s="654"/>
      <c r="D31" s="654"/>
      <c r="E31" s="654"/>
      <c r="F31" s="654"/>
      <c r="G31" s="654"/>
      <c r="H31" s="654"/>
      <c r="I31" s="654"/>
      <c r="J31" s="654"/>
      <c r="K31" s="654"/>
      <c r="L31" s="654"/>
      <c r="M31" s="654"/>
      <c r="N31" s="655"/>
    </row>
    <row r="32" spans="1:14" s="152" customFormat="1" ht="60.75" customHeight="1" x14ac:dyDescent="0.25">
      <c r="A32" s="158"/>
      <c r="B32" s="653"/>
      <c r="C32" s="654"/>
      <c r="D32" s="654"/>
      <c r="E32" s="654"/>
      <c r="F32" s="654"/>
      <c r="G32" s="654"/>
      <c r="H32" s="654"/>
      <c r="I32" s="654"/>
      <c r="J32" s="654"/>
      <c r="K32" s="654"/>
      <c r="L32" s="654"/>
      <c r="M32" s="654"/>
      <c r="N32" s="655"/>
    </row>
    <row r="33" spans="1:14" s="152" customFormat="1" ht="60.75" customHeight="1" x14ac:dyDescent="0.25">
      <c r="A33" s="159"/>
      <c r="B33" s="650" t="s">
        <v>149</v>
      </c>
      <c r="C33" s="651"/>
      <c r="D33" s="651"/>
      <c r="E33" s="651"/>
      <c r="F33" s="651"/>
      <c r="G33" s="651"/>
      <c r="H33" s="651"/>
      <c r="I33" s="651"/>
      <c r="J33" s="651"/>
      <c r="K33" s="651"/>
      <c r="L33" s="651"/>
      <c r="M33" s="651"/>
      <c r="N33" s="652"/>
    </row>
  </sheetData>
  <mergeCells count="30">
    <mergeCell ref="B8:N8"/>
    <mergeCell ref="C1:D1"/>
    <mergeCell ref="C2:D2"/>
    <mergeCell ref="C3:D3"/>
    <mergeCell ref="A5:A7"/>
    <mergeCell ref="B5:N7"/>
    <mergeCell ref="B21:N21"/>
    <mergeCell ref="B9:N9"/>
    <mergeCell ref="B10:N10"/>
    <mergeCell ref="B11:N11"/>
    <mergeCell ref="B12:N12"/>
    <mergeCell ref="B13:N13"/>
    <mergeCell ref="B15:N15"/>
    <mergeCell ref="B16:N16"/>
    <mergeCell ref="B17:N17"/>
    <mergeCell ref="B18:N18"/>
    <mergeCell ref="B19:N19"/>
    <mergeCell ref="B20:N20"/>
    <mergeCell ref="B33:N33"/>
    <mergeCell ref="B22:N22"/>
    <mergeCell ref="B23:N23"/>
    <mergeCell ref="B24:N24"/>
    <mergeCell ref="B25:N25"/>
    <mergeCell ref="B26:N26"/>
    <mergeCell ref="B27:N27"/>
    <mergeCell ref="B28:N28"/>
    <mergeCell ref="B29:N29"/>
    <mergeCell ref="B30:N30"/>
    <mergeCell ref="B31:N31"/>
    <mergeCell ref="B32:N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E8" sqref="E8"/>
    </sheetView>
  </sheetViews>
  <sheetFormatPr defaultRowHeight="15" x14ac:dyDescent="0.25"/>
  <cols>
    <col min="2" max="2" width="13.5703125" customWidth="1"/>
    <col min="3" max="3" width="12.85546875" customWidth="1"/>
    <col min="4" max="4" width="27.42578125" customWidth="1"/>
    <col min="5" max="5" width="11.7109375" customWidth="1"/>
    <col min="6" max="6" width="16.85546875" customWidth="1"/>
    <col min="7" max="7" width="16" customWidth="1"/>
    <col min="8" max="8" width="17.28515625" customWidth="1"/>
    <col min="9" max="9" width="14.28515625" customWidth="1"/>
    <col min="10" max="10" width="15.5703125" customWidth="1"/>
    <col min="11" max="11" width="16.42578125" customWidth="1"/>
    <col min="12" max="12" width="12.85546875" customWidth="1"/>
    <col min="13" max="13" width="15.5703125" customWidth="1"/>
  </cols>
  <sheetData>
    <row r="1" spans="1:14" ht="46.5" customHeight="1" x14ac:dyDescent="0.25">
      <c r="A1" s="31"/>
      <c r="B1" s="32" t="s">
        <v>26</v>
      </c>
      <c r="C1" s="688" t="s">
        <v>27</v>
      </c>
      <c r="D1" s="689"/>
      <c r="E1" s="33"/>
      <c r="F1" s="34"/>
      <c r="G1" s="34"/>
      <c r="H1" s="35"/>
      <c r="I1" s="36"/>
      <c r="J1" s="35"/>
      <c r="K1" s="34"/>
      <c r="L1" s="31"/>
      <c r="M1" s="31"/>
      <c r="N1" s="31"/>
    </row>
    <row r="2" spans="1:14" ht="15.75" x14ac:dyDescent="0.25">
      <c r="A2" s="31"/>
      <c r="B2" s="32" t="s">
        <v>28</v>
      </c>
      <c r="C2" s="690">
        <f ca="1">TODAY()</f>
        <v>43293</v>
      </c>
      <c r="D2" s="691"/>
      <c r="E2" s="37"/>
      <c r="F2" s="34"/>
      <c r="G2" s="38"/>
      <c r="H2" s="39"/>
      <c r="I2" s="36"/>
      <c r="J2" s="36"/>
      <c r="K2" s="34"/>
      <c r="L2" s="31"/>
      <c r="M2" s="40">
        <f ca="1">C2</f>
        <v>43293</v>
      </c>
      <c r="N2" s="31"/>
    </row>
    <row r="3" spans="1:14" ht="31.5" x14ac:dyDescent="0.25">
      <c r="A3" s="31"/>
      <c r="B3" s="32" t="s">
        <v>29</v>
      </c>
      <c r="C3" s="692"/>
      <c r="D3" s="693"/>
      <c r="E3" s="41"/>
      <c r="F3" s="34"/>
      <c r="G3" s="34"/>
      <c r="H3" s="35"/>
      <c r="I3" s="35"/>
      <c r="J3" s="35"/>
      <c r="K3" s="34"/>
      <c r="L3" s="31"/>
      <c r="M3" s="31"/>
      <c r="N3" s="31"/>
    </row>
    <row r="4" spans="1:14" ht="15.75" x14ac:dyDescent="0.25">
      <c r="A4" s="31"/>
      <c r="B4" s="42"/>
      <c r="C4" s="43"/>
      <c r="D4" s="44"/>
      <c r="E4" s="44"/>
      <c r="F4" s="34"/>
      <c r="G4" s="34"/>
      <c r="H4" s="35"/>
      <c r="I4" s="35"/>
      <c r="J4" s="35"/>
      <c r="K4" s="34"/>
      <c r="L4" s="31"/>
      <c r="M4" s="31"/>
      <c r="N4" s="31"/>
    </row>
    <row r="5" spans="1:14" s="243" customFormat="1" x14ac:dyDescent="0.25">
      <c r="A5" s="680" t="s">
        <v>30</v>
      </c>
      <c r="B5" s="683" t="s">
        <v>31</v>
      </c>
      <c r="C5" s="683" t="s">
        <v>32</v>
      </c>
      <c r="D5" s="683" t="s">
        <v>33</v>
      </c>
      <c r="E5" s="683" t="s">
        <v>34</v>
      </c>
      <c r="F5" s="684" t="s">
        <v>1</v>
      </c>
      <c r="G5" s="684" t="s">
        <v>35</v>
      </c>
      <c r="H5" s="680" t="s">
        <v>36</v>
      </c>
      <c r="I5" s="685" t="s">
        <v>37</v>
      </c>
      <c r="J5" s="683" t="s">
        <v>38</v>
      </c>
      <c r="K5" s="677" t="s">
        <v>3</v>
      </c>
      <c r="L5" s="680" t="s">
        <v>5</v>
      </c>
      <c r="M5" s="680" t="s">
        <v>7</v>
      </c>
      <c r="N5" s="680" t="s">
        <v>39</v>
      </c>
    </row>
    <row r="6" spans="1:14" s="243" customFormat="1" x14ac:dyDescent="0.25">
      <c r="A6" s="681"/>
      <c r="B6" s="683"/>
      <c r="C6" s="683"/>
      <c r="D6" s="683"/>
      <c r="E6" s="683"/>
      <c r="F6" s="684"/>
      <c r="G6" s="684"/>
      <c r="H6" s="681"/>
      <c r="I6" s="686"/>
      <c r="J6" s="683"/>
      <c r="K6" s="678"/>
      <c r="L6" s="681"/>
      <c r="M6" s="681"/>
      <c r="N6" s="681"/>
    </row>
    <row r="7" spans="1:14" s="243" customFormat="1" ht="48" customHeight="1" x14ac:dyDescent="0.25">
      <c r="A7" s="682"/>
      <c r="B7" s="683"/>
      <c r="C7" s="683"/>
      <c r="D7" s="683"/>
      <c r="E7" s="683"/>
      <c r="F7" s="684"/>
      <c r="G7" s="684"/>
      <c r="H7" s="682"/>
      <c r="I7" s="687"/>
      <c r="J7" s="683"/>
      <c r="K7" s="679"/>
      <c r="L7" s="682"/>
      <c r="M7" s="682"/>
      <c r="N7" s="682"/>
    </row>
    <row r="8" spans="1:14" s="243" customFormat="1" ht="135" x14ac:dyDescent="0.25">
      <c r="A8" s="45">
        <v>1</v>
      </c>
      <c r="B8" s="45">
        <v>48120206</v>
      </c>
      <c r="C8" s="46" t="s">
        <v>40</v>
      </c>
      <c r="D8" s="47" t="s">
        <v>41</v>
      </c>
      <c r="E8" s="45" t="s">
        <v>42</v>
      </c>
      <c r="F8" s="48">
        <v>2500000</v>
      </c>
      <c r="G8" s="49">
        <f>'[1]3-Project Data'!D20+82764+2172493.5</f>
        <v>2756938</v>
      </c>
      <c r="H8" s="537" t="s">
        <v>43</v>
      </c>
      <c r="I8" s="50">
        <v>1</v>
      </c>
      <c r="J8" s="50">
        <v>0</v>
      </c>
      <c r="K8" s="51">
        <f>'[1]3-Project Data'!D20</f>
        <v>501680.5</v>
      </c>
      <c r="L8" s="52">
        <f>'[1]3-Project Data'!D21</f>
        <v>306235.62</v>
      </c>
      <c r="M8" s="53">
        <f>G8-K8-L8</f>
        <v>1949021.88</v>
      </c>
      <c r="N8" s="45" t="s">
        <v>44</v>
      </c>
    </row>
    <row r="9" spans="1:14" s="243" customFormat="1" ht="135" x14ac:dyDescent="0.25">
      <c r="A9" s="45">
        <v>2</v>
      </c>
      <c r="B9" s="45">
        <v>48190030</v>
      </c>
      <c r="C9" s="46" t="s">
        <v>45</v>
      </c>
      <c r="D9" s="55" t="s">
        <v>46</v>
      </c>
      <c r="E9" s="45" t="s">
        <v>42</v>
      </c>
      <c r="F9" s="48">
        <v>2500000</v>
      </c>
      <c r="G9" s="49">
        <f>'[1]3-Project Data'!D34+123449+1338582.5</f>
        <v>2050614.8399999999</v>
      </c>
      <c r="H9" s="537" t="s">
        <v>47</v>
      </c>
      <c r="I9" s="538">
        <v>1</v>
      </c>
      <c r="J9" s="538">
        <v>0</v>
      </c>
      <c r="K9" s="58">
        <f>'[1]3-Project Data'!D36</f>
        <v>354138.77999999997</v>
      </c>
      <c r="L9" s="58">
        <f>'[1]3-Project Data'!D35</f>
        <v>234444.56</v>
      </c>
      <c r="M9" s="53">
        <f>G9-K9-L9</f>
        <v>1462031.4999999998</v>
      </c>
      <c r="N9" s="45" t="s">
        <v>44</v>
      </c>
    </row>
    <row r="10" spans="1:14" s="243" customFormat="1" ht="135" x14ac:dyDescent="0.25">
      <c r="A10" s="45">
        <v>3</v>
      </c>
      <c r="B10" s="45">
        <v>48140040</v>
      </c>
      <c r="C10" s="46" t="s">
        <v>48</v>
      </c>
      <c r="D10" s="55" t="s">
        <v>49</v>
      </c>
      <c r="E10" s="45" t="s">
        <v>42</v>
      </c>
      <c r="F10" s="48">
        <v>1500000</v>
      </c>
      <c r="G10" s="49">
        <f>'[1]3-Project Data'!D48+172312+105324+963600</f>
        <v>1383650</v>
      </c>
      <c r="H10" s="537" t="s">
        <v>50</v>
      </c>
      <c r="I10" s="538">
        <v>0</v>
      </c>
      <c r="J10" s="538">
        <v>0</v>
      </c>
      <c r="K10" s="51">
        <f>'[1]3-Project Data'!D50</f>
        <v>142414</v>
      </c>
      <c r="L10" s="51">
        <f>'[1]3-Project Data'!D49</f>
        <v>0</v>
      </c>
      <c r="M10" s="53">
        <f>G10-K10-L10</f>
        <v>1241236</v>
      </c>
      <c r="N10" s="45" t="s">
        <v>44</v>
      </c>
    </row>
    <row r="11" spans="1:14" s="243" customFormat="1" ht="135" x14ac:dyDescent="0.25">
      <c r="A11" s="45">
        <v>4</v>
      </c>
      <c r="B11" s="45">
        <v>48180020</v>
      </c>
      <c r="C11" s="46" t="s">
        <v>51</v>
      </c>
      <c r="D11" s="47" t="s">
        <v>52</v>
      </c>
      <c r="E11" s="45" t="s">
        <v>42</v>
      </c>
      <c r="F11" s="48">
        <v>2000000</v>
      </c>
      <c r="G11" s="56">
        <f>'[1]3-Project Data'!D67+186232+106390+1295600</f>
        <v>1809489</v>
      </c>
      <c r="H11" s="537" t="s">
        <v>53</v>
      </c>
      <c r="I11" s="538">
        <v>0.1</v>
      </c>
      <c r="J11" s="538">
        <v>0</v>
      </c>
      <c r="K11" s="58">
        <f>'[1]3-Project Data'!D69</f>
        <v>221267</v>
      </c>
      <c r="L11" s="58">
        <f>'[1]3-Project Data'!D68</f>
        <v>0</v>
      </c>
      <c r="M11" s="53">
        <f>G11-K11-L11</f>
        <v>1588222</v>
      </c>
      <c r="N11" s="45" t="s">
        <v>44</v>
      </c>
    </row>
    <row r="12" spans="1:14" s="243" customFormat="1" ht="135" x14ac:dyDescent="0.25">
      <c r="A12" s="45">
        <v>5</v>
      </c>
      <c r="B12" s="45">
        <v>48190020</v>
      </c>
      <c r="C12" s="57" t="s">
        <v>54</v>
      </c>
      <c r="D12" s="47" t="s">
        <v>55</v>
      </c>
      <c r="E12" s="45" t="s">
        <v>42</v>
      </c>
      <c r="F12" s="48">
        <v>2500000</v>
      </c>
      <c r="G12" s="56">
        <f>'[1]3-Project Data'!D81+266814+157854+1638600</f>
        <v>2302946</v>
      </c>
      <c r="H12" s="537" t="s">
        <v>53</v>
      </c>
      <c r="I12" s="538">
        <v>0</v>
      </c>
      <c r="J12" s="538">
        <v>0</v>
      </c>
      <c r="K12" s="58">
        <f>'[1]3-Project Data'!D81</f>
        <v>239678</v>
      </c>
      <c r="L12" s="58">
        <f>'[1]3-Project Data'!D82</f>
        <v>0</v>
      </c>
      <c r="M12" s="53">
        <f>G12-K12-L12</f>
        <v>2063268</v>
      </c>
      <c r="N12" s="45" t="s">
        <v>44</v>
      </c>
    </row>
    <row r="13" spans="1:14" s="243" customFormat="1" x14ac:dyDescent="0.25">
      <c r="A13" s="45"/>
      <c r="B13" s="45"/>
      <c r="C13" s="57"/>
      <c r="D13" s="57"/>
      <c r="E13" s="57"/>
      <c r="F13" s="59"/>
      <c r="G13" s="539"/>
      <c r="H13" s="537"/>
      <c r="I13" s="538"/>
      <c r="J13" s="538"/>
      <c r="K13" s="51"/>
      <c r="L13" s="51"/>
      <c r="M13" s="53"/>
      <c r="N13" s="45"/>
    </row>
    <row r="14" spans="1:14" s="243" customFormat="1" x14ac:dyDescent="0.25">
      <c r="A14" s="45"/>
      <c r="B14" s="45"/>
      <c r="C14" s="57"/>
      <c r="D14" s="57"/>
      <c r="E14" s="57"/>
      <c r="F14" s="59"/>
      <c r="G14" s="539"/>
      <c r="H14" s="537"/>
      <c r="I14" s="538"/>
      <c r="J14" s="538"/>
      <c r="K14" s="51"/>
      <c r="L14" s="51"/>
      <c r="M14" s="59"/>
      <c r="N14" s="45"/>
    </row>
    <row r="15" spans="1:14" s="243" customFormat="1" x14ac:dyDescent="0.25">
      <c r="A15" s="45"/>
      <c r="B15" s="45"/>
      <c r="C15" s="57"/>
      <c r="D15" s="57"/>
      <c r="E15" s="57"/>
      <c r="F15" s="59"/>
      <c r="G15" s="539"/>
      <c r="H15" s="537"/>
      <c r="I15" s="538"/>
      <c r="J15" s="538"/>
      <c r="K15" s="51"/>
      <c r="L15" s="51"/>
      <c r="M15" s="59"/>
      <c r="N15" s="45"/>
    </row>
    <row r="16" spans="1:14" s="243" customFormat="1" x14ac:dyDescent="0.25">
      <c r="A16" s="45"/>
      <c r="B16" s="45"/>
      <c r="C16" s="57"/>
      <c r="D16" s="57"/>
      <c r="E16" s="57"/>
      <c r="F16" s="59"/>
      <c r="G16" s="539"/>
      <c r="H16" s="537"/>
      <c r="I16" s="538"/>
      <c r="J16" s="538"/>
      <c r="K16" s="51"/>
      <c r="L16" s="51"/>
      <c r="M16" s="59"/>
      <c r="N16" s="45"/>
    </row>
    <row r="17" spans="1:14" s="243" customFormat="1" x14ac:dyDescent="0.25">
      <c r="A17" s="57"/>
      <c r="B17" s="45"/>
      <c r="C17" s="57"/>
      <c r="D17" s="57"/>
      <c r="E17" s="57"/>
      <c r="F17" s="59"/>
      <c r="G17" s="59"/>
      <c r="H17" s="45"/>
      <c r="I17" s="45"/>
      <c r="J17" s="45"/>
      <c r="K17" s="51"/>
      <c r="L17" s="540"/>
      <c r="M17" s="53"/>
      <c r="N17" s="57"/>
    </row>
    <row r="18" spans="1:14" s="243" customFormat="1" ht="15.75" x14ac:dyDescent="0.25">
      <c r="A18" s="57"/>
      <c r="B18" s="541"/>
      <c r="C18" s="541"/>
      <c r="D18" s="57"/>
      <c r="E18" s="57"/>
      <c r="F18" s="59"/>
      <c r="G18" s="59"/>
      <c r="H18" s="45"/>
      <c r="I18" s="45"/>
      <c r="J18" s="45"/>
      <c r="K18" s="51"/>
      <c r="L18" s="540"/>
      <c r="M18" s="53"/>
      <c r="N18" s="57"/>
    </row>
    <row r="19" spans="1:14" s="243" customFormat="1" x14ac:dyDescent="0.25">
      <c r="A19" s="45"/>
      <c r="B19" s="45"/>
      <c r="C19" s="57"/>
      <c r="D19" s="57"/>
      <c r="E19" s="57"/>
      <c r="F19" s="59"/>
      <c r="G19" s="59"/>
      <c r="H19" s="72"/>
      <c r="I19" s="72"/>
      <c r="J19" s="72"/>
      <c r="K19" s="51"/>
      <c r="L19" s="51"/>
      <c r="M19" s="53"/>
      <c r="N19" s="57"/>
    </row>
    <row r="20" spans="1:14" s="243" customFormat="1" x14ac:dyDescent="0.25">
      <c r="A20" s="57"/>
      <c r="B20" s="45"/>
      <c r="C20" s="57"/>
      <c r="D20" s="57"/>
      <c r="E20" s="57"/>
      <c r="F20" s="59"/>
      <c r="G20" s="59"/>
      <c r="H20" s="45"/>
      <c r="I20" s="45"/>
      <c r="J20" s="45"/>
      <c r="K20" s="51"/>
      <c r="L20" s="540"/>
      <c r="M20" s="53"/>
      <c r="N20" s="57"/>
    </row>
    <row r="21" spans="1:14" s="243" customFormat="1" ht="16.5" thickBot="1" x14ac:dyDescent="0.3">
      <c r="A21" s="57"/>
      <c r="B21" s="541"/>
      <c r="C21" s="541"/>
      <c r="D21" s="57"/>
      <c r="E21" s="542"/>
      <c r="F21" s="543"/>
      <c r="G21" s="543"/>
      <c r="H21" s="45"/>
      <c r="I21" s="544"/>
      <c r="J21" s="544"/>
      <c r="K21" s="545"/>
      <c r="L21" s="546"/>
      <c r="M21" s="60"/>
      <c r="N21" s="542"/>
    </row>
    <row r="22" spans="1:14" s="243" customFormat="1" ht="16.5" thickBot="1" x14ac:dyDescent="0.3">
      <c r="A22" s="547"/>
      <c r="B22" s="548"/>
      <c r="C22" s="547"/>
      <c r="D22" s="547"/>
      <c r="E22" s="549" t="s">
        <v>56</v>
      </c>
      <c r="F22" s="550">
        <f>SUM(F8:F21)</f>
        <v>11000000</v>
      </c>
      <c r="G22" s="551">
        <f>SUM(G8:G21)</f>
        <v>10303637.84</v>
      </c>
      <c r="H22" s="552"/>
      <c r="I22" s="553"/>
      <c r="J22" s="554"/>
      <c r="K22" s="550">
        <f>SUM(K8:K21)</f>
        <v>1459178.28</v>
      </c>
      <c r="L22" s="555">
        <f>SUM(L8:L21)</f>
        <v>540680.17999999993</v>
      </c>
      <c r="M22" s="62">
        <f>G22-K22-L22</f>
        <v>8303779.3800000008</v>
      </c>
      <c r="N22" s="556"/>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D9" sqref="D9"/>
    </sheetView>
  </sheetViews>
  <sheetFormatPr defaultRowHeight="15" x14ac:dyDescent="0.25"/>
  <cols>
    <col min="2" max="2" width="17.140625" customWidth="1"/>
    <col min="3" max="3" width="22" customWidth="1"/>
    <col min="4" max="4" width="17" customWidth="1"/>
    <col min="5" max="5" width="16.42578125" customWidth="1"/>
    <col min="6" max="6" width="14.85546875" customWidth="1"/>
    <col min="7" max="7" width="16.140625" customWidth="1"/>
    <col min="8" max="8" width="13.5703125" customWidth="1"/>
  </cols>
  <sheetData>
    <row r="1" spans="1:14" ht="31.5" x14ac:dyDescent="0.25">
      <c r="A1" s="31"/>
      <c r="B1" s="32" t="s">
        <v>26</v>
      </c>
      <c r="C1" s="688" t="s">
        <v>27</v>
      </c>
      <c r="D1" s="689"/>
      <c r="E1" s="33"/>
      <c r="F1" s="31"/>
      <c r="I1" s="63"/>
    </row>
    <row r="2" spans="1:14" ht="15.75" x14ac:dyDescent="0.25">
      <c r="A2" s="31"/>
      <c r="B2" s="32" t="s">
        <v>28</v>
      </c>
      <c r="C2" s="690">
        <f>'[1]1-Template'!C2</f>
        <v>43269</v>
      </c>
      <c r="D2" s="691"/>
      <c r="E2" s="64"/>
      <c r="F2" s="31"/>
      <c r="G2" s="63"/>
      <c r="H2" s="65"/>
      <c r="I2" s="63"/>
      <c r="J2" s="63"/>
      <c r="M2" s="66"/>
    </row>
    <row r="3" spans="1:14" ht="31.5" x14ac:dyDescent="0.25">
      <c r="A3" s="31"/>
      <c r="B3" s="32" t="s">
        <v>29</v>
      </c>
      <c r="C3" s="692"/>
      <c r="D3" s="693"/>
      <c r="E3" s="41"/>
      <c r="F3" s="31"/>
    </row>
    <row r="4" spans="1:14" ht="15.75" x14ac:dyDescent="0.25">
      <c r="A4" s="31"/>
      <c r="B4" s="42"/>
      <c r="C4" s="43"/>
      <c r="D4" s="44"/>
      <c r="E4" s="44"/>
      <c r="F4" s="31"/>
    </row>
    <row r="5" spans="1:14" x14ac:dyDescent="0.25">
      <c r="A5" s="680" t="s">
        <v>30</v>
      </c>
      <c r="B5" s="699" t="s">
        <v>57</v>
      </c>
      <c r="C5" s="700"/>
      <c r="D5" s="700"/>
      <c r="E5" s="700"/>
      <c r="F5" s="700"/>
      <c r="G5" s="700"/>
      <c r="H5" s="700"/>
      <c r="I5" s="700"/>
      <c r="J5" s="700"/>
      <c r="K5" s="700"/>
      <c r="L5" s="700"/>
      <c r="M5" s="700"/>
      <c r="N5" s="701"/>
    </row>
    <row r="6" spans="1:14" x14ac:dyDescent="0.25">
      <c r="A6" s="681"/>
      <c r="B6" s="702"/>
      <c r="C6" s="703"/>
      <c r="D6" s="703"/>
      <c r="E6" s="703"/>
      <c r="F6" s="703"/>
      <c r="G6" s="703"/>
      <c r="H6" s="703"/>
      <c r="I6" s="703"/>
      <c r="J6" s="703"/>
      <c r="K6" s="703"/>
      <c r="L6" s="703"/>
      <c r="M6" s="703"/>
      <c r="N6" s="704"/>
    </row>
    <row r="7" spans="1:14" x14ac:dyDescent="0.25">
      <c r="A7" s="682"/>
      <c r="B7" s="705"/>
      <c r="C7" s="706"/>
      <c r="D7" s="706"/>
      <c r="E7" s="706"/>
      <c r="F7" s="706"/>
      <c r="G7" s="706"/>
      <c r="H7" s="706"/>
      <c r="I7" s="706"/>
      <c r="J7" s="706"/>
      <c r="K7" s="706"/>
      <c r="L7" s="706"/>
      <c r="M7" s="706"/>
      <c r="N7" s="707"/>
    </row>
    <row r="8" spans="1:14" s="243" customFormat="1" ht="63" x14ac:dyDescent="0.25">
      <c r="A8" s="67"/>
      <c r="B8" s="32" t="s">
        <v>32</v>
      </c>
      <c r="C8" s="68" t="s">
        <v>1</v>
      </c>
      <c r="D8" s="68" t="s">
        <v>58</v>
      </c>
      <c r="E8" s="68" t="s">
        <v>59</v>
      </c>
      <c r="F8" s="68" t="s">
        <v>60</v>
      </c>
      <c r="G8" s="68" t="s">
        <v>61</v>
      </c>
      <c r="H8" s="69" t="s">
        <v>62</v>
      </c>
      <c r="I8" s="70"/>
      <c r="J8" s="70"/>
      <c r="K8" s="70"/>
      <c r="L8" s="70"/>
      <c r="M8" s="70"/>
      <c r="N8" s="71"/>
    </row>
    <row r="9" spans="1:14" s="243" customFormat="1" ht="75" x14ac:dyDescent="0.25">
      <c r="A9" s="45">
        <v>1</v>
      </c>
      <c r="B9" s="46" t="str">
        <f>'[2]1-Template'!C8</f>
        <v>Camp Mabry Admin Offices
2200 W 35th St Bldg 1
Austin, 78730</v>
      </c>
      <c r="C9" s="49">
        <f>'[1]1-Template'!F8*2</f>
        <v>5000000</v>
      </c>
      <c r="D9" s="72">
        <f>'[1]3-Project Data'!I20+82764+2572494</f>
        <v>2880751</v>
      </c>
      <c r="E9" s="72">
        <v>0</v>
      </c>
      <c r="F9" s="72">
        <v>0</v>
      </c>
      <c r="G9" s="72">
        <f>D9-E9-F9</f>
        <v>2880751</v>
      </c>
      <c r="H9" s="688" t="s">
        <v>63</v>
      </c>
      <c r="I9" s="697"/>
      <c r="J9" s="697"/>
      <c r="K9" s="697"/>
      <c r="L9" s="697"/>
      <c r="M9" s="697"/>
      <c r="N9" s="689"/>
    </row>
    <row r="10" spans="1:14" s="243" customFormat="1" ht="75" x14ac:dyDescent="0.25">
      <c r="A10" s="45">
        <v>2</v>
      </c>
      <c r="B10" s="46" t="str">
        <f>'[2]1-Template'!C9</f>
        <v>Weslaco Readiness Center
1100 Vo-Tech Drive
Weslaco 78596</v>
      </c>
      <c r="C10" s="49">
        <f>'[1]1-Template'!F9*2</f>
        <v>5000000</v>
      </c>
      <c r="D10" s="49">
        <f>'[1]3-Project Data'!I34+123449+1497818.5</f>
        <v>1674999.5</v>
      </c>
      <c r="E10" s="72">
        <v>0</v>
      </c>
      <c r="F10" s="72">
        <v>0</v>
      </c>
      <c r="G10" s="72">
        <f>D10-E10-F10</f>
        <v>1674999.5</v>
      </c>
      <c r="H10" s="688" t="s">
        <v>64</v>
      </c>
      <c r="I10" s="697"/>
      <c r="J10" s="697"/>
      <c r="K10" s="697"/>
      <c r="L10" s="697"/>
      <c r="M10" s="697"/>
      <c r="N10" s="689"/>
    </row>
    <row r="11" spans="1:14" s="243" customFormat="1" ht="90" x14ac:dyDescent="0.25">
      <c r="A11" s="45">
        <v>3</v>
      </c>
      <c r="B11" s="46" t="str">
        <f>'[2]1-Template'!C10</f>
        <v>Terrell Readiness Center
Lions Club Parkway 
Hwy 80 West
Terrell 75160</v>
      </c>
      <c r="C11" s="49">
        <f>'[1]1-Template'!F10*2</f>
        <v>3000000</v>
      </c>
      <c r="D11" s="49">
        <f>'[1]3-Project Data'!I48+1363600</f>
        <v>1363600</v>
      </c>
      <c r="E11" s="72">
        <v>0</v>
      </c>
      <c r="F11" s="72">
        <v>0</v>
      </c>
      <c r="G11" s="72">
        <f>D11-E11-F11</f>
        <v>1363600</v>
      </c>
      <c r="H11" s="688" t="s">
        <v>65</v>
      </c>
      <c r="I11" s="697"/>
      <c r="J11" s="697"/>
      <c r="K11" s="697"/>
      <c r="L11" s="697"/>
      <c r="M11" s="697"/>
      <c r="N11" s="689"/>
    </row>
    <row r="12" spans="1:14" s="243" customFormat="1" ht="90" x14ac:dyDescent="0.25">
      <c r="A12" s="45">
        <v>4</v>
      </c>
      <c r="B12" s="46" t="str">
        <f>'[2]1-Template'!C11</f>
        <v>Fort Worth Shoreview Readiness Center
8111 Shoreview Dr
Fort Worth 76108</v>
      </c>
      <c r="C12" s="49">
        <f>'[1]1-Template'!F11*2</f>
        <v>4000000</v>
      </c>
      <c r="D12" s="49">
        <f>'[1]3-Project Data'!I67+1795600</f>
        <v>1795600</v>
      </c>
      <c r="E12" s="72">
        <v>0</v>
      </c>
      <c r="F12" s="72">
        <v>0</v>
      </c>
      <c r="G12" s="72">
        <f>D12-E12-F12</f>
        <v>1795600</v>
      </c>
      <c r="H12" s="688" t="s">
        <v>65</v>
      </c>
      <c r="I12" s="697"/>
      <c r="J12" s="697"/>
      <c r="K12" s="697"/>
      <c r="L12" s="697"/>
      <c r="M12" s="697"/>
      <c r="N12" s="689"/>
    </row>
    <row r="13" spans="1:14" s="243" customFormat="1" ht="75" x14ac:dyDescent="0.25">
      <c r="A13" s="45">
        <v>5</v>
      </c>
      <c r="B13" s="57" t="str">
        <f>'[2]1-Template'!C12</f>
        <v>Fort Worth Cobb Park Readiness Center
2101 Cobb Park Dr
Fort Worth 76105</v>
      </c>
      <c r="C13" s="49">
        <f>'[1]1-Template'!F12*2</f>
        <v>5000000</v>
      </c>
      <c r="D13" s="49">
        <f>'[1]3-Project Data'!I81+2288600</f>
        <v>2288600</v>
      </c>
      <c r="E13" s="72">
        <v>0</v>
      </c>
      <c r="F13" s="72">
        <v>0</v>
      </c>
      <c r="G13" s="72">
        <f>D13-E13-F13</f>
        <v>2288600</v>
      </c>
      <c r="H13" s="688" t="s">
        <v>65</v>
      </c>
      <c r="I13" s="697"/>
      <c r="J13" s="697"/>
      <c r="K13" s="697"/>
      <c r="L13" s="697"/>
      <c r="M13" s="697"/>
      <c r="N13" s="689"/>
    </row>
    <row r="14" spans="1:14" x14ac:dyDescent="0.25">
      <c r="A14" s="54"/>
      <c r="B14" s="73"/>
      <c r="C14" s="74"/>
      <c r="D14" s="75"/>
      <c r="E14" s="76"/>
      <c r="F14" s="77"/>
      <c r="G14" s="75"/>
      <c r="H14" s="698"/>
      <c r="I14" s="697"/>
      <c r="J14" s="697"/>
      <c r="K14" s="697"/>
      <c r="L14" s="697"/>
      <c r="M14" s="697"/>
      <c r="N14" s="689"/>
    </row>
    <row r="15" spans="1:14" x14ac:dyDescent="0.25">
      <c r="A15" s="54"/>
      <c r="B15" s="73"/>
      <c r="C15" s="74"/>
      <c r="D15" s="75"/>
      <c r="E15" s="76"/>
      <c r="F15" s="77"/>
      <c r="G15" s="75"/>
      <c r="H15" s="698"/>
      <c r="I15" s="697"/>
      <c r="J15" s="697"/>
      <c r="K15" s="697"/>
      <c r="L15" s="697"/>
      <c r="M15" s="697"/>
      <c r="N15" s="689"/>
    </row>
    <row r="16" spans="1:14" ht="16.5" thickBot="1" x14ac:dyDescent="0.3">
      <c r="A16" s="78"/>
      <c r="B16" s="79"/>
      <c r="C16" s="80"/>
      <c r="D16" s="81"/>
      <c r="E16" s="82"/>
      <c r="F16" s="82"/>
      <c r="G16" s="82"/>
      <c r="H16" s="694"/>
      <c r="I16" s="695"/>
      <c r="J16" s="695"/>
      <c r="K16" s="695"/>
      <c r="L16" s="695"/>
      <c r="M16" s="695"/>
      <c r="N16" s="696"/>
    </row>
    <row r="17" spans="2:4" ht="16.5" thickBot="1" x14ac:dyDescent="0.3">
      <c r="B17" s="61" t="s">
        <v>56</v>
      </c>
      <c r="C17" s="83">
        <f>SUM(C5:C16)</f>
        <v>22000000</v>
      </c>
      <c r="D17" s="84">
        <f>SUM(D5:D16)</f>
        <v>10003550.5</v>
      </c>
    </row>
    <row r="18" spans="2:4" ht="15.75" x14ac:dyDescent="0.25">
      <c r="B18" s="85"/>
      <c r="C18" s="86"/>
      <c r="D18" s="87">
        <f>C17-D17</f>
        <v>11996449.5</v>
      </c>
    </row>
  </sheetData>
  <mergeCells count="13">
    <mergeCell ref="H9:N9"/>
    <mergeCell ref="C1:D1"/>
    <mergeCell ref="C2:D2"/>
    <mergeCell ref="C3:D3"/>
    <mergeCell ref="A5:A7"/>
    <mergeCell ref="B5:N7"/>
    <mergeCell ref="H16:N16"/>
    <mergeCell ref="H10:N10"/>
    <mergeCell ref="H11:N11"/>
    <mergeCell ref="H12:N12"/>
    <mergeCell ref="H13:N13"/>
    <mergeCell ref="H14:N14"/>
    <mergeCell ref="H15:N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zoomScale="80" zoomScaleNormal="80" workbookViewId="0">
      <selection activeCell="D6" sqref="D6"/>
    </sheetView>
  </sheetViews>
  <sheetFormatPr defaultRowHeight="15" x14ac:dyDescent="0.25"/>
  <cols>
    <col min="2" max="2" width="12.85546875" customWidth="1"/>
    <col min="3" max="3" width="21.7109375" customWidth="1"/>
    <col min="4" max="4" width="29.5703125" customWidth="1"/>
    <col min="5" max="5" width="12.7109375" customWidth="1"/>
    <col min="6" max="6" width="15.42578125" customWidth="1"/>
    <col min="7" max="7" width="15" customWidth="1"/>
    <col min="8" max="8" width="15.7109375" customWidth="1"/>
    <col min="9" max="9" width="14.7109375" customWidth="1"/>
    <col min="10" max="10" width="14.85546875" customWidth="1"/>
    <col min="11" max="11" width="14.140625" customWidth="1"/>
    <col min="12" max="12" width="14.42578125" customWidth="1"/>
    <col min="13" max="14" width="14.28515625" customWidth="1"/>
    <col min="15" max="15" width="15.140625" customWidth="1"/>
    <col min="16" max="16" width="15" customWidth="1"/>
    <col min="17" max="17" width="15.7109375" customWidth="1"/>
  </cols>
  <sheetData>
    <row r="1" spans="1:18" ht="31.5" x14ac:dyDescent="0.25">
      <c r="A1" s="160"/>
      <c r="B1" s="161" t="s">
        <v>26</v>
      </c>
      <c r="C1" s="658" t="s">
        <v>150</v>
      </c>
      <c r="D1" s="660"/>
      <c r="E1" s="162"/>
      <c r="F1" s="163"/>
      <c r="G1" s="164"/>
      <c r="H1" s="165"/>
      <c r="I1" s="166"/>
      <c r="J1" s="166"/>
      <c r="K1" s="166"/>
      <c r="L1" s="167"/>
      <c r="M1" s="167"/>
      <c r="N1" s="167"/>
      <c r="O1" s="164"/>
      <c r="P1" s="164"/>
      <c r="Q1" s="164"/>
      <c r="R1" s="168"/>
    </row>
    <row r="2" spans="1:18" ht="27.75" x14ac:dyDescent="0.25">
      <c r="A2" s="160"/>
      <c r="B2" s="161" t="s">
        <v>28</v>
      </c>
      <c r="C2" s="708">
        <v>43264</v>
      </c>
      <c r="D2" s="709"/>
      <c r="E2" s="169"/>
      <c r="F2" s="163"/>
      <c r="G2" s="170"/>
      <c r="H2" s="171"/>
      <c r="I2" s="172"/>
      <c r="J2" s="172"/>
      <c r="K2" s="172"/>
      <c r="L2" s="173"/>
      <c r="M2" s="173"/>
      <c r="N2" s="173"/>
      <c r="O2" s="164"/>
      <c r="P2" s="164"/>
      <c r="Q2" s="174">
        <v>43264</v>
      </c>
      <c r="R2" s="175"/>
    </row>
    <row r="3" spans="1:18" s="243" customFormat="1" ht="31.5" x14ac:dyDescent="0.25">
      <c r="A3" s="160"/>
      <c r="B3" s="161" t="s">
        <v>29</v>
      </c>
      <c r="C3" s="658" t="s">
        <v>151</v>
      </c>
      <c r="D3" s="660"/>
      <c r="E3" s="162"/>
      <c r="F3" s="163"/>
      <c r="G3" s="164"/>
      <c r="H3" s="165"/>
      <c r="I3" s="166"/>
      <c r="J3" s="166"/>
      <c r="K3" s="166"/>
      <c r="L3" s="167"/>
      <c r="M3" s="167"/>
      <c r="N3" s="167"/>
      <c r="O3" s="164"/>
      <c r="P3" s="164"/>
      <c r="Q3" s="164"/>
      <c r="R3" s="168"/>
    </row>
    <row r="4" spans="1:18" s="243" customFormat="1" ht="27.75" thickBot="1" x14ac:dyDescent="0.3">
      <c r="A4" s="160"/>
      <c r="B4" s="176"/>
      <c r="C4" s="170"/>
      <c r="D4" s="164"/>
      <c r="E4" s="177"/>
      <c r="F4" s="178"/>
      <c r="G4" s="179"/>
      <c r="H4" s="165"/>
      <c r="I4" s="180"/>
      <c r="J4" s="180"/>
      <c r="K4" s="181"/>
      <c r="L4" s="182"/>
      <c r="M4" s="182"/>
      <c r="N4" s="183"/>
      <c r="O4" s="164"/>
      <c r="P4" s="164"/>
      <c r="Q4" s="164"/>
      <c r="R4" s="168"/>
    </row>
    <row r="5" spans="1:18" s="243" customFormat="1" ht="79.5" thickBot="1" x14ac:dyDescent="0.3">
      <c r="A5" s="184" t="s">
        <v>30</v>
      </c>
      <c r="B5" s="185" t="s">
        <v>31</v>
      </c>
      <c r="C5" s="185" t="s">
        <v>32</v>
      </c>
      <c r="D5" s="185" t="s">
        <v>33</v>
      </c>
      <c r="E5" s="185" t="s">
        <v>34</v>
      </c>
      <c r="F5" s="186" t="s">
        <v>1</v>
      </c>
      <c r="G5" s="185" t="s">
        <v>152</v>
      </c>
      <c r="H5" s="187" t="s">
        <v>36</v>
      </c>
      <c r="I5" s="188" t="s">
        <v>37</v>
      </c>
      <c r="J5" s="188" t="s">
        <v>37</v>
      </c>
      <c r="K5" s="188" t="s">
        <v>37</v>
      </c>
      <c r="L5" s="189" t="s">
        <v>38</v>
      </c>
      <c r="M5" s="189" t="s">
        <v>38</v>
      </c>
      <c r="N5" s="189" t="s">
        <v>38</v>
      </c>
      <c r="O5" s="185" t="s">
        <v>3</v>
      </c>
      <c r="P5" s="185" t="s">
        <v>5</v>
      </c>
      <c r="Q5" s="185" t="s">
        <v>7</v>
      </c>
      <c r="R5" s="190" t="s">
        <v>39</v>
      </c>
    </row>
    <row r="6" spans="1:18" s="243" customFormat="1" ht="165" x14ac:dyDescent="0.25">
      <c r="A6" s="191">
        <v>1</v>
      </c>
      <c r="B6" s="192">
        <v>127490</v>
      </c>
      <c r="C6" s="193" t="s">
        <v>153</v>
      </c>
      <c r="D6" s="193" t="s">
        <v>154</v>
      </c>
      <c r="E6" s="194" t="s">
        <v>155</v>
      </c>
      <c r="F6" s="195">
        <v>1200000</v>
      </c>
      <c r="G6" s="196">
        <v>1967826.39</v>
      </c>
      <c r="H6" s="197">
        <v>43466</v>
      </c>
      <c r="I6" s="198">
        <v>1</v>
      </c>
      <c r="J6" s="198">
        <v>1</v>
      </c>
      <c r="K6" s="198" t="s">
        <v>156</v>
      </c>
      <c r="L6" s="199">
        <v>0.3</v>
      </c>
      <c r="M6" s="199">
        <v>0.6</v>
      </c>
      <c r="N6" s="199">
        <v>0.73878627968337729</v>
      </c>
      <c r="O6" s="200">
        <v>436082.84</v>
      </c>
      <c r="P6" s="200">
        <v>62592.13</v>
      </c>
      <c r="Q6" s="200">
        <v>1469151.42</v>
      </c>
      <c r="R6" s="201"/>
    </row>
    <row r="7" spans="1:18" s="243" customFormat="1" ht="151.5" x14ac:dyDescent="0.25">
      <c r="A7" s="191">
        <v>2</v>
      </c>
      <c r="B7" s="202">
        <v>116818</v>
      </c>
      <c r="C7" s="203" t="s">
        <v>157</v>
      </c>
      <c r="D7" s="203" t="s">
        <v>158</v>
      </c>
      <c r="E7" s="204" t="s">
        <v>155</v>
      </c>
      <c r="F7" s="205">
        <v>35000</v>
      </c>
      <c r="G7" s="206">
        <v>1105592.8600000001</v>
      </c>
      <c r="H7" s="207">
        <v>43937.708333333336</v>
      </c>
      <c r="I7" s="208">
        <v>0.6</v>
      </c>
      <c r="J7" s="208">
        <v>0.6</v>
      </c>
      <c r="K7" s="208">
        <v>0.95</v>
      </c>
      <c r="L7" s="209">
        <v>0</v>
      </c>
      <c r="M7" s="209">
        <v>0</v>
      </c>
      <c r="N7" s="209">
        <v>0</v>
      </c>
      <c r="O7" s="210">
        <v>0</v>
      </c>
      <c r="P7" s="210">
        <v>2510.96</v>
      </c>
      <c r="Q7" s="200">
        <v>1103081.9000000001</v>
      </c>
      <c r="R7" s="201"/>
    </row>
    <row r="8" spans="1:18" s="243" customFormat="1" ht="181.5" x14ac:dyDescent="0.25">
      <c r="A8" s="191">
        <v>3</v>
      </c>
      <c r="B8" s="202">
        <v>116151</v>
      </c>
      <c r="C8" s="203" t="s">
        <v>159</v>
      </c>
      <c r="D8" s="203" t="s">
        <v>160</v>
      </c>
      <c r="E8" s="204" t="s">
        <v>155</v>
      </c>
      <c r="F8" s="205">
        <v>71904.622499999998</v>
      </c>
      <c r="G8" s="206">
        <v>1468869.16</v>
      </c>
      <c r="H8" s="207">
        <v>44084.708333333336</v>
      </c>
      <c r="I8" s="208">
        <v>0.6</v>
      </c>
      <c r="J8" s="208">
        <v>0.6</v>
      </c>
      <c r="K8" s="208">
        <v>0.95</v>
      </c>
      <c r="L8" s="209">
        <v>0.11</v>
      </c>
      <c r="M8" s="209">
        <v>0.16</v>
      </c>
      <c r="N8" s="209">
        <v>0.36</v>
      </c>
      <c r="O8" s="210">
        <v>7.8159700933610995E-14</v>
      </c>
      <c r="P8" s="210">
        <v>26241.299999999996</v>
      </c>
      <c r="Q8" s="200">
        <v>1442627.8599999999</v>
      </c>
      <c r="R8" s="201"/>
    </row>
    <row r="9" spans="1:18" s="243" customFormat="1" ht="196.5" x14ac:dyDescent="0.25">
      <c r="A9" s="191">
        <v>4</v>
      </c>
      <c r="B9" s="202">
        <v>126472</v>
      </c>
      <c r="C9" s="203" t="s">
        <v>161</v>
      </c>
      <c r="D9" s="203" t="s">
        <v>162</v>
      </c>
      <c r="E9" s="204" t="s">
        <v>155</v>
      </c>
      <c r="F9" s="205">
        <v>50000</v>
      </c>
      <c r="G9" s="206">
        <v>1351982.1199999999</v>
      </c>
      <c r="H9" s="207">
        <v>43875.708333333336</v>
      </c>
      <c r="I9" s="208">
        <v>0.6</v>
      </c>
      <c r="J9" s="208">
        <v>0.6</v>
      </c>
      <c r="K9" s="208">
        <v>0.6</v>
      </c>
      <c r="L9" s="209">
        <v>0</v>
      </c>
      <c r="M9" s="209">
        <v>0</v>
      </c>
      <c r="N9" s="209">
        <v>0</v>
      </c>
      <c r="O9" s="210">
        <v>0</v>
      </c>
      <c r="P9" s="210">
        <v>4875.1499999999996</v>
      </c>
      <c r="Q9" s="200">
        <v>1347106.97</v>
      </c>
      <c r="R9" s="201"/>
    </row>
    <row r="10" spans="1:18" s="243" customFormat="1" ht="120" x14ac:dyDescent="0.25">
      <c r="A10" s="191">
        <v>5</v>
      </c>
      <c r="B10" s="202">
        <v>117535</v>
      </c>
      <c r="C10" s="203" t="s">
        <v>163</v>
      </c>
      <c r="D10" s="211" t="s">
        <v>164</v>
      </c>
      <c r="E10" s="204" t="s">
        <v>155</v>
      </c>
      <c r="F10" s="205">
        <v>57245.737499999996</v>
      </c>
      <c r="G10" s="206">
        <v>79291.83</v>
      </c>
      <c r="H10" s="207">
        <v>43175.708333333299</v>
      </c>
      <c r="I10" s="208">
        <v>1</v>
      </c>
      <c r="J10" s="208">
        <v>1</v>
      </c>
      <c r="K10" s="208">
        <v>1</v>
      </c>
      <c r="L10" s="209">
        <v>0.37</v>
      </c>
      <c r="M10" s="209">
        <v>0.74</v>
      </c>
      <c r="N10" s="209">
        <v>1</v>
      </c>
      <c r="O10" s="210">
        <v>5.3290705182007498E-15</v>
      </c>
      <c r="P10" s="210">
        <v>9484.26</v>
      </c>
      <c r="Q10" s="200">
        <v>69807.570000000007</v>
      </c>
      <c r="R10" s="201"/>
    </row>
    <row r="11" spans="1:18" s="243" customFormat="1" ht="150" x14ac:dyDescent="0.25">
      <c r="A11" s="191">
        <v>6</v>
      </c>
      <c r="B11" s="202">
        <v>116471</v>
      </c>
      <c r="C11" s="203" t="s">
        <v>165</v>
      </c>
      <c r="D11" s="203" t="s">
        <v>166</v>
      </c>
      <c r="E11" s="204" t="s">
        <v>155</v>
      </c>
      <c r="F11" s="205">
        <v>809623.8885</v>
      </c>
      <c r="G11" s="206">
        <v>811858.97</v>
      </c>
      <c r="H11" s="207">
        <v>43552.708333333299</v>
      </c>
      <c r="I11" s="208">
        <v>1</v>
      </c>
      <c r="J11" s="208">
        <v>1</v>
      </c>
      <c r="K11" s="208" t="s">
        <v>156</v>
      </c>
      <c r="L11" s="209">
        <v>0.13</v>
      </c>
      <c r="M11" s="209">
        <v>0.4</v>
      </c>
      <c r="N11" s="209">
        <v>0.48901098901098899</v>
      </c>
      <c r="O11" s="210">
        <v>37463.89</v>
      </c>
      <c r="P11" s="210">
        <v>64414.770000000011</v>
      </c>
      <c r="Q11" s="200">
        <v>709980.30999999994</v>
      </c>
      <c r="R11" s="201"/>
    </row>
    <row r="12" spans="1:18" s="243" customFormat="1" ht="165" x14ac:dyDescent="0.25">
      <c r="A12" s="191">
        <v>7</v>
      </c>
      <c r="B12" s="202">
        <v>117494</v>
      </c>
      <c r="C12" s="203" t="s">
        <v>167</v>
      </c>
      <c r="D12" s="203" t="s">
        <v>168</v>
      </c>
      <c r="E12" s="204" t="s">
        <v>155</v>
      </c>
      <c r="F12" s="205">
        <v>180000</v>
      </c>
      <c r="G12" s="206">
        <v>150000</v>
      </c>
      <c r="H12" s="207">
        <v>43297.708333333299</v>
      </c>
      <c r="I12" s="208">
        <v>1</v>
      </c>
      <c r="J12" s="208">
        <v>1</v>
      </c>
      <c r="K12" s="208">
        <v>1</v>
      </c>
      <c r="L12" s="209">
        <v>0.32</v>
      </c>
      <c r="M12" s="209">
        <v>0.77</v>
      </c>
      <c r="N12" s="209">
        <v>0.75</v>
      </c>
      <c r="O12" s="210">
        <v>-1.7763568394002501E-14</v>
      </c>
      <c r="P12" s="210">
        <v>21977.600000000006</v>
      </c>
      <c r="Q12" s="200">
        <v>128022.39999999999</v>
      </c>
      <c r="R12" s="201"/>
    </row>
    <row r="13" spans="1:18" s="243" customFormat="1" ht="165" x14ac:dyDescent="0.25">
      <c r="A13" s="191">
        <v>8</v>
      </c>
      <c r="B13" s="202">
        <v>122865</v>
      </c>
      <c r="C13" s="203" t="s">
        <v>169</v>
      </c>
      <c r="D13" s="211" t="s">
        <v>170</v>
      </c>
      <c r="E13" s="204" t="s">
        <v>155</v>
      </c>
      <c r="F13" s="205">
        <v>23410.128000000001</v>
      </c>
      <c r="G13" s="206">
        <v>24297.09</v>
      </c>
      <c r="H13" s="207">
        <v>44299.708333333299</v>
      </c>
      <c r="I13" s="208">
        <v>0.6</v>
      </c>
      <c r="J13" s="208">
        <v>0.6</v>
      </c>
      <c r="K13" s="208">
        <v>0.3</v>
      </c>
      <c r="L13" s="209">
        <v>0</v>
      </c>
      <c r="M13" s="209">
        <v>0</v>
      </c>
      <c r="N13" s="209">
        <v>0</v>
      </c>
      <c r="O13" s="210">
        <v>0</v>
      </c>
      <c r="P13" s="210">
        <v>5199.96</v>
      </c>
      <c r="Q13" s="200">
        <v>19097.13</v>
      </c>
      <c r="R13" s="201"/>
    </row>
    <row r="14" spans="1:18" s="243" customFormat="1" ht="135" x14ac:dyDescent="0.25">
      <c r="A14" s="191">
        <v>9</v>
      </c>
      <c r="B14" s="202">
        <v>116921</v>
      </c>
      <c r="C14" s="203" t="s">
        <v>171</v>
      </c>
      <c r="D14" s="203" t="s">
        <v>172</v>
      </c>
      <c r="E14" s="204" t="s">
        <v>155</v>
      </c>
      <c r="F14" s="205">
        <v>25803.383999999998</v>
      </c>
      <c r="G14" s="206">
        <v>41181</v>
      </c>
      <c r="H14" s="207">
        <v>43882.708333333299</v>
      </c>
      <c r="I14" s="208">
        <v>0.3</v>
      </c>
      <c r="J14" s="208">
        <v>0.3</v>
      </c>
      <c r="K14" s="208">
        <v>0.6</v>
      </c>
      <c r="L14" s="209">
        <v>0</v>
      </c>
      <c r="M14" s="209">
        <v>0</v>
      </c>
      <c r="N14" s="209">
        <v>0</v>
      </c>
      <c r="O14" s="210">
        <v>0</v>
      </c>
      <c r="P14" s="210">
        <v>6087.6</v>
      </c>
      <c r="Q14" s="200">
        <v>35093.4</v>
      </c>
      <c r="R14" s="201"/>
    </row>
    <row r="15" spans="1:18" s="243" customFormat="1" ht="151.5" x14ac:dyDescent="0.25">
      <c r="A15" s="191">
        <v>10</v>
      </c>
      <c r="B15" s="202">
        <v>117504</v>
      </c>
      <c r="C15" s="203" t="s">
        <v>173</v>
      </c>
      <c r="D15" s="203" t="s">
        <v>174</v>
      </c>
      <c r="E15" s="204" t="s">
        <v>155</v>
      </c>
      <c r="F15" s="205">
        <v>500000</v>
      </c>
      <c r="G15" s="206">
        <v>1253962.1000000001</v>
      </c>
      <c r="H15" s="207">
        <v>43836</v>
      </c>
      <c r="I15" s="208">
        <v>0.3</v>
      </c>
      <c r="J15" s="208">
        <v>0.6</v>
      </c>
      <c r="K15" s="208">
        <v>0.6</v>
      </c>
      <c r="L15" s="209">
        <v>0</v>
      </c>
      <c r="M15" s="209">
        <v>0</v>
      </c>
      <c r="N15" s="209">
        <v>0</v>
      </c>
      <c r="O15" s="210">
        <v>604940</v>
      </c>
      <c r="P15" s="210">
        <v>29043.739999999998</v>
      </c>
      <c r="Q15" s="200">
        <v>619978.3600000001</v>
      </c>
      <c r="R15" s="201"/>
    </row>
    <row r="16" spans="1:18" s="243" customFormat="1" ht="105" x14ac:dyDescent="0.25">
      <c r="A16" s="191">
        <v>11</v>
      </c>
      <c r="B16" s="202">
        <v>117536</v>
      </c>
      <c r="C16" s="203" t="s">
        <v>175</v>
      </c>
      <c r="D16" s="203" t="s">
        <v>176</v>
      </c>
      <c r="E16" s="204" t="s">
        <v>155</v>
      </c>
      <c r="F16" s="205">
        <v>75782.466</v>
      </c>
      <c r="G16" s="206">
        <v>175000</v>
      </c>
      <c r="H16" s="207">
        <v>43259.708333333299</v>
      </c>
      <c r="I16" s="208">
        <v>1</v>
      </c>
      <c r="J16" s="208">
        <v>1</v>
      </c>
      <c r="K16" s="208">
        <v>1</v>
      </c>
      <c r="L16" s="209">
        <v>0.5</v>
      </c>
      <c r="M16" s="209">
        <v>0.87</v>
      </c>
      <c r="N16" s="209">
        <v>0.93</v>
      </c>
      <c r="O16" s="210">
        <v>22002.98</v>
      </c>
      <c r="P16" s="210">
        <v>12270.439999999999</v>
      </c>
      <c r="Q16" s="200">
        <v>140726.57999999999</v>
      </c>
      <c r="R16" s="201"/>
    </row>
    <row r="17" spans="1:18" s="243" customFormat="1" ht="240" x14ac:dyDescent="0.25">
      <c r="A17" s="191">
        <v>12</v>
      </c>
      <c r="B17" s="202">
        <v>117505</v>
      </c>
      <c r="C17" s="203" t="s">
        <v>177</v>
      </c>
      <c r="D17" s="203" t="s">
        <v>178</v>
      </c>
      <c r="E17" s="204" t="s">
        <v>155</v>
      </c>
      <c r="F17" s="205">
        <v>500891.08500000002</v>
      </c>
      <c r="G17" s="206">
        <v>326433.75999999995</v>
      </c>
      <c r="H17" s="207">
        <v>43493.708333333299</v>
      </c>
      <c r="I17" s="208">
        <v>1</v>
      </c>
      <c r="J17" s="208">
        <v>1</v>
      </c>
      <c r="K17" s="208">
        <v>1</v>
      </c>
      <c r="L17" s="209">
        <v>0.09</v>
      </c>
      <c r="M17" s="209">
        <v>0.31</v>
      </c>
      <c r="N17" s="209">
        <v>0.21</v>
      </c>
      <c r="O17" s="210">
        <v>44888.5</v>
      </c>
      <c r="P17" s="210">
        <v>89694.6</v>
      </c>
      <c r="Q17" s="200">
        <v>191850.65999999995</v>
      </c>
      <c r="R17" s="201"/>
    </row>
    <row r="18" spans="1:18" s="243" customFormat="1" ht="120" x14ac:dyDescent="0.25">
      <c r="A18" s="191">
        <v>13</v>
      </c>
      <c r="B18" s="202">
        <v>126496</v>
      </c>
      <c r="C18" s="203" t="s">
        <v>179</v>
      </c>
      <c r="D18" s="203" t="s">
        <v>180</v>
      </c>
      <c r="E18" s="204" t="s">
        <v>155</v>
      </c>
      <c r="F18" s="205">
        <v>126919.24800000001</v>
      </c>
      <c r="G18" s="206">
        <v>160000</v>
      </c>
      <c r="H18" s="207">
        <v>43481.708333333299</v>
      </c>
      <c r="I18" s="208">
        <v>1</v>
      </c>
      <c r="J18" s="208">
        <v>1</v>
      </c>
      <c r="K18" s="208">
        <v>1</v>
      </c>
      <c r="L18" s="209">
        <v>0</v>
      </c>
      <c r="M18" s="209">
        <v>0.72</v>
      </c>
      <c r="N18" s="209">
        <v>0.86</v>
      </c>
      <c r="O18" s="210">
        <v>0</v>
      </c>
      <c r="P18" s="210">
        <v>23211.829999999994</v>
      </c>
      <c r="Q18" s="200">
        <v>136788.17000000001</v>
      </c>
      <c r="R18" s="201"/>
    </row>
    <row r="19" spans="1:18" s="243" customFormat="1" ht="90" x14ac:dyDescent="0.25">
      <c r="A19" s="191">
        <v>14</v>
      </c>
      <c r="B19" s="202">
        <v>124729</v>
      </c>
      <c r="C19" s="203" t="s">
        <v>181</v>
      </c>
      <c r="D19" s="203" t="s">
        <v>182</v>
      </c>
      <c r="E19" s="204" t="s">
        <v>155</v>
      </c>
      <c r="F19" s="205">
        <v>0</v>
      </c>
      <c r="G19" s="206">
        <v>206.29</v>
      </c>
      <c r="H19" s="207" t="s">
        <v>97</v>
      </c>
      <c r="I19" s="208">
        <v>1</v>
      </c>
      <c r="J19" s="208">
        <v>1</v>
      </c>
      <c r="K19" s="208">
        <v>1</v>
      </c>
      <c r="L19" s="209">
        <v>0</v>
      </c>
      <c r="M19" s="209">
        <v>0</v>
      </c>
      <c r="N19" s="209">
        <v>0</v>
      </c>
      <c r="O19" s="210">
        <v>0</v>
      </c>
      <c r="P19" s="210">
        <v>206.29</v>
      </c>
      <c r="Q19" s="200">
        <v>0</v>
      </c>
      <c r="R19" s="201"/>
    </row>
    <row r="20" spans="1:18" s="243" customFormat="1" ht="120" x14ac:dyDescent="0.25">
      <c r="A20" s="191">
        <v>15</v>
      </c>
      <c r="B20" s="202">
        <v>127483</v>
      </c>
      <c r="C20" s="203" t="s">
        <v>183</v>
      </c>
      <c r="D20" s="203" t="s">
        <v>184</v>
      </c>
      <c r="E20" s="204" t="s">
        <v>155</v>
      </c>
      <c r="F20" s="205">
        <v>65290.767</v>
      </c>
      <c r="G20" s="206">
        <v>68000</v>
      </c>
      <c r="H20" s="207">
        <v>43481.708333333299</v>
      </c>
      <c r="I20" s="208">
        <v>1</v>
      </c>
      <c r="J20" s="208">
        <v>1</v>
      </c>
      <c r="K20" s="208">
        <v>1</v>
      </c>
      <c r="L20" s="209">
        <v>0.05</v>
      </c>
      <c r="M20" s="209">
        <v>0.49</v>
      </c>
      <c r="N20" s="209">
        <v>0.65</v>
      </c>
      <c r="O20" s="210">
        <v>2.5579538487363602E-13</v>
      </c>
      <c r="P20" s="210">
        <v>16569.75</v>
      </c>
      <c r="Q20" s="200">
        <v>51430.25</v>
      </c>
      <c r="R20" s="201"/>
    </row>
    <row r="21" spans="1:18" s="243" customFormat="1" ht="135" x14ac:dyDescent="0.25">
      <c r="A21" s="191">
        <v>16</v>
      </c>
      <c r="B21" s="202">
        <v>127358</v>
      </c>
      <c r="C21" s="203" t="s">
        <v>185</v>
      </c>
      <c r="D21" s="212" t="s">
        <v>186</v>
      </c>
      <c r="E21" s="204" t="s">
        <v>155</v>
      </c>
      <c r="F21" s="205">
        <v>224828.69850000009</v>
      </c>
      <c r="G21" s="206">
        <v>98933.54</v>
      </c>
      <c r="H21" s="207">
        <v>43466</v>
      </c>
      <c r="I21" s="208">
        <v>1</v>
      </c>
      <c r="J21" s="208">
        <v>1</v>
      </c>
      <c r="K21" s="208">
        <v>1</v>
      </c>
      <c r="L21" s="209">
        <v>0.79</v>
      </c>
      <c r="M21" s="209">
        <v>0.95</v>
      </c>
      <c r="N21" s="209">
        <v>0.95</v>
      </c>
      <c r="O21" s="210">
        <v>3400.9399999999996</v>
      </c>
      <c r="P21" s="210">
        <v>27425.129999999997</v>
      </c>
      <c r="Q21" s="200">
        <v>68107.47</v>
      </c>
      <c r="R21" s="201"/>
    </row>
    <row r="22" spans="1:18" s="243" customFormat="1" ht="75" x14ac:dyDescent="0.25">
      <c r="A22" s="191">
        <v>17</v>
      </c>
      <c r="B22" s="202">
        <v>117449</v>
      </c>
      <c r="C22" s="203" t="s">
        <v>187</v>
      </c>
      <c r="D22" s="203" t="s">
        <v>188</v>
      </c>
      <c r="E22" s="204" t="s">
        <v>155</v>
      </c>
      <c r="F22" s="205">
        <v>93705.800999999992</v>
      </c>
      <c r="G22" s="206">
        <v>42590.790000000008</v>
      </c>
      <c r="H22" s="207">
        <v>43466</v>
      </c>
      <c r="I22" s="208">
        <v>1</v>
      </c>
      <c r="J22" s="208">
        <v>1</v>
      </c>
      <c r="K22" s="208">
        <v>1</v>
      </c>
      <c r="L22" s="209">
        <v>0.74</v>
      </c>
      <c r="M22" s="209">
        <v>0.88</v>
      </c>
      <c r="N22" s="209">
        <v>0.95000000000000007</v>
      </c>
      <c r="O22" s="210">
        <v>8300</v>
      </c>
      <c r="P22" s="210">
        <v>12896.159999999998</v>
      </c>
      <c r="Q22" s="200">
        <v>21394.630000000012</v>
      </c>
      <c r="R22" s="201"/>
    </row>
    <row r="23" spans="1:18" s="243" customFormat="1" ht="90" x14ac:dyDescent="0.25">
      <c r="A23" s="191">
        <v>18</v>
      </c>
      <c r="B23" s="202">
        <v>117534</v>
      </c>
      <c r="C23" s="203" t="s">
        <v>189</v>
      </c>
      <c r="D23" s="203" t="s">
        <v>190</v>
      </c>
      <c r="E23" s="204" t="s">
        <v>155</v>
      </c>
      <c r="F23" s="205">
        <v>50000</v>
      </c>
      <c r="G23" s="206">
        <v>55000</v>
      </c>
      <c r="H23" s="207">
        <v>43157.708333333299</v>
      </c>
      <c r="I23" s="208">
        <v>1</v>
      </c>
      <c r="J23" s="208">
        <v>1</v>
      </c>
      <c r="K23" s="208">
        <v>1</v>
      </c>
      <c r="L23" s="209">
        <v>0.42</v>
      </c>
      <c r="M23" s="209">
        <v>0.88</v>
      </c>
      <c r="N23" s="209">
        <v>1</v>
      </c>
      <c r="O23" s="210">
        <v>0</v>
      </c>
      <c r="P23" s="210">
        <v>30597.989999999998</v>
      </c>
      <c r="Q23" s="200">
        <v>24402.010000000002</v>
      </c>
      <c r="R23" s="201"/>
    </row>
    <row r="24" spans="1:18" s="243" customFormat="1" ht="211.5" x14ac:dyDescent="0.25">
      <c r="A24" s="191">
        <v>19</v>
      </c>
      <c r="B24" s="202">
        <v>122888</v>
      </c>
      <c r="C24" s="203" t="s">
        <v>191</v>
      </c>
      <c r="D24" s="203" t="s">
        <v>192</v>
      </c>
      <c r="E24" s="204" t="s">
        <v>155</v>
      </c>
      <c r="F24" s="205">
        <v>60000</v>
      </c>
      <c r="G24" s="206">
        <v>435500.87</v>
      </c>
      <c r="H24" s="207">
        <v>44197</v>
      </c>
      <c r="I24" s="208">
        <v>0.1</v>
      </c>
      <c r="J24" s="208">
        <v>0.3</v>
      </c>
      <c r="K24" s="208">
        <v>0.3</v>
      </c>
      <c r="L24" s="209">
        <v>0</v>
      </c>
      <c r="M24" s="209">
        <v>0</v>
      </c>
      <c r="N24" s="209">
        <v>0</v>
      </c>
      <c r="O24" s="210">
        <v>125981.1</v>
      </c>
      <c r="P24" s="210">
        <v>7955.8799999999992</v>
      </c>
      <c r="Q24" s="200">
        <v>301563.89</v>
      </c>
      <c r="R24" s="201"/>
    </row>
    <row r="25" spans="1:18" s="243" customFormat="1" ht="105" x14ac:dyDescent="0.25">
      <c r="A25" s="191">
        <v>20</v>
      </c>
      <c r="B25" s="202">
        <v>114228</v>
      </c>
      <c r="C25" s="203" t="s">
        <v>193</v>
      </c>
      <c r="D25" s="203" t="s">
        <v>194</v>
      </c>
      <c r="E25" s="204" t="s">
        <v>155</v>
      </c>
      <c r="F25" s="205">
        <v>25000</v>
      </c>
      <c r="G25" s="206">
        <v>580983.15</v>
      </c>
      <c r="H25" s="207">
        <v>44034.708333333299</v>
      </c>
      <c r="I25" s="208">
        <v>0.3</v>
      </c>
      <c r="J25" s="208">
        <v>0.6</v>
      </c>
      <c r="K25" s="208">
        <v>0.6</v>
      </c>
      <c r="L25" s="209">
        <v>0</v>
      </c>
      <c r="M25" s="209">
        <v>0</v>
      </c>
      <c r="N25" s="209">
        <v>0</v>
      </c>
      <c r="O25" s="210">
        <v>0</v>
      </c>
      <c r="P25" s="210">
        <v>4208.71</v>
      </c>
      <c r="Q25" s="200">
        <v>576774.44000000006</v>
      </c>
      <c r="R25" s="201"/>
    </row>
    <row r="26" spans="1:18" s="243" customFormat="1" ht="165" x14ac:dyDescent="0.25">
      <c r="A26" s="191">
        <v>21</v>
      </c>
      <c r="B26" s="202">
        <v>114243</v>
      </c>
      <c r="C26" s="203" t="s">
        <v>195</v>
      </c>
      <c r="D26" s="211" t="s">
        <v>196</v>
      </c>
      <c r="E26" s="204" t="s">
        <v>155</v>
      </c>
      <c r="F26" s="205">
        <v>153638.97149999999</v>
      </c>
      <c r="G26" s="206">
        <v>163100.26999999999</v>
      </c>
      <c r="H26" s="207">
        <v>43951.708333333299</v>
      </c>
      <c r="I26" s="208">
        <v>0.6</v>
      </c>
      <c r="J26" s="208">
        <v>0.6</v>
      </c>
      <c r="K26" s="208">
        <v>0.6</v>
      </c>
      <c r="L26" s="209">
        <v>0</v>
      </c>
      <c r="M26" s="209">
        <v>0</v>
      </c>
      <c r="N26" s="209">
        <v>0</v>
      </c>
      <c r="O26" s="210">
        <v>1.2079226507921701E-13</v>
      </c>
      <c r="P26" s="210">
        <v>40622.769999999997</v>
      </c>
      <c r="Q26" s="200">
        <v>122477.5</v>
      </c>
      <c r="R26" s="201"/>
    </row>
    <row r="27" spans="1:18" s="243" customFormat="1" ht="105" x14ac:dyDescent="0.25">
      <c r="A27" s="191">
        <v>22</v>
      </c>
      <c r="B27" s="202">
        <v>117260</v>
      </c>
      <c r="C27" s="203" t="s">
        <v>197</v>
      </c>
      <c r="D27" s="203" t="s">
        <v>198</v>
      </c>
      <c r="E27" s="204" t="s">
        <v>155</v>
      </c>
      <c r="F27" s="205">
        <v>73704.406499999997</v>
      </c>
      <c r="G27" s="206">
        <v>60000</v>
      </c>
      <c r="H27" s="207">
        <v>43242.708333333299</v>
      </c>
      <c r="I27" s="208">
        <v>1</v>
      </c>
      <c r="J27" s="208">
        <v>1</v>
      </c>
      <c r="K27" s="208">
        <v>1</v>
      </c>
      <c r="L27" s="209">
        <v>0.33</v>
      </c>
      <c r="M27" s="209">
        <v>0.99</v>
      </c>
      <c r="N27" s="209">
        <v>1</v>
      </c>
      <c r="O27" s="210">
        <v>20176.36</v>
      </c>
      <c r="P27" s="210">
        <v>17264.509999999998</v>
      </c>
      <c r="Q27" s="200">
        <v>22559.13</v>
      </c>
      <c r="R27" s="201"/>
    </row>
    <row r="28" spans="1:18" s="243" customFormat="1" ht="135" x14ac:dyDescent="0.25">
      <c r="A28" s="191">
        <v>23</v>
      </c>
      <c r="B28" s="202">
        <v>127438</v>
      </c>
      <c r="C28" s="203" t="s">
        <v>199</v>
      </c>
      <c r="D28" s="203" t="s">
        <v>200</v>
      </c>
      <c r="E28" s="204" t="s">
        <v>155</v>
      </c>
      <c r="F28" s="205">
        <v>25000</v>
      </c>
      <c r="G28" s="206">
        <v>25853.7</v>
      </c>
      <c r="H28" s="207">
        <v>43587.708333333299</v>
      </c>
      <c r="I28" s="208">
        <v>0.6</v>
      </c>
      <c r="J28" s="208">
        <v>0.6</v>
      </c>
      <c r="K28" s="208">
        <v>0.95</v>
      </c>
      <c r="L28" s="209">
        <v>0</v>
      </c>
      <c r="M28" s="209">
        <v>0</v>
      </c>
      <c r="N28" s="209">
        <v>0</v>
      </c>
      <c r="O28" s="210">
        <v>8311</v>
      </c>
      <c r="P28" s="210">
        <v>7216.1100000000006</v>
      </c>
      <c r="Q28" s="200">
        <v>10326.59</v>
      </c>
      <c r="R28" s="201"/>
    </row>
    <row r="29" spans="1:18" s="243" customFormat="1" ht="150" x14ac:dyDescent="0.25">
      <c r="A29" s="191">
        <v>24</v>
      </c>
      <c r="B29" s="202">
        <v>114238</v>
      </c>
      <c r="C29" s="203" t="s">
        <v>201</v>
      </c>
      <c r="D29" s="203" t="s">
        <v>202</v>
      </c>
      <c r="E29" s="204" t="s">
        <v>155</v>
      </c>
      <c r="F29" s="205">
        <v>68405.426999999996</v>
      </c>
      <c r="G29" s="206">
        <v>71331.079999999987</v>
      </c>
      <c r="H29" s="207">
        <v>44011.708333333299</v>
      </c>
      <c r="I29" s="208">
        <v>0.1</v>
      </c>
      <c r="J29" s="208">
        <v>0.1</v>
      </c>
      <c r="K29" s="208">
        <v>0.6</v>
      </c>
      <c r="L29" s="209">
        <v>0</v>
      </c>
      <c r="M29" s="209">
        <v>0</v>
      </c>
      <c r="N29" s="209">
        <v>0</v>
      </c>
      <c r="O29" s="210">
        <v>0</v>
      </c>
      <c r="P29" s="210">
        <v>5804.0399999999991</v>
      </c>
      <c r="Q29" s="200">
        <v>65527.039999999986</v>
      </c>
      <c r="R29" s="201"/>
    </row>
    <row r="30" spans="1:18" s="243" customFormat="1" ht="120" x14ac:dyDescent="0.25">
      <c r="A30" s="191">
        <v>25</v>
      </c>
      <c r="B30" s="202">
        <v>117359</v>
      </c>
      <c r="C30" s="203" t="s">
        <v>203</v>
      </c>
      <c r="D30" s="213" t="s">
        <v>204</v>
      </c>
      <c r="E30" s="204" t="s">
        <v>155</v>
      </c>
      <c r="F30" s="205">
        <v>50000</v>
      </c>
      <c r="G30" s="206">
        <v>172290.9</v>
      </c>
      <c r="H30" s="207">
        <v>43466</v>
      </c>
      <c r="I30" s="208">
        <v>1</v>
      </c>
      <c r="J30" s="208">
        <v>1</v>
      </c>
      <c r="K30" s="208">
        <v>1</v>
      </c>
      <c r="L30" s="209">
        <v>0</v>
      </c>
      <c r="M30" s="209">
        <v>0</v>
      </c>
      <c r="N30" s="209">
        <v>0</v>
      </c>
      <c r="O30" s="210">
        <v>10198.790000000001</v>
      </c>
      <c r="P30" s="210">
        <v>1470.63</v>
      </c>
      <c r="Q30" s="200">
        <v>160621.47999999998</v>
      </c>
      <c r="R30" s="201"/>
    </row>
    <row r="31" spans="1:18" s="243" customFormat="1" ht="75" x14ac:dyDescent="0.25">
      <c r="A31" s="191">
        <v>26</v>
      </c>
      <c r="B31" s="202">
        <v>118102</v>
      </c>
      <c r="C31" s="203" t="s">
        <v>205</v>
      </c>
      <c r="D31" s="203" t="s">
        <v>206</v>
      </c>
      <c r="E31" s="204" t="s">
        <v>155</v>
      </c>
      <c r="F31" s="205">
        <v>57765.06749999999</v>
      </c>
      <c r="G31" s="206">
        <v>59208.549999999996</v>
      </c>
      <c r="H31" s="207">
        <v>43111.708333333299</v>
      </c>
      <c r="I31" s="208">
        <v>1</v>
      </c>
      <c r="J31" s="208">
        <v>1</v>
      </c>
      <c r="K31" s="208">
        <v>1</v>
      </c>
      <c r="L31" s="209">
        <v>0.73</v>
      </c>
      <c r="M31" s="209">
        <v>1</v>
      </c>
      <c r="N31" s="209">
        <v>1</v>
      </c>
      <c r="O31" s="210">
        <v>0</v>
      </c>
      <c r="P31" s="210">
        <v>6005.0500000000011</v>
      </c>
      <c r="Q31" s="200">
        <v>53203.499999999993</v>
      </c>
      <c r="R31" s="201"/>
    </row>
    <row r="32" spans="1:18" s="243" customFormat="1" ht="135" x14ac:dyDescent="0.25">
      <c r="A32" s="191">
        <v>27</v>
      </c>
      <c r="B32" s="202">
        <v>127360</v>
      </c>
      <c r="C32" s="203" t="s">
        <v>207</v>
      </c>
      <c r="D32" s="212" t="s">
        <v>208</v>
      </c>
      <c r="E32" s="204" t="s">
        <v>155</v>
      </c>
      <c r="F32" s="205">
        <v>325000</v>
      </c>
      <c r="G32" s="206">
        <v>172263.43000000002</v>
      </c>
      <c r="H32" s="207">
        <v>43466</v>
      </c>
      <c r="I32" s="208">
        <v>1</v>
      </c>
      <c r="J32" s="208">
        <v>1</v>
      </c>
      <c r="K32" s="208">
        <v>1</v>
      </c>
      <c r="L32" s="209">
        <v>0.7</v>
      </c>
      <c r="M32" s="209">
        <v>0.9</v>
      </c>
      <c r="N32" s="209">
        <v>0.95</v>
      </c>
      <c r="O32" s="210">
        <v>83288.699999999983</v>
      </c>
      <c r="P32" s="210">
        <v>58018.320000000014</v>
      </c>
      <c r="Q32" s="200">
        <v>30956.410000000025</v>
      </c>
      <c r="R32" s="201"/>
    </row>
    <row r="33" spans="1:18" s="243" customFormat="1" ht="150" x14ac:dyDescent="0.25">
      <c r="A33" s="191">
        <v>28</v>
      </c>
      <c r="B33" s="202">
        <v>126719</v>
      </c>
      <c r="C33" s="203" t="s">
        <v>209</v>
      </c>
      <c r="D33" s="203" t="s">
        <v>210</v>
      </c>
      <c r="E33" s="204" t="s">
        <v>155</v>
      </c>
      <c r="F33" s="205">
        <v>396567.44699999999</v>
      </c>
      <c r="G33" s="206">
        <v>223086.15</v>
      </c>
      <c r="H33" s="207">
        <v>43383.708333333299</v>
      </c>
      <c r="I33" s="208">
        <v>1</v>
      </c>
      <c r="J33" s="208">
        <v>1</v>
      </c>
      <c r="K33" s="208" t="s">
        <v>156</v>
      </c>
      <c r="L33" s="209">
        <v>0.13</v>
      </c>
      <c r="M33" s="209">
        <v>0.23</v>
      </c>
      <c r="N33" s="209">
        <v>0.620253164556962</v>
      </c>
      <c r="O33" s="210">
        <v>5041.4899999999898</v>
      </c>
      <c r="P33" s="210">
        <v>88885.75</v>
      </c>
      <c r="Q33" s="200">
        <v>129158.91</v>
      </c>
      <c r="R33" s="201"/>
    </row>
    <row r="34" spans="1:18" s="243" customFormat="1" ht="195" x14ac:dyDescent="0.25">
      <c r="A34" s="191">
        <v>29</v>
      </c>
      <c r="B34" s="202">
        <v>126912</v>
      </c>
      <c r="C34" s="203" t="s">
        <v>211</v>
      </c>
      <c r="D34" s="203" t="s">
        <v>212</v>
      </c>
      <c r="E34" s="204" t="s">
        <v>155</v>
      </c>
      <c r="F34" s="205">
        <v>25000</v>
      </c>
      <c r="G34" s="206">
        <v>27685.100000000002</v>
      </c>
      <c r="H34" s="207">
        <v>43831</v>
      </c>
      <c r="I34" s="208">
        <v>0.95</v>
      </c>
      <c r="J34" s="208">
        <v>1</v>
      </c>
      <c r="K34" s="208">
        <v>1</v>
      </c>
      <c r="L34" s="209">
        <v>0</v>
      </c>
      <c r="M34" s="209">
        <v>0</v>
      </c>
      <c r="N34" s="209">
        <v>0</v>
      </c>
      <c r="O34" s="210">
        <v>1.3322676295501901E-14</v>
      </c>
      <c r="P34" s="210">
        <v>13209.04</v>
      </c>
      <c r="Q34" s="200">
        <v>14476.060000000001</v>
      </c>
      <c r="R34" s="201"/>
    </row>
    <row r="35" spans="1:18" s="243" customFormat="1" ht="90" x14ac:dyDescent="0.25">
      <c r="A35" s="191">
        <v>30</v>
      </c>
      <c r="B35" s="202">
        <v>117106</v>
      </c>
      <c r="C35" s="203" t="s">
        <v>213</v>
      </c>
      <c r="D35" s="203" t="s">
        <v>214</v>
      </c>
      <c r="E35" s="204" t="s">
        <v>155</v>
      </c>
      <c r="F35" s="205">
        <v>224748.54300000001</v>
      </c>
      <c r="G35" s="206">
        <v>228715.27</v>
      </c>
      <c r="H35" s="207">
        <v>43432.708333333299</v>
      </c>
      <c r="I35" s="208">
        <v>1</v>
      </c>
      <c r="J35" s="208">
        <v>1</v>
      </c>
      <c r="K35" s="208" t="s">
        <v>156</v>
      </c>
      <c r="L35" s="209">
        <v>0.17</v>
      </c>
      <c r="M35" s="209">
        <v>0.36</v>
      </c>
      <c r="N35" s="209">
        <v>0.6506550218340611</v>
      </c>
      <c r="O35" s="210">
        <v>4179.49</v>
      </c>
      <c r="P35" s="210">
        <v>62619.549999999996</v>
      </c>
      <c r="Q35" s="200">
        <v>161916.23000000001</v>
      </c>
      <c r="R35" s="201"/>
    </row>
    <row r="36" spans="1:18" s="243" customFormat="1" ht="90" x14ac:dyDescent="0.25">
      <c r="A36" s="191">
        <v>31</v>
      </c>
      <c r="B36" s="202">
        <v>115356</v>
      </c>
      <c r="C36" s="204" t="s">
        <v>215</v>
      </c>
      <c r="D36" s="203" t="s">
        <v>216</v>
      </c>
      <c r="E36" s="204" t="s">
        <v>155</v>
      </c>
      <c r="F36" s="205">
        <v>52419.699000000001</v>
      </c>
      <c r="G36" s="206">
        <v>34209.130000000005</v>
      </c>
      <c r="H36" s="207">
        <v>43161.708333333299</v>
      </c>
      <c r="I36" s="208">
        <v>1</v>
      </c>
      <c r="J36" s="208">
        <v>1</v>
      </c>
      <c r="K36" s="208">
        <v>1</v>
      </c>
      <c r="L36" s="209">
        <v>0.3</v>
      </c>
      <c r="M36" s="209">
        <v>0.97</v>
      </c>
      <c r="N36" s="209">
        <v>1</v>
      </c>
      <c r="O36" s="210">
        <v>12772.8</v>
      </c>
      <c r="P36" s="210">
        <v>21316.35</v>
      </c>
      <c r="Q36" s="200">
        <v>119.98000000000684</v>
      </c>
      <c r="R36" s="201"/>
    </row>
    <row r="37" spans="1:18" s="243" customFormat="1" ht="75" x14ac:dyDescent="0.25">
      <c r="A37" s="191">
        <v>32</v>
      </c>
      <c r="B37" s="202">
        <v>115389</v>
      </c>
      <c r="C37" s="203" t="s">
        <v>217</v>
      </c>
      <c r="D37" s="203" t="s">
        <v>216</v>
      </c>
      <c r="E37" s="204" t="s">
        <v>155</v>
      </c>
      <c r="F37" s="205">
        <v>130000</v>
      </c>
      <c r="G37" s="206">
        <v>72822.649999999994</v>
      </c>
      <c r="H37" s="207">
        <v>43185.708333333299</v>
      </c>
      <c r="I37" s="208">
        <v>1</v>
      </c>
      <c r="J37" s="208">
        <v>1</v>
      </c>
      <c r="K37" s="208">
        <v>1</v>
      </c>
      <c r="L37" s="209">
        <v>0.63</v>
      </c>
      <c r="M37" s="209">
        <v>0.87</v>
      </c>
      <c r="N37" s="209">
        <v>0.99</v>
      </c>
      <c r="O37" s="210">
        <v>33.140000000001962</v>
      </c>
      <c r="P37" s="210">
        <v>58860.169999999991</v>
      </c>
      <c r="Q37" s="200">
        <v>13929.340000000004</v>
      </c>
      <c r="R37" s="201"/>
    </row>
    <row r="38" spans="1:18" s="243" customFormat="1" ht="135" x14ac:dyDescent="0.25">
      <c r="A38" s="191">
        <v>33</v>
      </c>
      <c r="B38" s="202">
        <v>116036</v>
      </c>
      <c r="C38" s="204" t="s">
        <v>218</v>
      </c>
      <c r="D38" s="203" t="s">
        <v>219</v>
      </c>
      <c r="E38" s="204" t="s">
        <v>155</v>
      </c>
      <c r="F38" s="205">
        <v>0</v>
      </c>
      <c r="G38" s="206">
        <v>108931.19</v>
      </c>
      <c r="H38" s="207">
        <v>43525</v>
      </c>
      <c r="I38" s="208">
        <v>1</v>
      </c>
      <c r="J38" s="208">
        <v>1</v>
      </c>
      <c r="K38" s="208">
        <v>1</v>
      </c>
      <c r="L38" s="209">
        <v>0</v>
      </c>
      <c r="M38" s="209">
        <v>0</v>
      </c>
      <c r="N38" s="209">
        <v>0</v>
      </c>
      <c r="O38" s="210">
        <v>0</v>
      </c>
      <c r="P38" s="210">
        <v>268.08</v>
      </c>
      <c r="Q38" s="200">
        <v>108663.11</v>
      </c>
      <c r="R38" s="201"/>
    </row>
    <row r="39" spans="1:18" s="243" customFormat="1" ht="90" x14ac:dyDescent="0.25">
      <c r="A39" s="191">
        <v>34</v>
      </c>
      <c r="B39" s="202">
        <v>117036</v>
      </c>
      <c r="C39" s="203" t="s">
        <v>220</v>
      </c>
      <c r="D39" s="203" t="s">
        <v>216</v>
      </c>
      <c r="E39" s="204" t="s">
        <v>155</v>
      </c>
      <c r="F39" s="205">
        <v>25000</v>
      </c>
      <c r="G39" s="206">
        <v>30000</v>
      </c>
      <c r="H39" s="207">
        <v>43168.708333333299</v>
      </c>
      <c r="I39" s="208">
        <v>1</v>
      </c>
      <c r="J39" s="208">
        <v>1</v>
      </c>
      <c r="K39" s="208">
        <v>1</v>
      </c>
      <c r="L39" s="209">
        <v>0.46</v>
      </c>
      <c r="M39" s="209">
        <v>0.96</v>
      </c>
      <c r="N39" s="209">
        <v>1</v>
      </c>
      <c r="O39" s="210">
        <v>0</v>
      </c>
      <c r="P39" s="210">
        <v>2553.86</v>
      </c>
      <c r="Q39" s="200">
        <v>27446.14</v>
      </c>
      <c r="R39" s="201"/>
    </row>
    <row r="40" spans="1:18" s="243" customFormat="1" ht="210" x14ac:dyDescent="0.25">
      <c r="A40" s="191">
        <v>35</v>
      </c>
      <c r="B40" s="202">
        <v>117503</v>
      </c>
      <c r="C40" s="203" t="s">
        <v>221</v>
      </c>
      <c r="D40" s="203" t="s">
        <v>222</v>
      </c>
      <c r="E40" s="204" t="s">
        <v>155</v>
      </c>
      <c r="F40" s="205">
        <v>327367.15950000001</v>
      </c>
      <c r="G40" s="206">
        <v>496248.4</v>
      </c>
      <c r="H40" s="207">
        <v>43507.708333333299</v>
      </c>
      <c r="I40" s="208">
        <v>1</v>
      </c>
      <c r="J40" s="208">
        <v>1</v>
      </c>
      <c r="K40" s="208">
        <v>1</v>
      </c>
      <c r="L40" s="209">
        <v>0.21</v>
      </c>
      <c r="M40" s="209">
        <v>0.38</v>
      </c>
      <c r="N40" s="209">
        <v>0.57000000000000006</v>
      </c>
      <c r="O40" s="210">
        <v>9898.41</v>
      </c>
      <c r="P40" s="210">
        <v>20817.039999999997</v>
      </c>
      <c r="Q40" s="200">
        <v>465532.95000000007</v>
      </c>
      <c r="R40" s="201"/>
    </row>
    <row r="41" spans="1:18" s="243" customFormat="1" ht="210" x14ac:dyDescent="0.25">
      <c r="A41" s="191">
        <v>36</v>
      </c>
      <c r="B41" s="202">
        <v>117495</v>
      </c>
      <c r="C41" s="203" t="s">
        <v>223</v>
      </c>
      <c r="D41" s="203" t="s">
        <v>224</v>
      </c>
      <c r="E41" s="204" t="s">
        <v>155</v>
      </c>
      <c r="F41" s="205">
        <v>25000</v>
      </c>
      <c r="G41" s="206">
        <v>100000</v>
      </c>
      <c r="H41" s="207">
        <v>44481.708333333299</v>
      </c>
      <c r="I41" s="208">
        <v>0.1</v>
      </c>
      <c r="J41" s="208">
        <v>0.1</v>
      </c>
      <c r="K41" s="208">
        <v>0</v>
      </c>
      <c r="L41" s="209">
        <v>0</v>
      </c>
      <c r="M41" s="209">
        <v>0</v>
      </c>
      <c r="N41" s="209">
        <v>0</v>
      </c>
      <c r="O41" s="210">
        <v>0</v>
      </c>
      <c r="P41" s="210">
        <v>0</v>
      </c>
      <c r="Q41" s="200">
        <v>100000</v>
      </c>
      <c r="R41" s="201"/>
    </row>
    <row r="42" spans="1:18" s="243" customFormat="1" ht="120" x14ac:dyDescent="0.25">
      <c r="A42" s="191">
        <v>37</v>
      </c>
      <c r="B42" s="202">
        <v>127510</v>
      </c>
      <c r="C42" s="203" t="s">
        <v>225</v>
      </c>
      <c r="D42" s="203" t="s">
        <v>226</v>
      </c>
      <c r="E42" s="204" t="s">
        <v>155</v>
      </c>
      <c r="F42" s="205">
        <v>25000</v>
      </c>
      <c r="G42" s="206">
        <v>385089.76999999996</v>
      </c>
      <c r="H42" s="207">
        <v>43831</v>
      </c>
      <c r="I42" s="208">
        <v>0.6</v>
      </c>
      <c r="J42" s="208">
        <v>0.6</v>
      </c>
      <c r="K42" s="208">
        <v>0.6</v>
      </c>
      <c r="L42" s="209">
        <v>0</v>
      </c>
      <c r="M42" s="209">
        <v>0</v>
      </c>
      <c r="N42" s="209">
        <v>0</v>
      </c>
      <c r="O42" s="210">
        <v>0</v>
      </c>
      <c r="P42" s="210">
        <v>667.82</v>
      </c>
      <c r="Q42" s="200">
        <v>384421.94999999995</v>
      </c>
      <c r="R42" s="201"/>
    </row>
    <row r="43" spans="1:18" s="243" customFormat="1" ht="120" x14ac:dyDescent="0.25">
      <c r="A43" s="191">
        <v>38</v>
      </c>
      <c r="B43" s="202">
        <v>118450</v>
      </c>
      <c r="C43" s="203" t="s">
        <v>227</v>
      </c>
      <c r="D43" s="203" t="s">
        <v>228</v>
      </c>
      <c r="E43" s="204" t="s">
        <v>155</v>
      </c>
      <c r="F43" s="205">
        <v>150000</v>
      </c>
      <c r="G43" s="206">
        <v>183000</v>
      </c>
      <c r="H43" s="207">
        <v>43369.708333333299</v>
      </c>
      <c r="I43" s="208">
        <v>1</v>
      </c>
      <c r="J43" s="208">
        <v>1</v>
      </c>
      <c r="K43" s="208">
        <v>1</v>
      </c>
      <c r="L43" s="209">
        <v>0.35</v>
      </c>
      <c r="M43" s="209">
        <v>0.47000000000000003</v>
      </c>
      <c r="N43" s="209">
        <v>0.57000000000000006</v>
      </c>
      <c r="O43" s="210">
        <v>7.1054273576010003E-15</v>
      </c>
      <c r="P43" s="210">
        <v>14896.11</v>
      </c>
      <c r="Q43" s="200">
        <v>168103.89</v>
      </c>
      <c r="R43" s="201"/>
    </row>
    <row r="44" spans="1:18" s="243" customFormat="1" ht="75" x14ac:dyDescent="0.25">
      <c r="A44" s="191">
        <v>39</v>
      </c>
      <c r="B44" s="202">
        <v>118414</v>
      </c>
      <c r="C44" s="203" t="s">
        <v>229</v>
      </c>
      <c r="D44" s="203" t="s">
        <v>230</v>
      </c>
      <c r="E44" s="204" t="s">
        <v>155</v>
      </c>
      <c r="F44" s="205">
        <v>49072.646999999997</v>
      </c>
      <c r="G44" s="206">
        <v>83785.02</v>
      </c>
      <c r="H44" s="207">
        <v>43229.708333333299</v>
      </c>
      <c r="I44" s="208">
        <v>1</v>
      </c>
      <c r="J44" s="208">
        <v>1</v>
      </c>
      <c r="K44" s="208" t="s">
        <v>156</v>
      </c>
      <c r="L44" s="209">
        <v>0.32</v>
      </c>
      <c r="M44" s="209">
        <v>0.59</v>
      </c>
      <c r="N44" s="209" t="s">
        <v>156</v>
      </c>
      <c r="O44" s="210">
        <v>12868.75</v>
      </c>
      <c r="P44" s="210">
        <v>13644.220000000001</v>
      </c>
      <c r="Q44" s="200">
        <v>57272.05</v>
      </c>
      <c r="R44" s="201"/>
    </row>
    <row r="45" spans="1:18" s="243" customFormat="1" ht="105" x14ac:dyDescent="0.25">
      <c r="A45" s="191">
        <v>40</v>
      </c>
      <c r="B45" s="202">
        <v>137395</v>
      </c>
      <c r="C45" s="203" t="s">
        <v>231</v>
      </c>
      <c r="D45" s="203" t="s">
        <v>232</v>
      </c>
      <c r="E45" s="204" t="s">
        <v>155</v>
      </c>
      <c r="F45" s="205">
        <v>25000</v>
      </c>
      <c r="G45" s="206">
        <v>10000</v>
      </c>
      <c r="H45" s="207">
        <v>43054.708333333336</v>
      </c>
      <c r="I45" s="208">
        <v>1</v>
      </c>
      <c r="J45" s="208">
        <v>1</v>
      </c>
      <c r="K45" s="208">
        <v>1</v>
      </c>
      <c r="L45" s="209">
        <v>0.89</v>
      </c>
      <c r="M45" s="209">
        <v>1</v>
      </c>
      <c r="N45" s="209">
        <v>1</v>
      </c>
      <c r="O45" s="210">
        <v>0</v>
      </c>
      <c r="P45" s="210">
        <v>0</v>
      </c>
      <c r="Q45" s="200">
        <v>10000</v>
      </c>
      <c r="R45" s="201"/>
    </row>
    <row r="46" spans="1:18" s="243" customFormat="1" ht="75" x14ac:dyDescent="0.25">
      <c r="A46" s="191">
        <v>41</v>
      </c>
      <c r="B46" s="202">
        <v>128233</v>
      </c>
      <c r="C46" s="203" t="s">
        <v>233</v>
      </c>
      <c r="D46" s="203" t="s">
        <v>234</v>
      </c>
      <c r="E46" s="204" t="s">
        <v>155</v>
      </c>
      <c r="F46" s="205">
        <v>70000</v>
      </c>
      <c r="G46" s="206">
        <v>73654.25</v>
      </c>
      <c r="H46" s="207">
        <v>43179.708333333299</v>
      </c>
      <c r="I46" s="208">
        <v>1</v>
      </c>
      <c r="J46" s="208">
        <v>1</v>
      </c>
      <c r="K46" s="208">
        <v>1</v>
      </c>
      <c r="L46" s="209">
        <v>0.54</v>
      </c>
      <c r="M46" s="209">
        <v>0.88</v>
      </c>
      <c r="N46" s="209">
        <v>0.99</v>
      </c>
      <c r="O46" s="210">
        <v>1.7763568394002501E-15</v>
      </c>
      <c r="P46" s="210">
        <v>22600.300000000007</v>
      </c>
      <c r="Q46" s="200">
        <v>51053.95</v>
      </c>
      <c r="R46" s="201"/>
    </row>
    <row r="47" spans="1:18" s="243" customFormat="1" ht="75" x14ac:dyDescent="0.25">
      <c r="A47" s="191">
        <v>42</v>
      </c>
      <c r="B47" s="202">
        <v>124545</v>
      </c>
      <c r="C47" s="203" t="s">
        <v>235</v>
      </c>
      <c r="D47" s="203" t="s">
        <v>236</v>
      </c>
      <c r="E47" s="204" t="s">
        <v>155</v>
      </c>
      <c r="F47" s="205">
        <v>236087.12099999998</v>
      </c>
      <c r="G47" s="206">
        <v>180000</v>
      </c>
      <c r="H47" s="207">
        <v>43082.416666666701</v>
      </c>
      <c r="I47" s="208">
        <v>1</v>
      </c>
      <c r="J47" s="208">
        <v>1</v>
      </c>
      <c r="K47" s="208">
        <v>1</v>
      </c>
      <c r="L47" s="209">
        <v>0.99</v>
      </c>
      <c r="M47" s="209">
        <v>0.99</v>
      </c>
      <c r="N47" s="209">
        <v>1</v>
      </c>
      <c r="O47" s="210">
        <v>0</v>
      </c>
      <c r="P47" s="210">
        <v>0</v>
      </c>
      <c r="Q47" s="200">
        <v>180000</v>
      </c>
      <c r="R47" s="201"/>
    </row>
    <row r="48" spans="1:18" s="243" customFormat="1" ht="210" x14ac:dyDescent="0.25">
      <c r="A48" s="191">
        <v>43</v>
      </c>
      <c r="B48" s="202">
        <v>132907</v>
      </c>
      <c r="C48" s="203" t="s">
        <v>237</v>
      </c>
      <c r="D48" s="203" t="s">
        <v>238</v>
      </c>
      <c r="E48" s="204" t="s">
        <v>155</v>
      </c>
      <c r="F48" s="205">
        <v>452827.51050000003</v>
      </c>
      <c r="G48" s="206">
        <v>389726.19</v>
      </c>
      <c r="H48" s="207">
        <v>43364.708333333299</v>
      </c>
      <c r="I48" s="208">
        <v>1</v>
      </c>
      <c r="J48" s="208">
        <v>1</v>
      </c>
      <c r="K48" s="208">
        <v>1</v>
      </c>
      <c r="L48" s="209">
        <v>0.28000000000000003</v>
      </c>
      <c r="M48" s="209">
        <v>0.56000000000000005</v>
      </c>
      <c r="N48" s="209">
        <v>0.57999999999999996</v>
      </c>
      <c r="O48" s="210">
        <v>25524.75</v>
      </c>
      <c r="P48" s="210">
        <v>11220.63</v>
      </c>
      <c r="Q48" s="200">
        <v>352980.81</v>
      </c>
      <c r="R48" s="201"/>
    </row>
    <row r="49" spans="1:18" s="243" customFormat="1" ht="120" x14ac:dyDescent="0.25">
      <c r="A49" s="191">
        <v>44</v>
      </c>
      <c r="B49" s="202">
        <v>125986</v>
      </c>
      <c r="C49" s="203" t="s">
        <v>239</v>
      </c>
      <c r="D49" s="203" t="s">
        <v>240</v>
      </c>
      <c r="E49" s="204" t="s">
        <v>155</v>
      </c>
      <c r="F49" s="205">
        <v>50000</v>
      </c>
      <c r="G49" s="206">
        <v>0</v>
      </c>
      <c r="H49" s="207">
        <v>43112.708333333299</v>
      </c>
      <c r="I49" s="208">
        <v>1</v>
      </c>
      <c r="J49" s="208">
        <v>1</v>
      </c>
      <c r="K49" s="208">
        <v>1</v>
      </c>
      <c r="L49" s="209">
        <v>0.92</v>
      </c>
      <c r="M49" s="209">
        <v>1</v>
      </c>
      <c r="N49" s="209">
        <v>1</v>
      </c>
      <c r="O49" s="210">
        <v>0</v>
      </c>
      <c r="P49" s="210">
        <v>0</v>
      </c>
      <c r="Q49" s="200">
        <v>0</v>
      </c>
      <c r="R49" s="201"/>
    </row>
    <row r="50" spans="1:18" s="243" customFormat="1" ht="105" x14ac:dyDescent="0.25">
      <c r="A50" s="191">
        <v>45</v>
      </c>
      <c r="B50" s="202">
        <v>137824</v>
      </c>
      <c r="C50" s="203" t="s">
        <v>241</v>
      </c>
      <c r="D50" s="203" t="s">
        <v>242</v>
      </c>
      <c r="E50" s="204" t="s">
        <v>155</v>
      </c>
      <c r="F50" s="205">
        <v>20400</v>
      </c>
      <c r="G50" s="206">
        <v>25144.579999999998</v>
      </c>
      <c r="H50" s="207">
        <v>43466</v>
      </c>
      <c r="I50" s="208">
        <v>1</v>
      </c>
      <c r="J50" s="208">
        <v>1</v>
      </c>
      <c r="K50" s="208">
        <v>1</v>
      </c>
      <c r="L50" s="209">
        <v>0.8</v>
      </c>
      <c r="M50" s="209">
        <v>0.99</v>
      </c>
      <c r="N50" s="209">
        <v>0.9</v>
      </c>
      <c r="O50" s="210">
        <v>19377.29</v>
      </c>
      <c r="P50" s="210">
        <v>3265.3600000000006</v>
      </c>
      <c r="Q50" s="200">
        <v>2501.9299999999967</v>
      </c>
      <c r="R50" s="201"/>
    </row>
    <row r="51" spans="1:18" s="243" customFormat="1" ht="90" x14ac:dyDescent="0.25">
      <c r="A51" s="191">
        <v>46</v>
      </c>
      <c r="B51" s="202">
        <v>134232</v>
      </c>
      <c r="C51" s="203" t="s">
        <v>243</v>
      </c>
      <c r="D51" s="203" t="s">
        <v>244</v>
      </c>
      <c r="E51" s="204" t="s">
        <v>155</v>
      </c>
      <c r="F51" s="205">
        <v>63367.237499999996</v>
      </c>
      <c r="G51" s="206">
        <v>36000</v>
      </c>
      <c r="H51" s="207">
        <v>43334.5</v>
      </c>
      <c r="I51" s="208">
        <v>1</v>
      </c>
      <c r="J51" s="208">
        <v>1</v>
      </c>
      <c r="K51" s="208">
        <v>1</v>
      </c>
      <c r="L51" s="209">
        <v>0.41</v>
      </c>
      <c r="M51" s="209">
        <v>0.62</v>
      </c>
      <c r="N51" s="209">
        <v>0.78</v>
      </c>
      <c r="O51" s="210">
        <v>8899.1200000000008</v>
      </c>
      <c r="P51" s="210">
        <v>0</v>
      </c>
      <c r="Q51" s="200">
        <v>27100.879999999997</v>
      </c>
      <c r="R51" s="201"/>
    </row>
    <row r="52" spans="1:18" s="243" customFormat="1" ht="90" x14ac:dyDescent="0.25">
      <c r="A52" s="191">
        <v>47</v>
      </c>
      <c r="B52" s="202">
        <v>134239</v>
      </c>
      <c r="C52" s="203" t="s">
        <v>245</v>
      </c>
      <c r="D52" s="203" t="s">
        <v>246</v>
      </c>
      <c r="E52" s="204" t="s">
        <v>155</v>
      </c>
      <c r="F52" s="205">
        <v>97679.52</v>
      </c>
      <c r="G52" s="206">
        <v>130000</v>
      </c>
      <c r="H52" s="207">
        <v>43344</v>
      </c>
      <c r="I52" s="208">
        <v>1</v>
      </c>
      <c r="J52" s="208">
        <v>1</v>
      </c>
      <c r="K52" s="208">
        <v>1</v>
      </c>
      <c r="L52" s="209">
        <v>0.39</v>
      </c>
      <c r="M52" s="209">
        <v>0.77</v>
      </c>
      <c r="N52" s="209">
        <v>0.86</v>
      </c>
      <c r="O52" s="210">
        <v>5165.55</v>
      </c>
      <c r="P52" s="210">
        <v>74.570000000000007</v>
      </c>
      <c r="Q52" s="200">
        <v>124759.87999999999</v>
      </c>
      <c r="R52" s="201"/>
    </row>
    <row r="53" spans="1:18" s="243" customFormat="1" ht="105" x14ac:dyDescent="0.25">
      <c r="A53" s="191">
        <v>48</v>
      </c>
      <c r="B53" s="202">
        <v>137394</v>
      </c>
      <c r="C53" s="203" t="s">
        <v>247</v>
      </c>
      <c r="D53" s="203" t="s">
        <v>248</v>
      </c>
      <c r="E53" s="204" t="s">
        <v>155</v>
      </c>
      <c r="F53" s="205">
        <v>125000</v>
      </c>
      <c r="G53" s="206">
        <v>125000</v>
      </c>
      <c r="H53" s="207">
        <v>43460.708333333336</v>
      </c>
      <c r="I53" s="208">
        <v>1</v>
      </c>
      <c r="J53" s="208">
        <v>1</v>
      </c>
      <c r="K53" s="208">
        <v>1</v>
      </c>
      <c r="L53" s="209">
        <v>0.55000000000000004</v>
      </c>
      <c r="M53" s="209">
        <v>0.55000000000000004</v>
      </c>
      <c r="N53" s="209">
        <v>0.55000000000000004</v>
      </c>
      <c r="O53" s="210">
        <v>85771.56</v>
      </c>
      <c r="P53" s="210">
        <v>37116.700000000004</v>
      </c>
      <c r="Q53" s="200">
        <v>2111.739999999998</v>
      </c>
      <c r="R53" s="201"/>
    </row>
    <row r="54" spans="1:18" s="243" customFormat="1" ht="90" x14ac:dyDescent="0.25">
      <c r="A54" s="191">
        <v>49</v>
      </c>
      <c r="B54" s="202">
        <v>136423</v>
      </c>
      <c r="C54" s="203" t="s">
        <v>249</v>
      </c>
      <c r="D54" s="203" t="s">
        <v>250</v>
      </c>
      <c r="E54" s="204" t="s">
        <v>155</v>
      </c>
      <c r="F54" s="205">
        <v>317000</v>
      </c>
      <c r="G54" s="206">
        <v>400000</v>
      </c>
      <c r="H54" s="207">
        <v>43552.708333333299</v>
      </c>
      <c r="I54" s="208">
        <v>0.3</v>
      </c>
      <c r="J54" s="208">
        <v>0.3</v>
      </c>
      <c r="K54" s="208">
        <v>0.6</v>
      </c>
      <c r="L54" s="209">
        <v>0</v>
      </c>
      <c r="M54" s="209">
        <v>0</v>
      </c>
      <c r="N54" s="209">
        <v>0</v>
      </c>
      <c r="O54" s="210">
        <v>0</v>
      </c>
      <c r="P54" s="210">
        <v>0</v>
      </c>
      <c r="Q54" s="200">
        <v>400000</v>
      </c>
      <c r="R54" s="201"/>
    </row>
    <row r="55" spans="1:18" s="243" customFormat="1" ht="90" x14ac:dyDescent="0.25">
      <c r="A55" s="191">
        <v>50</v>
      </c>
      <c r="B55" s="202">
        <v>112741</v>
      </c>
      <c r="C55" s="203" t="s">
        <v>251</v>
      </c>
      <c r="D55" s="211" t="s">
        <v>252</v>
      </c>
      <c r="E55" s="204" t="s">
        <v>155</v>
      </c>
      <c r="F55" s="205">
        <v>68673.955499999996</v>
      </c>
      <c r="G55" s="206">
        <v>47370.58</v>
      </c>
      <c r="H55" s="207">
        <v>43832.5</v>
      </c>
      <c r="I55" s="208">
        <v>0.3</v>
      </c>
      <c r="J55" s="208">
        <v>0.3</v>
      </c>
      <c r="K55" s="208">
        <v>0.6</v>
      </c>
      <c r="L55" s="209">
        <v>0</v>
      </c>
      <c r="M55" s="209">
        <v>0</v>
      </c>
      <c r="N55" s="209">
        <v>0</v>
      </c>
      <c r="O55" s="210">
        <v>7.8159700933610995E-14</v>
      </c>
      <c r="P55" s="210">
        <v>11322.409999999998</v>
      </c>
      <c r="Q55" s="200">
        <v>36048.170000000006</v>
      </c>
      <c r="R55" s="201"/>
    </row>
    <row r="56" spans="1:18" s="243" customFormat="1" ht="105" x14ac:dyDescent="0.25">
      <c r="A56" s="191">
        <v>51</v>
      </c>
      <c r="B56" s="202">
        <v>118540</v>
      </c>
      <c r="C56" s="203" t="s">
        <v>253</v>
      </c>
      <c r="D56" s="203" t="s">
        <v>254</v>
      </c>
      <c r="E56" s="204" t="s">
        <v>155</v>
      </c>
      <c r="F56" s="205">
        <v>250000</v>
      </c>
      <c r="G56" s="206">
        <v>250000</v>
      </c>
      <c r="H56" s="207">
        <v>44179.708333333299</v>
      </c>
      <c r="I56" s="208">
        <v>0.1</v>
      </c>
      <c r="J56" s="208">
        <v>0.1</v>
      </c>
      <c r="K56" s="208">
        <v>0.3</v>
      </c>
      <c r="L56" s="209">
        <v>0</v>
      </c>
      <c r="M56" s="209">
        <v>0</v>
      </c>
      <c r="N56" s="209">
        <v>0</v>
      </c>
      <c r="O56" s="210">
        <v>2.8421709430404001E-14</v>
      </c>
      <c r="P56" s="210">
        <v>33314.749999999993</v>
      </c>
      <c r="Q56" s="200">
        <v>216685.25</v>
      </c>
      <c r="R56" s="201"/>
    </row>
    <row r="57" spans="1:18" s="243" customFormat="1" ht="105" x14ac:dyDescent="0.25">
      <c r="A57" s="191">
        <v>52</v>
      </c>
      <c r="B57" s="202">
        <v>126107</v>
      </c>
      <c r="C57" s="203" t="s">
        <v>255</v>
      </c>
      <c r="D57" s="203" t="s">
        <v>256</v>
      </c>
      <c r="E57" s="204" t="s">
        <v>155</v>
      </c>
      <c r="F57" s="205">
        <v>10000</v>
      </c>
      <c r="G57" s="206">
        <v>114063.24</v>
      </c>
      <c r="H57" s="207" t="s">
        <v>257</v>
      </c>
      <c r="I57" s="208">
        <v>0.6</v>
      </c>
      <c r="J57" s="208">
        <v>0.6</v>
      </c>
      <c r="K57" s="208">
        <v>0.3</v>
      </c>
      <c r="L57" s="209">
        <v>0</v>
      </c>
      <c r="M57" s="209">
        <v>0</v>
      </c>
      <c r="N57" s="209">
        <v>0</v>
      </c>
      <c r="O57" s="210">
        <v>0</v>
      </c>
      <c r="P57" s="210">
        <v>5477.2000000000007</v>
      </c>
      <c r="Q57" s="200">
        <v>108586.04000000001</v>
      </c>
      <c r="R57" s="201"/>
    </row>
    <row r="58" spans="1:18" s="243" customFormat="1" ht="105" x14ac:dyDescent="0.25">
      <c r="A58" s="191">
        <v>53</v>
      </c>
      <c r="B58" s="202">
        <v>115897</v>
      </c>
      <c r="C58" s="203" t="s">
        <v>258</v>
      </c>
      <c r="D58" s="203" t="s">
        <v>259</v>
      </c>
      <c r="E58" s="204" t="s">
        <v>155</v>
      </c>
      <c r="F58" s="205">
        <v>15000</v>
      </c>
      <c r="G58" s="206">
        <v>15000</v>
      </c>
      <c r="H58" s="207">
        <v>43021.704444444404</v>
      </c>
      <c r="I58" s="208">
        <v>1</v>
      </c>
      <c r="J58" s="208">
        <v>1</v>
      </c>
      <c r="K58" s="208">
        <v>1</v>
      </c>
      <c r="L58" s="209">
        <v>1</v>
      </c>
      <c r="M58" s="209">
        <v>1</v>
      </c>
      <c r="N58" s="209">
        <v>1</v>
      </c>
      <c r="O58" s="210">
        <v>0</v>
      </c>
      <c r="P58" s="210">
        <v>0</v>
      </c>
      <c r="Q58" s="200">
        <v>15000</v>
      </c>
      <c r="R58" s="201"/>
    </row>
    <row r="59" spans="1:18" s="243" customFormat="1" ht="165" x14ac:dyDescent="0.25">
      <c r="A59" s="191">
        <v>54</v>
      </c>
      <c r="B59" s="202">
        <v>115900</v>
      </c>
      <c r="C59" s="203" t="s">
        <v>260</v>
      </c>
      <c r="D59" s="203" t="s">
        <v>168</v>
      </c>
      <c r="E59" s="204" t="s">
        <v>155</v>
      </c>
      <c r="F59" s="205">
        <v>150000</v>
      </c>
      <c r="G59" s="206">
        <v>153934.1</v>
      </c>
      <c r="H59" s="207">
        <v>43405</v>
      </c>
      <c r="I59" s="208">
        <v>1</v>
      </c>
      <c r="J59" s="208">
        <v>1</v>
      </c>
      <c r="K59" s="208">
        <v>1</v>
      </c>
      <c r="L59" s="209">
        <v>0.15</v>
      </c>
      <c r="M59" s="209">
        <v>0.33</v>
      </c>
      <c r="N59" s="209">
        <v>0.35</v>
      </c>
      <c r="O59" s="210">
        <v>50535.33</v>
      </c>
      <c r="P59" s="210">
        <v>27649.99</v>
      </c>
      <c r="Q59" s="200">
        <v>75748.78</v>
      </c>
      <c r="R59" s="201"/>
    </row>
    <row r="60" spans="1:18" s="243" customFormat="1" ht="165" x14ac:dyDescent="0.25">
      <c r="A60" s="191">
        <v>55</v>
      </c>
      <c r="B60" s="202">
        <v>117585</v>
      </c>
      <c r="C60" s="203" t="s">
        <v>261</v>
      </c>
      <c r="D60" s="203" t="s">
        <v>262</v>
      </c>
      <c r="E60" s="204" t="s">
        <v>155</v>
      </c>
      <c r="F60" s="205">
        <v>77399</v>
      </c>
      <c r="G60" s="206">
        <v>100773.72</v>
      </c>
      <c r="H60" s="207">
        <v>43404.708333333299</v>
      </c>
      <c r="I60" s="208">
        <v>1</v>
      </c>
      <c r="J60" s="208">
        <v>1</v>
      </c>
      <c r="K60" s="208">
        <v>1</v>
      </c>
      <c r="L60" s="209">
        <v>0.4</v>
      </c>
      <c r="M60" s="209">
        <v>0.53</v>
      </c>
      <c r="N60" s="209">
        <v>0.97</v>
      </c>
      <c r="O60" s="210">
        <v>1245.1600000000001</v>
      </c>
      <c r="P60" s="210">
        <v>7848.2499999999991</v>
      </c>
      <c r="Q60" s="200">
        <v>91680.31</v>
      </c>
      <c r="R60" s="201"/>
    </row>
    <row r="61" spans="1:18" s="243" customFormat="1" ht="135" x14ac:dyDescent="0.25">
      <c r="A61" s="191">
        <v>56</v>
      </c>
      <c r="B61" s="202">
        <v>128106</v>
      </c>
      <c r="C61" s="203" t="s">
        <v>263</v>
      </c>
      <c r="D61" s="203" t="s">
        <v>264</v>
      </c>
      <c r="E61" s="204" t="s">
        <v>155</v>
      </c>
      <c r="F61" s="205">
        <v>25000</v>
      </c>
      <c r="G61" s="206">
        <v>25000</v>
      </c>
      <c r="H61" s="207" t="s">
        <v>83</v>
      </c>
      <c r="I61" s="208">
        <v>0.1</v>
      </c>
      <c r="J61" s="208">
        <v>0.1</v>
      </c>
      <c r="K61" s="208">
        <v>0.3</v>
      </c>
      <c r="L61" s="209">
        <v>0</v>
      </c>
      <c r="M61" s="209">
        <v>0</v>
      </c>
      <c r="N61" s="209">
        <v>0</v>
      </c>
      <c r="O61" s="210">
        <v>0</v>
      </c>
      <c r="P61" s="210">
        <v>0</v>
      </c>
      <c r="Q61" s="200">
        <v>25000</v>
      </c>
      <c r="R61" s="201"/>
    </row>
    <row r="62" spans="1:18" s="243" customFormat="1" ht="90" x14ac:dyDescent="0.25">
      <c r="A62" s="191">
        <v>57</v>
      </c>
      <c r="B62" s="202">
        <v>128197</v>
      </c>
      <c r="C62" s="203" t="s">
        <v>265</v>
      </c>
      <c r="D62" s="203" t="s">
        <v>266</v>
      </c>
      <c r="E62" s="204" t="s">
        <v>155</v>
      </c>
      <c r="F62" s="205">
        <v>11625</v>
      </c>
      <c r="G62" s="206">
        <v>11625</v>
      </c>
      <c r="H62" s="207">
        <v>43109.708333333299</v>
      </c>
      <c r="I62" s="208">
        <v>1</v>
      </c>
      <c r="J62" s="208">
        <v>1</v>
      </c>
      <c r="K62" s="208">
        <v>1</v>
      </c>
      <c r="L62" s="209">
        <v>0.5</v>
      </c>
      <c r="M62" s="209">
        <v>1</v>
      </c>
      <c r="N62" s="209">
        <v>1</v>
      </c>
      <c r="O62" s="210">
        <v>0</v>
      </c>
      <c r="P62" s="210">
        <v>0</v>
      </c>
      <c r="Q62" s="200">
        <v>11625</v>
      </c>
      <c r="R62" s="201"/>
    </row>
    <row r="63" spans="1:18" s="243" customFormat="1" ht="105" x14ac:dyDescent="0.25">
      <c r="A63" s="191">
        <v>58</v>
      </c>
      <c r="B63" s="202">
        <v>132416</v>
      </c>
      <c r="C63" s="203" t="s">
        <v>267</v>
      </c>
      <c r="D63" s="203" t="s">
        <v>268</v>
      </c>
      <c r="E63" s="204" t="s">
        <v>155</v>
      </c>
      <c r="F63" s="205">
        <v>30000</v>
      </c>
      <c r="G63" s="206">
        <v>0</v>
      </c>
      <c r="H63" s="207">
        <v>43334.708333333299</v>
      </c>
      <c r="I63" s="208">
        <v>1</v>
      </c>
      <c r="J63" s="208">
        <v>1</v>
      </c>
      <c r="K63" s="208">
        <v>1</v>
      </c>
      <c r="L63" s="209">
        <v>0.34</v>
      </c>
      <c r="M63" s="209">
        <v>0.61</v>
      </c>
      <c r="N63" s="209">
        <v>0.9</v>
      </c>
      <c r="O63" s="210">
        <v>0</v>
      </c>
      <c r="P63" s="210">
        <v>0</v>
      </c>
      <c r="Q63" s="200">
        <v>0</v>
      </c>
      <c r="R63" s="201"/>
    </row>
    <row r="64" spans="1:18" s="243" customFormat="1" ht="90" x14ac:dyDescent="0.25">
      <c r="A64" s="191">
        <v>59</v>
      </c>
      <c r="B64" s="202">
        <v>134236</v>
      </c>
      <c r="C64" s="203" t="s">
        <v>269</v>
      </c>
      <c r="D64" s="203" t="s">
        <v>270</v>
      </c>
      <c r="E64" s="204" t="s">
        <v>155</v>
      </c>
      <c r="F64" s="205">
        <v>25000</v>
      </c>
      <c r="G64" s="206">
        <v>25180.65</v>
      </c>
      <c r="H64" s="207">
        <v>42885.708333333299</v>
      </c>
      <c r="I64" s="208">
        <v>1</v>
      </c>
      <c r="J64" s="208">
        <v>1</v>
      </c>
      <c r="K64" s="208">
        <v>1</v>
      </c>
      <c r="L64" s="209">
        <v>1</v>
      </c>
      <c r="M64" s="209">
        <v>1</v>
      </c>
      <c r="N64" s="209">
        <v>1</v>
      </c>
      <c r="O64" s="210">
        <v>0</v>
      </c>
      <c r="P64" s="210">
        <v>2158.3200000000002</v>
      </c>
      <c r="Q64" s="200">
        <v>23022.33</v>
      </c>
      <c r="R64" s="201"/>
    </row>
    <row r="65" spans="1:18" s="243" customFormat="1" ht="105" x14ac:dyDescent="0.25">
      <c r="A65" s="191">
        <v>60</v>
      </c>
      <c r="B65" s="202">
        <v>137357</v>
      </c>
      <c r="C65" s="203" t="s">
        <v>271</v>
      </c>
      <c r="D65" s="203" t="s">
        <v>272</v>
      </c>
      <c r="E65" s="204" t="s">
        <v>155</v>
      </c>
      <c r="F65" s="205">
        <v>250000</v>
      </c>
      <c r="G65" s="206">
        <v>0</v>
      </c>
      <c r="H65" s="207">
        <v>43560.708333333299</v>
      </c>
      <c r="I65" s="208">
        <v>1</v>
      </c>
      <c r="J65" s="208">
        <v>1</v>
      </c>
      <c r="K65" s="208" t="s">
        <v>156</v>
      </c>
      <c r="L65" s="209">
        <v>0.13</v>
      </c>
      <c r="M65" s="209">
        <v>0.43</v>
      </c>
      <c r="N65" s="209">
        <v>0.48545454545454547</v>
      </c>
      <c r="O65" s="210">
        <v>0</v>
      </c>
      <c r="P65" s="210">
        <v>0</v>
      </c>
      <c r="Q65" s="200">
        <v>0</v>
      </c>
      <c r="R65" s="201"/>
    </row>
    <row r="66" spans="1:18" s="243" customFormat="1" ht="120" x14ac:dyDescent="0.25">
      <c r="A66" s="191">
        <v>61</v>
      </c>
      <c r="B66" s="202">
        <v>110005</v>
      </c>
      <c r="C66" s="203" t="s">
        <v>273</v>
      </c>
      <c r="D66" s="203" t="s">
        <v>274</v>
      </c>
      <c r="E66" s="204" t="s">
        <v>155</v>
      </c>
      <c r="F66" s="205">
        <v>0</v>
      </c>
      <c r="G66" s="206">
        <v>824400.96999999986</v>
      </c>
      <c r="H66" s="207">
        <v>43282</v>
      </c>
      <c r="I66" s="208">
        <v>0</v>
      </c>
      <c r="J66" s="208" t="s">
        <v>97</v>
      </c>
      <c r="K66" s="208">
        <v>1</v>
      </c>
      <c r="L66" s="209">
        <v>0</v>
      </c>
      <c r="M66" s="209">
        <v>0</v>
      </c>
      <c r="N66" s="209">
        <v>0.85</v>
      </c>
      <c r="O66" s="210">
        <v>523419.4</v>
      </c>
      <c r="P66" s="210">
        <v>133231.1</v>
      </c>
      <c r="Q66" s="200">
        <v>167750.46999999983</v>
      </c>
      <c r="R66" s="201"/>
    </row>
    <row r="67" spans="1:18" s="243" customFormat="1" ht="105" x14ac:dyDescent="0.25">
      <c r="A67" s="191">
        <v>62</v>
      </c>
      <c r="B67" s="202">
        <v>1110166</v>
      </c>
      <c r="C67" s="203" t="s">
        <v>275</v>
      </c>
      <c r="D67" s="203" t="s">
        <v>276</v>
      </c>
      <c r="E67" s="204" t="s">
        <v>155</v>
      </c>
      <c r="F67" s="205">
        <v>0</v>
      </c>
      <c r="G67" s="206">
        <v>250000</v>
      </c>
      <c r="H67" s="207">
        <v>43831</v>
      </c>
      <c r="I67" s="208">
        <v>0</v>
      </c>
      <c r="J67" s="208">
        <v>0</v>
      </c>
      <c r="K67" s="208">
        <v>0.05</v>
      </c>
      <c r="L67" s="209">
        <v>0</v>
      </c>
      <c r="M67" s="209">
        <v>0</v>
      </c>
      <c r="N67" s="209">
        <v>0</v>
      </c>
      <c r="O67" s="210">
        <v>0</v>
      </c>
      <c r="P67" s="210">
        <v>0</v>
      </c>
      <c r="Q67" s="200">
        <v>250000</v>
      </c>
      <c r="R67" s="201"/>
    </row>
    <row r="68" spans="1:18" s="243" customFormat="1" ht="105" x14ac:dyDescent="0.25">
      <c r="A68" s="191">
        <v>63</v>
      </c>
      <c r="B68" s="202">
        <v>118517</v>
      </c>
      <c r="C68" s="203" t="s">
        <v>277</v>
      </c>
      <c r="D68" s="203" t="s">
        <v>278</v>
      </c>
      <c r="E68" s="204" t="s">
        <v>155</v>
      </c>
      <c r="F68" s="205">
        <v>0</v>
      </c>
      <c r="G68" s="206">
        <v>1251290.46</v>
      </c>
      <c r="H68" s="207">
        <v>43889.708333333299</v>
      </c>
      <c r="I68" s="208">
        <v>0.1</v>
      </c>
      <c r="J68" s="208">
        <v>0</v>
      </c>
      <c r="K68" s="208">
        <v>0.3</v>
      </c>
      <c r="L68" s="209">
        <v>0</v>
      </c>
      <c r="M68" s="209">
        <v>0</v>
      </c>
      <c r="N68" s="209">
        <v>0</v>
      </c>
      <c r="O68" s="210">
        <v>0</v>
      </c>
      <c r="P68" s="210">
        <v>6366.5700000000006</v>
      </c>
      <c r="Q68" s="200">
        <v>1244923.8899999999</v>
      </c>
      <c r="R68" s="201"/>
    </row>
    <row r="69" spans="1:18" s="243" customFormat="1" ht="75" x14ac:dyDescent="0.25">
      <c r="A69" s="191">
        <v>64</v>
      </c>
      <c r="B69" s="202">
        <v>1110100</v>
      </c>
      <c r="C69" s="203" t="s">
        <v>279</v>
      </c>
      <c r="D69" s="214" t="s">
        <v>280</v>
      </c>
      <c r="E69" s="204" t="s">
        <v>155</v>
      </c>
      <c r="F69" s="205">
        <v>0</v>
      </c>
      <c r="G69" s="206">
        <v>182000</v>
      </c>
      <c r="H69" s="207">
        <v>44197</v>
      </c>
      <c r="I69" s="208">
        <v>0</v>
      </c>
      <c r="J69" s="208">
        <v>0</v>
      </c>
      <c r="K69" s="208">
        <v>0.05</v>
      </c>
      <c r="L69" s="209">
        <v>0</v>
      </c>
      <c r="M69" s="209">
        <v>0</v>
      </c>
      <c r="N69" s="209">
        <v>0</v>
      </c>
      <c r="O69" s="210">
        <v>0</v>
      </c>
      <c r="P69" s="210">
        <v>0</v>
      </c>
      <c r="Q69" s="200">
        <v>182000</v>
      </c>
      <c r="R69" s="201"/>
    </row>
    <row r="70" spans="1:18" s="243" customFormat="1" ht="105" x14ac:dyDescent="0.25">
      <c r="A70" s="191">
        <v>65</v>
      </c>
      <c r="B70" s="202">
        <v>190078</v>
      </c>
      <c r="C70" s="203" t="s">
        <v>281</v>
      </c>
      <c r="D70" s="211" t="s">
        <v>282</v>
      </c>
      <c r="E70" s="204" t="s">
        <v>155</v>
      </c>
      <c r="F70" s="205">
        <v>0</v>
      </c>
      <c r="G70" s="206">
        <v>100000</v>
      </c>
      <c r="H70" s="207">
        <v>43343</v>
      </c>
      <c r="I70" s="208"/>
      <c r="J70" s="208"/>
      <c r="K70" s="208">
        <v>0</v>
      </c>
      <c r="L70" s="209"/>
      <c r="M70" s="209"/>
      <c r="N70" s="209">
        <v>0</v>
      </c>
      <c r="O70" s="210">
        <v>46496</v>
      </c>
      <c r="P70" s="210">
        <v>36814</v>
      </c>
      <c r="Q70" s="210">
        <v>16690</v>
      </c>
      <c r="R70" s="201" t="s">
        <v>283</v>
      </c>
    </row>
    <row r="71" spans="1:18" s="243" customFormat="1" ht="90" x14ac:dyDescent="0.25">
      <c r="A71" s="191">
        <v>66</v>
      </c>
      <c r="B71" s="202">
        <v>1110156</v>
      </c>
      <c r="C71" s="203" t="s">
        <v>284</v>
      </c>
      <c r="D71" s="211" t="s">
        <v>285</v>
      </c>
      <c r="E71" s="204" t="s">
        <v>155</v>
      </c>
      <c r="F71" s="205">
        <v>0</v>
      </c>
      <c r="G71" s="206">
        <v>250000</v>
      </c>
      <c r="H71" s="207" t="s">
        <v>83</v>
      </c>
      <c r="I71" s="208"/>
      <c r="J71" s="208"/>
      <c r="K71" s="208">
        <v>0</v>
      </c>
      <c r="L71" s="209"/>
      <c r="M71" s="209"/>
      <c r="N71" s="209">
        <v>0</v>
      </c>
      <c r="O71" s="210">
        <v>0</v>
      </c>
      <c r="P71" s="210">
        <v>0</v>
      </c>
      <c r="Q71" s="210">
        <v>250000</v>
      </c>
      <c r="R71" s="215" t="s">
        <v>283</v>
      </c>
    </row>
    <row r="72" spans="1:18" s="243" customFormat="1" ht="75" x14ac:dyDescent="0.25">
      <c r="A72" s="191">
        <v>67</v>
      </c>
      <c r="B72" s="202">
        <v>1110283</v>
      </c>
      <c r="C72" s="203" t="s">
        <v>286</v>
      </c>
      <c r="D72" s="211" t="s">
        <v>287</v>
      </c>
      <c r="E72" s="204" t="s">
        <v>155</v>
      </c>
      <c r="F72" s="205">
        <v>0</v>
      </c>
      <c r="G72" s="206">
        <v>130000</v>
      </c>
      <c r="H72" s="207">
        <v>43553</v>
      </c>
      <c r="I72" s="208"/>
      <c r="J72" s="208"/>
      <c r="K72" s="208">
        <v>0</v>
      </c>
      <c r="L72" s="209"/>
      <c r="M72" s="209"/>
      <c r="N72" s="209">
        <v>0</v>
      </c>
      <c r="O72" s="210">
        <v>5000</v>
      </c>
      <c r="P72" s="210">
        <v>0</v>
      </c>
      <c r="Q72" s="210">
        <v>125000</v>
      </c>
      <c r="R72" s="215" t="s">
        <v>283</v>
      </c>
    </row>
    <row r="73" spans="1:18" s="243" customFormat="1" ht="75" x14ac:dyDescent="0.25">
      <c r="A73" s="191">
        <v>68</v>
      </c>
      <c r="B73" s="202">
        <v>1910077</v>
      </c>
      <c r="C73" s="203" t="s">
        <v>288</v>
      </c>
      <c r="D73" s="211" t="s">
        <v>289</v>
      </c>
      <c r="E73" s="204" t="s">
        <v>155</v>
      </c>
      <c r="F73" s="205">
        <v>0</v>
      </c>
      <c r="G73" s="206">
        <v>145000</v>
      </c>
      <c r="H73" s="207">
        <v>43830</v>
      </c>
      <c r="I73" s="208"/>
      <c r="J73" s="208"/>
      <c r="K73" s="208">
        <v>0</v>
      </c>
      <c r="L73" s="209"/>
      <c r="M73" s="209"/>
      <c r="N73" s="209">
        <v>0</v>
      </c>
      <c r="O73" s="210">
        <v>0</v>
      </c>
      <c r="P73" s="210">
        <v>0</v>
      </c>
      <c r="Q73" s="210">
        <v>145000</v>
      </c>
      <c r="R73" s="215" t="s">
        <v>283</v>
      </c>
    </row>
    <row r="74" spans="1:18" s="243" customFormat="1" ht="90" x14ac:dyDescent="0.25">
      <c r="A74" s="191">
        <v>69</v>
      </c>
      <c r="B74" s="202">
        <v>116769</v>
      </c>
      <c r="C74" s="203" t="s">
        <v>290</v>
      </c>
      <c r="D74" s="203" t="s">
        <v>291</v>
      </c>
      <c r="E74" s="204" t="s">
        <v>155</v>
      </c>
      <c r="F74" s="205">
        <v>6274215</v>
      </c>
      <c r="G74" s="206">
        <v>6274215</v>
      </c>
      <c r="H74" s="207">
        <v>44069.708333333299</v>
      </c>
      <c r="I74" s="208">
        <v>0.6</v>
      </c>
      <c r="J74" s="208">
        <v>0.6</v>
      </c>
      <c r="K74" s="208">
        <v>0.6</v>
      </c>
      <c r="L74" s="209">
        <v>0</v>
      </c>
      <c r="M74" s="209">
        <v>0</v>
      </c>
      <c r="N74" s="209">
        <v>0</v>
      </c>
      <c r="O74" s="210">
        <v>67683.53</v>
      </c>
      <c r="P74" s="210">
        <v>7821.88</v>
      </c>
      <c r="Q74" s="200">
        <v>6198709.5899999999</v>
      </c>
      <c r="R74" s="201"/>
    </row>
    <row r="75" spans="1:18" s="243" customFormat="1" ht="151.5" x14ac:dyDescent="0.25">
      <c r="A75" s="191">
        <v>70</v>
      </c>
      <c r="B75" s="202">
        <v>128269</v>
      </c>
      <c r="C75" s="203" t="s">
        <v>292</v>
      </c>
      <c r="D75" s="203" t="s">
        <v>293</v>
      </c>
      <c r="E75" s="204" t="s">
        <v>155</v>
      </c>
      <c r="F75" s="205">
        <v>17031700</v>
      </c>
      <c r="G75" s="206">
        <v>15559088.52</v>
      </c>
      <c r="H75" s="207">
        <v>44114.708333333336</v>
      </c>
      <c r="I75" s="208">
        <v>0.6</v>
      </c>
      <c r="J75" s="208">
        <v>0.6</v>
      </c>
      <c r="K75" s="208">
        <v>0.6</v>
      </c>
      <c r="L75" s="209">
        <v>0</v>
      </c>
      <c r="M75" s="209">
        <v>0</v>
      </c>
      <c r="N75" s="209">
        <v>0</v>
      </c>
      <c r="O75" s="210">
        <v>126427.13</v>
      </c>
      <c r="P75" s="210">
        <v>40636.04</v>
      </c>
      <c r="Q75" s="200">
        <v>15392025.35</v>
      </c>
      <c r="R75" s="201"/>
    </row>
    <row r="76" spans="1:18" s="243" customFormat="1" ht="166.5" x14ac:dyDescent="0.25">
      <c r="A76" s="191">
        <v>71</v>
      </c>
      <c r="B76" s="202">
        <v>128301</v>
      </c>
      <c r="C76" s="203" t="s">
        <v>294</v>
      </c>
      <c r="D76" s="203" t="s">
        <v>295</v>
      </c>
      <c r="E76" s="204" t="s">
        <v>155</v>
      </c>
      <c r="F76" s="205">
        <v>2481400</v>
      </c>
      <c r="G76" s="206">
        <v>856595.91999999993</v>
      </c>
      <c r="H76" s="207">
        <v>43901.708333333299</v>
      </c>
      <c r="I76" s="208">
        <v>0.3</v>
      </c>
      <c r="J76" s="208">
        <v>0.3</v>
      </c>
      <c r="K76" s="208">
        <v>0.6</v>
      </c>
      <c r="L76" s="209">
        <v>0</v>
      </c>
      <c r="M76" s="209">
        <v>0</v>
      </c>
      <c r="N76" s="209">
        <v>0</v>
      </c>
      <c r="O76" s="210">
        <v>127970</v>
      </c>
      <c r="P76" s="210">
        <v>12194.7</v>
      </c>
      <c r="Q76" s="200">
        <v>716431.22</v>
      </c>
      <c r="R76" s="201"/>
    </row>
    <row r="77" spans="1:18" s="243" customFormat="1" ht="183.75" x14ac:dyDescent="0.25">
      <c r="A77" s="191">
        <v>72</v>
      </c>
      <c r="B77" s="202">
        <v>128322</v>
      </c>
      <c r="C77" s="203" t="s">
        <v>296</v>
      </c>
      <c r="D77" s="203" t="s">
        <v>297</v>
      </c>
      <c r="E77" s="204" t="s">
        <v>155</v>
      </c>
      <c r="F77" s="205">
        <v>1632000</v>
      </c>
      <c r="G77" s="206">
        <v>175389.41</v>
      </c>
      <c r="H77" s="207">
        <v>43917.708333333299</v>
      </c>
      <c r="I77" s="208">
        <v>0.3</v>
      </c>
      <c r="J77" s="208">
        <v>0.3</v>
      </c>
      <c r="K77" s="208">
        <v>0.6</v>
      </c>
      <c r="L77" s="209">
        <v>0</v>
      </c>
      <c r="M77" s="209">
        <v>0</v>
      </c>
      <c r="N77" s="209">
        <v>0</v>
      </c>
      <c r="O77" s="210">
        <v>32605</v>
      </c>
      <c r="P77" s="210">
        <v>2819.7599999999998</v>
      </c>
      <c r="Q77" s="200">
        <v>139964.65</v>
      </c>
      <c r="R77" s="201"/>
    </row>
    <row r="78" spans="1:18" s="243" customFormat="1" ht="138" x14ac:dyDescent="0.25">
      <c r="A78" s="191">
        <v>73</v>
      </c>
      <c r="B78" s="202">
        <v>128323</v>
      </c>
      <c r="C78" s="203" t="s">
        <v>298</v>
      </c>
      <c r="D78" s="203" t="s">
        <v>299</v>
      </c>
      <c r="E78" s="204" t="s">
        <v>155</v>
      </c>
      <c r="F78" s="205">
        <v>157950</v>
      </c>
      <c r="G78" s="206">
        <v>10000</v>
      </c>
      <c r="H78" s="207">
        <v>43544.708333333299</v>
      </c>
      <c r="I78" s="208">
        <v>0.6</v>
      </c>
      <c r="J78" s="208">
        <v>0.6</v>
      </c>
      <c r="K78" s="208">
        <v>0.6</v>
      </c>
      <c r="L78" s="209">
        <v>0</v>
      </c>
      <c r="M78" s="209">
        <v>0</v>
      </c>
      <c r="N78" s="209">
        <v>0</v>
      </c>
      <c r="O78" s="210">
        <v>0</v>
      </c>
      <c r="P78" s="210">
        <v>1484.3799999999997</v>
      </c>
      <c r="Q78" s="200">
        <v>8515.6200000000008</v>
      </c>
      <c r="R78" s="201"/>
    </row>
    <row r="79" spans="1:18" s="243" customFormat="1" ht="107.25" x14ac:dyDescent="0.25">
      <c r="A79" s="191">
        <v>74</v>
      </c>
      <c r="B79" s="202">
        <v>118477</v>
      </c>
      <c r="C79" s="203" t="s">
        <v>300</v>
      </c>
      <c r="D79" s="203" t="s">
        <v>301</v>
      </c>
      <c r="E79" s="204" t="s">
        <v>155</v>
      </c>
      <c r="F79" s="205">
        <v>1660500</v>
      </c>
      <c r="G79" s="206">
        <v>60942.14</v>
      </c>
      <c r="H79" s="207">
        <v>44256.708333333299</v>
      </c>
      <c r="I79" s="208">
        <v>0.3</v>
      </c>
      <c r="J79" s="208">
        <v>0.3</v>
      </c>
      <c r="K79" s="208">
        <v>0.3</v>
      </c>
      <c r="L79" s="209">
        <v>0</v>
      </c>
      <c r="M79" s="209">
        <v>0</v>
      </c>
      <c r="N79" s="209">
        <v>0</v>
      </c>
      <c r="O79" s="210">
        <v>0</v>
      </c>
      <c r="P79" s="210">
        <v>4578.37</v>
      </c>
      <c r="Q79" s="200">
        <v>56363.77</v>
      </c>
      <c r="R79" s="201"/>
    </row>
    <row r="80" spans="1:18" s="243" customFormat="1" ht="212.25" x14ac:dyDescent="0.25">
      <c r="A80" s="191">
        <v>75</v>
      </c>
      <c r="B80" s="202">
        <v>118476</v>
      </c>
      <c r="C80" s="203" t="s">
        <v>302</v>
      </c>
      <c r="D80" s="203" t="s">
        <v>303</v>
      </c>
      <c r="E80" s="204" t="s">
        <v>155</v>
      </c>
      <c r="F80" s="205">
        <v>4286250</v>
      </c>
      <c r="G80" s="206">
        <v>62122.9</v>
      </c>
      <c r="H80" s="207">
        <v>44334.708333333299</v>
      </c>
      <c r="I80" s="208">
        <v>0.3</v>
      </c>
      <c r="J80" s="208">
        <v>0.3</v>
      </c>
      <c r="K80" s="208">
        <v>0.3</v>
      </c>
      <c r="L80" s="209">
        <v>0.28999999999999998</v>
      </c>
      <c r="M80" s="209">
        <v>0.28999999999999998</v>
      </c>
      <c r="N80" s="209">
        <v>0.28999999999999998</v>
      </c>
      <c r="O80" s="210">
        <v>25636.59</v>
      </c>
      <c r="P80" s="210">
        <v>9817.630000000001</v>
      </c>
      <c r="Q80" s="200">
        <v>26668.679999999997</v>
      </c>
      <c r="R80" s="201"/>
    </row>
    <row r="81" spans="1:18" s="243" customFormat="1" ht="137.25" x14ac:dyDescent="0.25">
      <c r="A81" s="191">
        <v>76</v>
      </c>
      <c r="B81" s="202" t="s">
        <v>304</v>
      </c>
      <c r="C81" s="203" t="s">
        <v>305</v>
      </c>
      <c r="D81" s="203" t="s">
        <v>306</v>
      </c>
      <c r="E81" s="204" t="s">
        <v>155</v>
      </c>
      <c r="F81" s="205">
        <v>977000</v>
      </c>
      <c r="G81" s="206">
        <v>0</v>
      </c>
      <c r="H81" s="207" t="s">
        <v>97</v>
      </c>
      <c r="I81" s="208">
        <v>1</v>
      </c>
      <c r="J81" s="208">
        <v>1</v>
      </c>
      <c r="K81" s="208">
        <v>1</v>
      </c>
      <c r="L81" s="209">
        <v>0</v>
      </c>
      <c r="M81" s="209">
        <v>0</v>
      </c>
      <c r="N81" s="209">
        <v>0</v>
      </c>
      <c r="O81" s="210">
        <v>0</v>
      </c>
      <c r="P81" s="210">
        <v>0</v>
      </c>
      <c r="Q81" s="200">
        <v>0</v>
      </c>
      <c r="R81" s="201"/>
    </row>
    <row r="82" spans="1:18" s="243" customFormat="1" ht="136.5" x14ac:dyDescent="0.25">
      <c r="A82" s="191">
        <v>77</v>
      </c>
      <c r="B82" s="202">
        <v>128302</v>
      </c>
      <c r="C82" s="203" t="s">
        <v>307</v>
      </c>
      <c r="D82" s="203" t="s">
        <v>308</v>
      </c>
      <c r="E82" s="204" t="s">
        <v>155</v>
      </c>
      <c r="F82" s="205">
        <v>8729250</v>
      </c>
      <c r="G82" s="206">
        <v>3456000</v>
      </c>
      <c r="H82" s="207">
        <v>43967.4</v>
      </c>
      <c r="I82" s="208">
        <v>0.6</v>
      </c>
      <c r="J82" s="208">
        <v>0.6</v>
      </c>
      <c r="K82" s="208">
        <v>0.6</v>
      </c>
      <c r="L82" s="209">
        <v>0</v>
      </c>
      <c r="M82" s="209">
        <v>0</v>
      </c>
      <c r="N82" s="209">
        <v>0</v>
      </c>
      <c r="O82" s="210">
        <v>11260.9</v>
      </c>
      <c r="P82" s="210">
        <v>26263.030000000002</v>
      </c>
      <c r="Q82" s="200">
        <v>3418476.0700000003</v>
      </c>
      <c r="R82" s="201"/>
    </row>
    <row r="83" spans="1:18" s="243" customFormat="1" ht="76.5" x14ac:dyDescent="0.25">
      <c r="A83" s="191">
        <v>78</v>
      </c>
      <c r="B83" s="202" t="s">
        <v>304</v>
      </c>
      <c r="C83" s="203" t="s">
        <v>309</v>
      </c>
      <c r="D83" s="203" t="s">
        <v>310</v>
      </c>
      <c r="E83" s="204" t="s">
        <v>155</v>
      </c>
      <c r="F83" s="205">
        <v>300000</v>
      </c>
      <c r="G83" s="206">
        <v>3683</v>
      </c>
      <c r="H83" s="207" t="s">
        <v>83</v>
      </c>
      <c r="I83" s="208">
        <v>0</v>
      </c>
      <c r="J83" s="208">
        <v>0</v>
      </c>
      <c r="K83" s="208">
        <v>0</v>
      </c>
      <c r="L83" s="209">
        <v>0</v>
      </c>
      <c r="M83" s="209">
        <v>0</v>
      </c>
      <c r="N83" s="209">
        <v>0</v>
      </c>
      <c r="O83" s="210">
        <v>0</v>
      </c>
      <c r="P83" s="210">
        <v>0</v>
      </c>
      <c r="Q83" s="200">
        <v>3683</v>
      </c>
      <c r="R83" s="201"/>
    </row>
    <row r="84" spans="1:18" s="243" customFormat="1" ht="45" x14ac:dyDescent="0.25">
      <c r="A84" s="191">
        <v>79</v>
      </c>
      <c r="B84" s="202" t="s">
        <v>304</v>
      </c>
      <c r="C84" s="203" t="s">
        <v>309</v>
      </c>
      <c r="D84" s="203" t="s">
        <v>311</v>
      </c>
      <c r="E84" s="204" t="s">
        <v>155</v>
      </c>
      <c r="F84" s="205">
        <v>0</v>
      </c>
      <c r="G84" s="206">
        <v>30000</v>
      </c>
      <c r="H84" s="207" t="s">
        <v>83</v>
      </c>
      <c r="I84" s="208"/>
      <c r="J84" s="208"/>
      <c r="K84" s="208">
        <v>0</v>
      </c>
      <c r="L84" s="209">
        <v>0</v>
      </c>
      <c r="M84" s="209">
        <v>0</v>
      </c>
      <c r="N84" s="209">
        <v>0</v>
      </c>
      <c r="O84" s="210">
        <v>0</v>
      </c>
      <c r="P84" s="210">
        <v>0</v>
      </c>
      <c r="Q84" s="200">
        <v>30000</v>
      </c>
      <c r="R84" s="215" t="s">
        <v>283</v>
      </c>
    </row>
    <row r="85" spans="1:18" s="243" customFormat="1" ht="45" x14ac:dyDescent="0.25">
      <c r="A85" s="191">
        <v>80</v>
      </c>
      <c r="B85" s="202" t="s">
        <v>304</v>
      </c>
      <c r="C85" s="203" t="s">
        <v>309</v>
      </c>
      <c r="D85" s="203" t="s">
        <v>312</v>
      </c>
      <c r="E85" s="204" t="s">
        <v>155</v>
      </c>
      <c r="F85" s="205">
        <v>0</v>
      </c>
      <c r="G85" s="206">
        <v>125000</v>
      </c>
      <c r="H85" s="207" t="s">
        <v>83</v>
      </c>
      <c r="I85" s="208"/>
      <c r="J85" s="208"/>
      <c r="K85" s="208">
        <v>0</v>
      </c>
      <c r="L85" s="209">
        <v>0</v>
      </c>
      <c r="M85" s="209">
        <v>0</v>
      </c>
      <c r="N85" s="209">
        <v>0</v>
      </c>
      <c r="O85" s="210">
        <v>0</v>
      </c>
      <c r="P85" s="210">
        <v>0</v>
      </c>
      <c r="Q85" s="200">
        <v>125000</v>
      </c>
      <c r="R85" s="215" t="s">
        <v>283</v>
      </c>
    </row>
    <row r="86" spans="1:18" s="243" customFormat="1" ht="136.5" x14ac:dyDescent="0.25">
      <c r="A86" s="191">
        <v>81</v>
      </c>
      <c r="B86" s="202">
        <v>128406</v>
      </c>
      <c r="C86" s="203" t="s">
        <v>313</v>
      </c>
      <c r="D86" s="203" t="s">
        <v>314</v>
      </c>
      <c r="E86" s="204" t="s">
        <v>155</v>
      </c>
      <c r="F86" s="205">
        <v>4164700</v>
      </c>
      <c r="G86" s="206">
        <v>4090000</v>
      </c>
      <c r="H86" s="207">
        <v>44047.708333333336</v>
      </c>
      <c r="I86" s="208">
        <v>0.3</v>
      </c>
      <c r="J86" s="208">
        <v>0.3</v>
      </c>
      <c r="K86" s="208">
        <v>0.6</v>
      </c>
      <c r="L86" s="209">
        <v>0</v>
      </c>
      <c r="M86" s="209">
        <v>0</v>
      </c>
      <c r="N86" s="209">
        <v>0</v>
      </c>
      <c r="O86" s="210">
        <v>0</v>
      </c>
      <c r="P86" s="210">
        <v>11002.779999999999</v>
      </c>
      <c r="Q86" s="200">
        <v>4078997.22</v>
      </c>
      <c r="R86" s="201"/>
    </row>
    <row r="87" spans="1:18" s="243" customFormat="1" ht="120.75" x14ac:dyDescent="0.25">
      <c r="A87" s="191">
        <v>82</v>
      </c>
      <c r="B87" s="216" t="s">
        <v>304</v>
      </c>
      <c r="C87" s="203" t="s">
        <v>315</v>
      </c>
      <c r="D87" s="203" t="s">
        <v>316</v>
      </c>
      <c r="E87" s="204" t="s">
        <v>155</v>
      </c>
      <c r="F87" s="205">
        <v>813600</v>
      </c>
      <c r="G87" s="206">
        <v>0</v>
      </c>
      <c r="H87" s="207" t="s">
        <v>83</v>
      </c>
      <c r="I87" s="208">
        <v>0</v>
      </c>
      <c r="J87" s="208">
        <v>0</v>
      </c>
      <c r="K87" s="208">
        <v>0</v>
      </c>
      <c r="L87" s="209">
        <v>0</v>
      </c>
      <c r="M87" s="209">
        <v>0</v>
      </c>
      <c r="N87" s="209">
        <v>0</v>
      </c>
      <c r="O87" s="210">
        <v>0</v>
      </c>
      <c r="P87" s="210">
        <v>0</v>
      </c>
      <c r="Q87" s="200">
        <v>0</v>
      </c>
      <c r="R87" s="201"/>
    </row>
    <row r="88" spans="1:18" s="243" customFormat="1" ht="60" x14ac:dyDescent="0.25">
      <c r="A88" s="191">
        <v>83</v>
      </c>
      <c r="B88" s="202">
        <v>1210250</v>
      </c>
      <c r="C88" s="203" t="s">
        <v>317</v>
      </c>
      <c r="D88" s="203" t="s">
        <v>318</v>
      </c>
      <c r="E88" s="204" t="s">
        <v>155</v>
      </c>
      <c r="F88" s="205">
        <v>0</v>
      </c>
      <c r="G88" s="206">
        <v>1163767</v>
      </c>
      <c r="H88" s="207" t="s">
        <v>83</v>
      </c>
      <c r="I88" s="208">
        <v>0</v>
      </c>
      <c r="J88" s="208">
        <v>0</v>
      </c>
      <c r="K88" s="208">
        <v>0</v>
      </c>
      <c r="L88" s="209">
        <v>0</v>
      </c>
      <c r="M88" s="209">
        <v>0</v>
      </c>
      <c r="N88" s="209">
        <v>0</v>
      </c>
      <c r="O88" s="210">
        <v>0</v>
      </c>
      <c r="P88" s="210">
        <v>0</v>
      </c>
      <c r="Q88" s="200">
        <v>1163767</v>
      </c>
      <c r="R88" s="201"/>
    </row>
    <row r="89" spans="1:18" s="243" customFormat="1" ht="195.75" x14ac:dyDescent="0.25">
      <c r="A89" s="191">
        <v>84</v>
      </c>
      <c r="B89" s="202">
        <v>118686</v>
      </c>
      <c r="C89" s="203" t="s">
        <v>319</v>
      </c>
      <c r="D89" s="203" t="s">
        <v>320</v>
      </c>
      <c r="E89" s="204" t="s">
        <v>155</v>
      </c>
      <c r="F89" s="205">
        <v>0</v>
      </c>
      <c r="G89" s="206">
        <v>1250880.9300000002</v>
      </c>
      <c r="H89" s="207">
        <v>43831</v>
      </c>
      <c r="I89" s="208">
        <v>0.05</v>
      </c>
      <c r="J89" s="208">
        <v>0.05</v>
      </c>
      <c r="K89" s="208">
        <v>0.05</v>
      </c>
      <c r="L89" s="209" t="e">
        <v>#DIV/0!</v>
      </c>
      <c r="M89" s="209">
        <v>0</v>
      </c>
      <c r="N89" s="209">
        <v>0</v>
      </c>
      <c r="O89" s="210">
        <v>141026.07999999999</v>
      </c>
      <c r="P89" s="210">
        <v>79577.210000000006</v>
      </c>
      <c r="Q89" s="200">
        <v>1030277.6400000001</v>
      </c>
      <c r="R89" s="201"/>
    </row>
    <row r="90" spans="1:18" s="243" customFormat="1" ht="90" x14ac:dyDescent="0.25">
      <c r="A90" s="191">
        <v>85</v>
      </c>
      <c r="B90" s="202">
        <v>1210062</v>
      </c>
      <c r="C90" s="203" t="s">
        <v>321</v>
      </c>
      <c r="D90" s="203" t="s">
        <v>322</v>
      </c>
      <c r="E90" s="204" t="s">
        <v>155</v>
      </c>
      <c r="F90" s="205">
        <v>0</v>
      </c>
      <c r="G90" s="206">
        <v>300677.18</v>
      </c>
      <c r="H90" s="207">
        <v>43831</v>
      </c>
      <c r="I90" s="208">
        <v>0.05</v>
      </c>
      <c r="J90" s="208">
        <v>0.05</v>
      </c>
      <c r="K90" s="208">
        <v>0.05</v>
      </c>
      <c r="L90" s="209" t="e">
        <v>#DIV/0!</v>
      </c>
      <c r="M90" s="209">
        <v>0</v>
      </c>
      <c r="N90" s="209">
        <v>0</v>
      </c>
      <c r="O90" s="210">
        <v>0</v>
      </c>
      <c r="P90" s="210">
        <v>10562.1</v>
      </c>
      <c r="Q90" s="200">
        <v>290115.08</v>
      </c>
      <c r="R90" s="201"/>
    </row>
    <row r="91" spans="1:18" s="243" customFormat="1" ht="240.75" x14ac:dyDescent="0.25">
      <c r="A91" s="191">
        <v>86</v>
      </c>
      <c r="B91" s="202">
        <v>1210094</v>
      </c>
      <c r="C91" s="203" t="s">
        <v>323</v>
      </c>
      <c r="D91" s="203" t="s">
        <v>324</v>
      </c>
      <c r="E91" s="204" t="s">
        <v>155</v>
      </c>
      <c r="F91" s="205">
        <v>0</v>
      </c>
      <c r="G91" s="206">
        <v>1803500</v>
      </c>
      <c r="H91" s="207">
        <v>44075</v>
      </c>
      <c r="I91" s="208">
        <v>0.05</v>
      </c>
      <c r="J91" s="208">
        <v>0.05</v>
      </c>
      <c r="K91" s="208">
        <v>0.1</v>
      </c>
      <c r="L91" s="209" t="e">
        <v>#DIV/0!</v>
      </c>
      <c r="M91" s="209">
        <v>0</v>
      </c>
      <c r="N91" s="209">
        <v>0</v>
      </c>
      <c r="O91" s="210">
        <v>175880</v>
      </c>
      <c r="P91" s="210">
        <v>2546.1899999999996</v>
      </c>
      <c r="Q91" s="200">
        <v>1625073.81</v>
      </c>
      <c r="R91" s="201"/>
    </row>
    <row r="92" spans="1:18" s="243" customFormat="1" ht="165.75" x14ac:dyDescent="0.25">
      <c r="A92" s="191">
        <v>87</v>
      </c>
      <c r="B92" s="202">
        <v>128684</v>
      </c>
      <c r="C92" s="203" t="s">
        <v>325</v>
      </c>
      <c r="D92" s="203" t="s">
        <v>326</v>
      </c>
      <c r="E92" s="204" t="s">
        <v>155</v>
      </c>
      <c r="F92" s="205">
        <v>0</v>
      </c>
      <c r="G92" s="206">
        <v>182285.26</v>
      </c>
      <c r="H92" s="207">
        <v>43160</v>
      </c>
      <c r="I92" s="208">
        <v>0.05</v>
      </c>
      <c r="J92" s="208" t="s">
        <v>97</v>
      </c>
      <c r="K92" s="208" t="s">
        <v>97</v>
      </c>
      <c r="L92" s="209">
        <v>0.63</v>
      </c>
      <c r="M92" s="209">
        <v>1</v>
      </c>
      <c r="N92" s="209">
        <v>1</v>
      </c>
      <c r="O92" s="210">
        <v>3.5527136788005001E-15</v>
      </c>
      <c r="P92" s="210">
        <v>123830.23000000001</v>
      </c>
      <c r="Q92" s="200">
        <v>58455.03</v>
      </c>
      <c r="R92" s="201"/>
    </row>
    <row r="93" spans="1:18" s="243" customFormat="1" ht="135.75" x14ac:dyDescent="0.25">
      <c r="A93" s="191">
        <v>88</v>
      </c>
      <c r="B93" s="202">
        <v>128679</v>
      </c>
      <c r="C93" s="203" t="s">
        <v>325</v>
      </c>
      <c r="D93" s="203" t="s">
        <v>327</v>
      </c>
      <c r="E93" s="204" t="s">
        <v>155</v>
      </c>
      <c r="F93" s="205">
        <v>0</v>
      </c>
      <c r="G93" s="206">
        <v>58714.25</v>
      </c>
      <c r="H93" s="207">
        <v>43160</v>
      </c>
      <c r="I93" s="208">
        <v>0.05</v>
      </c>
      <c r="J93" s="208" t="s">
        <v>97</v>
      </c>
      <c r="K93" s="208" t="s">
        <v>97</v>
      </c>
      <c r="L93" s="209">
        <v>0.94</v>
      </c>
      <c r="M93" s="209">
        <v>1</v>
      </c>
      <c r="N93" s="209">
        <v>1</v>
      </c>
      <c r="O93" s="210">
        <v>0</v>
      </c>
      <c r="P93" s="210">
        <v>58714.25</v>
      </c>
      <c r="Q93" s="200">
        <v>0</v>
      </c>
      <c r="R93" s="201"/>
    </row>
    <row r="94" spans="1:18" s="243" customFormat="1" ht="180.75" x14ac:dyDescent="0.25">
      <c r="A94" s="191">
        <v>89</v>
      </c>
      <c r="B94" s="202">
        <v>128702</v>
      </c>
      <c r="C94" s="203" t="s">
        <v>328</v>
      </c>
      <c r="D94" s="203" t="s">
        <v>329</v>
      </c>
      <c r="E94" s="204" t="s">
        <v>155</v>
      </c>
      <c r="F94" s="205">
        <v>0</v>
      </c>
      <c r="G94" s="206">
        <v>980000</v>
      </c>
      <c r="H94" s="207">
        <v>43195.708333333299</v>
      </c>
      <c r="I94" s="208">
        <v>0.05</v>
      </c>
      <c r="J94" s="208">
        <v>0.05</v>
      </c>
      <c r="K94" s="208">
        <v>0.1</v>
      </c>
      <c r="L94" s="209" t="e">
        <v>#DIV/0!</v>
      </c>
      <c r="M94" s="209">
        <v>0</v>
      </c>
      <c r="N94" s="209">
        <v>0</v>
      </c>
      <c r="O94" s="210">
        <v>18014.45</v>
      </c>
      <c r="P94" s="210">
        <v>19519.79</v>
      </c>
      <c r="Q94" s="200">
        <v>942465.76</v>
      </c>
      <c r="R94" s="201"/>
    </row>
    <row r="95" spans="1:18" s="243" customFormat="1" ht="135.75" x14ac:dyDescent="0.25">
      <c r="A95" s="191">
        <v>90</v>
      </c>
      <c r="B95" s="202">
        <v>128677</v>
      </c>
      <c r="C95" s="203" t="s">
        <v>330</v>
      </c>
      <c r="D95" s="203" t="s">
        <v>331</v>
      </c>
      <c r="E95" s="204" t="s">
        <v>155</v>
      </c>
      <c r="F95" s="205">
        <v>0</v>
      </c>
      <c r="G95" s="206">
        <v>145675.02000000002</v>
      </c>
      <c r="H95" s="207">
        <v>43160</v>
      </c>
      <c r="I95" s="208">
        <v>0.05</v>
      </c>
      <c r="J95" s="208" t="s">
        <v>97</v>
      </c>
      <c r="K95" s="208" t="s">
        <v>97</v>
      </c>
      <c r="L95" s="209">
        <v>0.95</v>
      </c>
      <c r="M95" s="209">
        <v>1</v>
      </c>
      <c r="N95" s="209">
        <v>1</v>
      </c>
      <c r="O95" s="210">
        <v>0</v>
      </c>
      <c r="P95" s="210">
        <v>127375.29</v>
      </c>
      <c r="Q95" s="200">
        <v>18299.730000000025</v>
      </c>
      <c r="R95" s="201"/>
    </row>
    <row r="96" spans="1:18" s="243" customFormat="1" ht="330.75" x14ac:dyDescent="0.25">
      <c r="A96" s="191">
        <v>91</v>
      </c>
      <c r="B96" s="202">
        <v>128676</v>
      </c>
      <c r="C96" s="203" t="s">
        <v>332</v>
      </c>
      <c r="D96" s="203" t="s">
        <v>333</v>
      </c>
      <c r="E96" s="204" t="s">
        <v>155</v>
      </c>
      <c r="F96" s="205">
        <v>0</v>
      </c>
      <c r="G96" s="206">
        <v>1400000</v>
      </c>
      <c r="H96" s="207">
        <v>43525</v>
      </c>
      <c r="I96" s="208">
        <v>0.05</v>
      </c>
      <c r="J96" s="208">
        <v>1</v>
      </c>
      <c r="K96" s="208">
        <v>1</v>
      </c>
      <c r="L96" s="209" t="e">
        <v>#DIV/0!</v>
      </c>
      <c r="M96" s="209">
        <v>0.38</v>
      </c>
      <c r="N96" s="209">
        <v>0.41000000000000003</v>
      </c>
      <c r="O96" s="210">
        <v>231103.59</v>
      </c>
      <c r="P96" s="210">
        <v>316474.54999999993</v>
      </c>
      <c r="Q96" s="200">
        <v>852421.86</v>
      </c>
      <c r="R96" s="201"/>
    </row>
    <row r="97" spans="1:18" s="243" customFormat="1" ht="180.75" x14ac:dyDescent="0.25">
      <c r="A97" s="191">
        <v>92</v>
      </c>
      <c r="B97" s="202">
        <v>128693</v>
      </c>
      <c r="C97" s="203" t="s">
        <v>334</v>
      </c>
      <c r="D97" s="214" t="s">
        <v>335</v>
      </c>
      <c r="E97" s="204" t="s">
        <v>155</v>
      </c>
      <c r="F97" s="205">
        <v>0</v>
      </c>
      <c r="G97" s="206">
        <v>194594.22999999998</v>
      </c>
      <c r="H97" s="207">
        <v>43194.708333333299</v>
      </c>
      <c r="I97" s="208">
        <v>0.05</v>
      </c>
      <c r="J97" s="208" t="s">
        <v>97</v>
      </c>
      <c r="K97" s="208" t="s">
        <v>97</v>
      </c>
      <c r="L97" s="209">
        <v>0.67</v>
      </c>
      <c r="M97" s="209">
        <v>0.96</v>
      </c>
      <c r="N97" s="209">
        <v>0.95</v>
      </c>
      <c r="O97" s="210">
        <v>0</v>
      </c>
      <c r="P97" s="210">
        <v>194594.22999999998</v>
      </c>
      <c r="Q97" s="200">
        <v>0</v>
      </c>
      <c r="R97" s="201"/>
    </row>
    <row r="98" spans="1:18" s="243" customFormat="1" ht="120.75" x14ac:dyDescent="0.25">
      <c r="A98" s="191">
        <v>93</v>
      </c>
      <c r="B98" s="202">
        <v>118692</v>
      </c>
      <c r="C98" s="203" t="s">
        <v>336</v>
      </c>
      <c r="D98" s="203" t="s">
        <v>337</v>
      </c>
      <c r="E98" s="204" t="s">
        <v>155</v>
      </c>
      <c r="F98" s="205">
        <v>0</v>
      </c>
      <c r="G98" s="206">
        <v>150000</v>
      </c>
      <c r="H98" s="207">
        <v>43193.708333333299</v>
      </c>
      <c r="I98" s="208">
        <v>0.05</v>
      </c>
      <c r="J98" s="208" t="s">
        <v>97</v>
      </c>
      <c r="K98" s="208" t="s">
        <v>97</v>
      </c>
      <c r="L98" s="209">
        <v>0.89</v>
      </c>
      <c r="M98" s="209">
        <v>1</v>
      </c>
      <c r="N98" s="209">
        <v>1</v>
      </c>
      <c r="O98" s="210">
        <v>1.56319401867222E-12</v>
      </c>
      <c r="P98" s="210">
        <v>123423.08</v>
      </c>
      <c r="Q98" s="200">
        <v>26576.92</v>
      </c>
      <c r="R98" s="201"/>
    </row>
    <row r="99" spans="1:18" s="243" customFormat="1" ht="75" x14ac:dyDescent="0.25">
      <c r="A99" s="191">
        <v>94</v>
      </c>
      <c r="B99" s="202">
        <v>190062</v>
      </c>
      <c r="C99" s="203" t="s">
        <v>338</v>
      </c>
      <c r="D99" s="203" t="s">
        <v>339</v>
      </c>
      <c r="E99" s="204" t="s">
        <v>155</v>
      </c>
      <c r="F99" s="205">
        <v>0</v>
      </c>
      <c r="G99" s="206">
        <v>5416.8</v>
      </c>
      <c r="H99" s="207">
        <v>43160</v>
      </c>
      <c r="I99" s="208">
        <v>0.05</v>
      </c>
      <c r="J99" s="208" t="s">
        <v>97</v>
      </c>
      <c r="K99" s="208" t="s">
        <v>97</v>
      </c>
      <c r="L99" s="209">
        <v>1</v>
      </c>
      <c r="M99" s="209">
        <v>1</v>
      </c>
      <c r="N99" s="209">
        <v>1</v>
      </c>
      <c r="O99" s="210">
        <v>0</v>
      </c>
      <c r="P99" s="210">
        <v>5396.1</v>
      </c>
      <c r="Q99" s="200">
        <v>20.699999999999818</v>
      </c>
      <c r="R99" s="201"/>
    </row>
    <row r="100" spans="1:18" s="243" customFormat="1" ht="210.75" x14ac:dyDescent="0.25">
      <c r="A100" s="191">
        <v>95</v>
      </c>
      <c r="B100" s="202">
        <v>128683</v>
      </c>
      <c r="C100" s="203" t="s">
        <v>338</v>
      </c>
      <c r="D100" s="203" t="s">
        <v>340</v>
      </c>
      <c r="E100" s="204" t="s">
        <v>155</v>
      </c>
      <c r="F100" s="205">
        <v>0</v>
      </c>
      <c r="G100" s="206">
        <v>100822.5</v>
      </c>
      <c r="H100" s="207">
        <v>43160</v>
      </c>
      <c r="I100" s="208">
        <v>0.05</v>
      </c>
      <c r="J100" s="208" t="s">
        <v>97</v>
      </c>
      <c r="K100" s="208" t="s">
        <v>97</v>
      </c>
      <c r="L100" s="209">
        <v>0.98</v>
      </c>
      <c r="M100" s="209">
        <v>1</v>
      </c>
      <c r="N100" s="209">
        <v>1</v>
      </c>
      <c r="O100" s="210">
        <v>0</v>
      </c>
      <c r="P100" s="210">
        <v>96876.069999999992</v>
      </c>
      <c r="Q100" s="200">
        <v>3946.4300000000076</v>
      </c>
      <c r="R100" s="201"/>
    </row>
    <row r="101" spans="1:18" s="243" customFormat="1" ht="150.75" x14ac:dyDescent="0.25">
      <c r="A101" s="191">
        <v>96</v>
      </c>
      <c r="B101" s="202">
        <v>128695</v>
      </c>
      <c r="C101" s="203" t="s">
        <v>341</v>
      </c>
      <c r="D101" s="203" t="s">
        <v>342</v>
      </c>
      <c r="E101" s="204" t="s">
        <v>155</v>
      </c>
      <c r="F101" s="205">
        <v>0</v>
      </c>
      <c r="G101" s="206">
        <v>680000</v>
      </c>
      <c r="H101" s="207">
        <v>43194.708333333299</v>
      </c>
      <c r="I101" s="208">
        <v>0.05</v>
      </c>
      <c r="J101" s="208">
        <v>0.05</v>
      </c>
      <c r="K101" s="208">
        <v>0.1</v>
      </c>
      <c r="L101" s="209" t="e">
        <v>#DIV/0!</v>
      </c>
      <c r="M101" s="209">
        <v>0</v>
      </c>
      <c r="N101" s="209">
        <v>0</v>
      </c>
      <c r="O101" s="210">
        <v>236.65</v>
      </c>
      <c r="P101" s="210">
        <v>11936.280000000004</v>
      </c>
      <c r="Q101" s="200">
        <v>667827.06999999995</v>
      </c>
      <c r="R101" s="201"/>
    </row>
    <row r="102" spans="1:18" s="243" customFormat="1" ht="135" x14ac:dyDescent="0.25">
      <c r="A102" s="191">
        <v>97</v>
      </c>
      <c r="B102" s="202">
        <v>114144</v>
      </c>
      <c r="C102" s="203" t="s">
        <v>343</v>
      </c>
      <c r="D102" s="203" t="s">
        <v>344</v>
      </c>
      <c r="E102" s="204" t="s">
        <v>155</v>
      </c>
      <c r="F102" s="205">
        <v>41338.35</v>
      </c>
      <c r="G102" s="206">
        <v>8618.91</v>
      </c>
      <c r="H102" s="207">
        <v>43075.708333333299</v>
      </c>
      <c r="I102" s="208">
        <v>1</v>
      </c>
      <c r="J102" s="208">
        <v>1</v>
      </c>
      <c r="K102" s="208">
        <v>1</v>
      </c>
      <c r="L102" s="209">
        <v>0.86</v>
      </c>
      <c r="M102" s="209">
        <v>0.99</v>
      </c>
      <c r="N102" s="209">
        <v>1</v>
      </c>
      <c r="O102" s="210">
        <v>0</v>
      </c>
      <c r="P102" s="210">
        <v>8618.91</v>
      </c>
      <c r="Q102" s="200">
        <v>0</v>
      </c>
      <c r="R102" s="201"/>
    </row>
    <row r="103" spans="1:18" s="243" customFormat="1" ht="105" x14ac:dyDescent="0.25">
      <c r="A103" s="191">
        <v>98</v>
      </c>
      <c r="B103" s="202">
        <v>118669</v>
      </c>
      <c r="C103" s="203" t="s">
        <v>345</v>
      </c>
      <c r="D103" s="203" t="s">
        <v>346</v>
      </c>
      <c r="E103" s="204" t="s">
        <v>155</v>
      </c>
      <c r="F103" s="205">
        <v>29507.25</v>
      </c>
      <c r="G103" s="206">
        <v>40000</v>
      </c>
      <c r="H103" s="207">
        <v>43668.708333333299</v>
      </c>
      <c r="I103" s="208">
        <v>0.3</v>
      </c>
      <c r="J103" s="208">
        <v>0.3</v>
      </c>
      <c r="K103" s="208">
        <v>0.6</v>
      </c>
      <c r="L103" s="209">
        <v>0</v>
      </c>
      <c r="M103" s="209">
        <v>0</v>
      </c>
      <c r="N103" s="209">
        <v>0</v>
      </c>
      <c r="O103" s="210">
        <v>4917.87</v>
      </c>
      <c r="P103" s="210">
        <v>3439.14</v>
      </c>
      <c r="Q103" s="200">
        <v>31642.989999999998</v>
      </c>
      <c r="R103" s="201"/>
    </row>
    <row r="104" spans="1:18" s="243" customFormat="1" ht="120" x14ac:dyDescent="0.25">
      <c r="A104" s="191">
        <v>99</v>
      </c>
      <c r="B104" s="202">
        <v>117417</v>
      </c>
      <c r="C104" s="203" t="s">
        <v>347</v>
      </c>
      <c r="D104" s="203" t="s">
        <v>348</v>
      </c>
      <c r="E104" s="217" t="s">
        <v>155</v>
      </c>
      <c r="F104" s="205">
        <v>0</v>
      </c>
      <c r="G104" s="206">
        <v>282</v>
      </c>
      <c r="H104" s="207">
        <v>42942.708333333299</v>
      </c>
      <c r="I104" s="208">
        <v>1</v>
      </c>
      <c r="J104" s="208">
        <v>1</v>
      </c>
      <c r="K104" s="208">
        <v>1</v>
      </c>
      <c r="L104" s="209">
        <v>1</v>
      </c>
      <c r="M104" s="209">
        <v>1</v>
      </c>
      <c r="N104" s="209">
        <v>1</v>
      </c>
      <c r="O104" s="210">
        <v>0</v>
      </c>
      <c r="P104" s="210">
        <v>282</v>
      </c>
      <c r="Q104" s="200">
        <v>0</v>
      </c>
      <c r="R104" s="201"/>
    </row>
    <row r="105" spans="1:18" s="243" customFormat="1" ht="90" x14ac:dyDescent="0.25">
      <c r="A105" s="191">
        <v>100</v>
      </c>
      <c r="B105" s="216" t="s">
        <v>349</v>
      </c>
      <c r="C105" s="203" t="s">
        <v>350</v>
      </c>
      <c r="D105" s="203" t="s">
        <v>351</v>
      </c>
      <c r="E105" s="217" t="s">
        <v>352</v>
      </c>
      <c r="F105" s="205">
        <v>300000</v>
      </c>
      <c r="G105" s="206">
        <v>0</v>
      </c>
      <c r="H105" s="207" t="s">
        <v>83</v>
      </c>
      <c r="I105" s="208">
        <v>0</v>
      </c>
      <c r="J105" s="208">
        <v>0</v>
      </c>
      <c r="K105" s="208">
        <v>0</v>
      </c>
      <c r="L105" s="209">
        <v>0</v>
      </c>
      <c r="M105" s="209">
        <v>0</v>
      </c>
      <c r="N105" s="209">
        <v>0</v>
      </c>
      <c r="O105" s="210">
        <v>0</v>
      </c>
      <c r="P105" s="210">
        <v>0</v>
      </c>
      <c r="Q105" s="200">
        <v>0</v>
      </c>
      <c r="R105" s="201"/>
    </row>
    <row r="106" spans="1:18" s="243" customFormat="1" ht="121.5" x14ac:dyDescent="0.25">
      <c r="A106" s="191">
        <v>101</v>
      </c>
      <c r="B106" s="216" t="s">
        <v>304</v>
      </c>
      <c r="C106" s="203" t="s">
        <v>353</v>
      </c>
      <c r="D106" s="203" t="s">
        <v>354</v>
      </c>
      <c r="E106" s="217" t="s">
        <v>352</v>
      </c>
      <c r="F106" s="205">
        <v>677100</v>
      </c>
      <c r="G106" s="206">
        <v>0</v>
      </c>
      <c r="H106" s="207" t="s">
        <v>83</v>
      </c>
      <c r="I106" s="208">
        <v>0</v>
      </c>
      <c r="J106" s="208">
        <v>0</v>
      </c>
      <c r="K106" s="208">
        <v>0</v>
      </c>
      <c r="L106" s="209">
        <v>0</v>
      </c>
      <c r="M106" s="209">
        <v>0</v>
      </c>
      <c r="N106" s="209">
        <v>0</v>
      </c>
      <c r="O106" s="210">
        <v>0</v>
      </c>
      <c r="P106" s="210">
        <v>0</v>
      </c>
      <c r="Q106" s="200">
        <v>0</v>
      </c>
      <c r="R106" s="201"/>
    </row>
    <row r="107" spans="1:18" s="243" customFormat="1" ht="90" x14ac:dyDescent="0.25">
      <c r="A107" s="191">
        <v>102</v>
      </c>
      <c r="B107" s="202">
        <v>127570</v>
      </c>
      <c r="C107" s="203" t="s">
        <v>355</v>
      </c>
      <c r="D107" s="203" t="s">
        <v>356</v>
      </c>
      <c r="E107" s="217" t="s">
        <v>357</v>
      </c>
      <c r="F107" s="206">
        <v>150000</v>
      </c>
      <c r="G107" s="206">
        <v>150000</v>
      </c>
      <c r="H107" s="207">
        <v>43448.708333333299</v>
      </c>
      <c r="I107" s="208">
        <v>1</v>
      </c>
      <c r="J107" s="208">
        <v>1</v>
      </c>
      <c r="K107" s="208">
        <v>1</v>
      </c>
      <c r="L107" s="209">
        <v>0.05</v>
      </c>
      <c r="M107" s="209">
        <v>0.19</v>
      </c>
      <c r="N107" s="209">
        <v>0.5</v>
      </c>
      <c r="O107" s="210">
        <v>5268.22</v>
      </c>
      <c r="P107" s="210">
        <v>26342.190000000002</v>
      </c>
      <c r="Q107" s="200">
        <v>118389.59</v>
      </c>
      <c r="R107" s="201"/>
    </row>
    <row r="108" spans="1:18" s="243" customFormat="1" ht="180" x14ac:dyDescent="0.25">
      <c r="A108" s="191">
        <v>103</v>
      </c>
      <c r="B108" s="202">
        <v>122081</v>
      </c>
      <c r="C108" s="203" t="s">
        <v>358</v>
      </c>
      <c r="D108" s="203" t="s">
        <v>359</v>
      </c>
      <c r="E108" s="217" t="s">
        <v>352</v>
      </c>
      <c r="F108" s="205">
        <v>395000</v>
      </c>
      <c r="G108" s="206">
        <v>77579.140000000014</v>
      </c>
      <c r="H108" s="207">
        <v>43685.708333333299</v>
      </c>
      <c r="I108" s="208">
        <v>1</v>
      </c>
      <c r="J108" s="208">
        <v>1</v>
      </c>
      <c r="K108" s="208">
        <v>1</v>
      </c>
      <c r="L108" s="209">
        <v>0.05</v>
      </c>
      <c r="M108" s="209">
        <v>0.05</v>
      </c>
      <c r="N108" s="209">
        <v>0.37</v>
      </c>
      <c r="O108" s="210">
        <v>5127.95</v>
      </c>
      <c r="P108" s="210">
        <v>14683.509999999998</v>
      </c>
      <c r="Q108" s="200">
        <v>57767.680000000022</v>
      </c>
      <c r="R108" s="201"/>
    </row>
    <row r="109" spans="1:18" s="243" customFormat="1" ht="120" x14ac:dyDescent="0.25">
      <c r="A109" s="191">
        <v>104</v>
      </c>
      <c r="B109" s="202">
        <v>128535</v>
      </c>
      <c r="C109" s="203" t="s">
        <v>360</v>
      </c>
      <c r="D109" s="203" t="s">
        <v>361</v>
      </c>
      <c r="E109" s="217" t="s">
        <v>357</v>
      </c>
      <c r="F109" s="206">
        <v>20000</v>
      </c>
      <c r="G109" s="206">
        <v>20000</v>
      </c>
      <c r="H109" s="207">
        <v>43195.708333333299</v>
      </c>
      <c r="I109" s="208">
        <v>1</v>
      </c>
      <c r="J109" s="208">
        <v>1</v>
      </c>
      <c r="K109" s="208">
        <v>1</v>
      </c>
      <c r="L109" s="209">
        <v>0.46</v>
      </c>
      <c r="M109" s="209">
        <v>1</v>
      </c>
      <c r="N109" s="209">
        <v>1</v>
      </c>
      <c r="O109" s="210">
        <v>0</v>
      </c>
      <c r="P109" s="210">
        <v>1163.81</v>
      </c>
      <c r="Q109" s="200">
        <v>18836.189999999999</v>
      </c>
      <c r="R109" s="201"/>
    </row>
    <row r="110" spans="1:18" s="243" customFormat="1" ht="135" x14ac:dyDescent="0.25">
      <c r="A110" s="191">
        <v>105</v>
      </c>
      <c r="B110" s="202">
        <v>124743</v>
      </c>
      <c r="C110" s="203" t="s">
        <v>362</v>
      </c>
      <c r="D110" s="203" t="s">
        <v>363</v>
      </c>
      <c r="E110" s="217" t="s">
        <v>352</v>
      </c>
      <c r="F110" s="205">
        <v>72000</v>
      </c>
      <c r="G110" s="206">
        <v>67529.03</v>
      </c>
      <c r="H110" s="207">
        <v>43245.708333333299</v>
      </c>
      <c r="I110" s="208">
        <v>1</v>
      </c>
      <c r="J110" s="208">
        <v>1</v>
      </c>
      <c r="K110" s="208">
        <v>1</v>
      </c>
      <c r="L110" s="209">
        <v>0.17</v>
      </c>
      <c r="M110" s="209">
        <v>0.47000000000000003</v>
      </c>
      <c r="N110" s="209">
        <v>0.69000000000000006</v>
      </c>
      <c r="O110" s="210">
        <v>5057.8</v>
      </c>
      <c r="P110" s="210">
        <v>39880.099999999991</v>
      </c>
      <c r="Q110" s="200">
        <v>22591.130000000005</v>
      </c>
      <c r="R110" s="201"/>
    </row>
    <row r="111" spans="1:18" s="243" customFormat="1" ht="75" x14ac:dyDescent="0.25">
      <c r="A111" s="191">
        <v>106</v>
      </c>
      <c r="B111" s="202">
        <v>125873</v>
      </c>
      <c r="C111" s="203" t="s">
        <v>364</v>
      </c>
      <c r="D111" s="203" t="s">
        <v>365</v>
      </c>
      <c r="E111" s="217" t="s">
        <v>352</v>
      </c>
      <c r="F111" s="205">
        <v>61000</v>
      </c>
      <c r="G111" s="206">
        <v>268823.70999999996</v>
      </c>
      <c r="H111" s="207">
        <v>43362.708333333299</v>
      </c>
      <c r="I111" s="208">
        <v>1</v>
      </c>
      <c r="J111" s="208">
        <v>1</v>
      </c>
      <c r="K111" s="208">
        <v>1</v>
      </c>
      <c r="L111" s="209">
        <v>0.12</v>
      </c>
      <c r="M111" s="209">
        <v>0.2</v>
      </c>
      <c r="N111" s="209">
        <v>0.4</v>
      </c>
      <c r="O111" s="210">
        <v>46755.21</v>
      </c>
      <c r="P111" s="210">
        <v>71731.23</v>
      </c>
      <c r="Q111" s="200">
        <v>150337.26999999996</v>
      </c>
      <c r="R111" s="201"/>
    </row>
    <row r="112" spans="1:18" s="243" customFormat="1" ht="135" x14ac:dyDescent="0.25">
      <c r="A112" s="191">
        <v>107</v>
      </c>
      <c r="B112" s="202">
        <v>122405</v>
      </c>
      <c r="C112" s="203" t="s">
        <v>366</v>
      </c>
      <c r="D112" s="203" t="s">
        <v>367</v>
      </c>
      <c r="E112" s="217" t="s">
        <v>352</v>
      </c>
      <c r="F112" s="205">
        <v>325000</v>
      </c>
      <c r="G112" s="206">
        <v>104257.34</v>
      </c>
      <c r="H112" s="207">
        <v>44701.708333333299</v>
      </c>
      <c r="I112" s="208">
        <v>0.1</v>
      </c>
      <c r="J112" s="208">
        <v>0.1</v>
      </c>
      <c r="K112" s="208">
        <v>0.3</v>
      </c>
      <c r="L112" s="209">
        <v>0</v>
      </c>
      <c r="M112" s="209">
        <v>0</v>
      </c>
      <c r="N112" s="209">
        <v>0</v>
      </c>
      <c r="O112" s="210">
        <v>-5.6843418860808002E-14</v>
      </c>
      <c r="P112" s="210">
        <v>22099.15</v>
      </c>
      <c r="Q112" s="200">
        <v>82158.19</v>
      </c>
      <c r="R112" s="201"/>
    </row>
    <row r="113" spans="1:18" s="243" customFormat="1" ht="90" x14ac:dyDescent="0.25">
      <c r="A113" s="191">
        <v>108</v>
      </c>
      <c r="B113" s="216">
        <v>128533</v>
      </c>
      <c r="C113" s="203" t="s">
        <v>368</v>
      </c>
      <c r="D113" s="203" t="s">
        <v>369</v>
      </c>
      <c r="E113" s="217" t="s">
        <v>352</v>
      </c>
      <c r="F113" s="206">
        <v>55000</v>
      </c>
      <c r="G113" s="206">
        <v>60421.770000000004</v>
      </c>
      <c r="H113" s="207">
        <v>43175.708333333299</v>
      </c>
      <c r="I113" s="208">
        <v>1</v>
      </c>
      <c r="J113" s="208">
        <v>1</v>
      </c>
      <c r="K113" s="208">
        <v>1</v>
      </c>
      <c r="L113" s="209">
        <v>0.27</v>
      </c>
      <c r="M113" s="209">
        <v>0.56000000000000005</v>
      </c>
      <c r="N113" s="209">
        <v>0.88</v>
      </c>
      <c r="O113" s="210">
        <v>0</v>
      </c>
      <c r="P113" s="210">
        <v>3906.08</v>
      </c>
      <c r="Q113" s="200">
        <v>56515.69</v>
      </c>
      <c r="R113" s="201"/>
    </row>
    <row r="114" spans="1:18" s="243" customFormat="1" ht="90" x14ac:dyDescent="0.25">
      <c r="A114" s="191">
        <v>109</v>
      </c>
      <c r="B114" s="216">
        <v>127861</v>
      </c>
      <c r="C114" s="203" t="s">
        <v>370</v>
      </c>
      <c r="D114" s="203" t="s">
        <v>371</v>
      </c>
      <c r="E114" s="217" t="s">
        <v>357</v>
      </c>
      <c r="F114" s="206">
        <v>30000</v>
      </c>
      <c r="G114" s="206">
        <v>31269.239999999998</v>
      </c>
      <c r="H114" s="207">
        <v>43277.708333333299</v>
      </c>
      <c r="I114" s="208">
        <v>1</v>
      </c>
      <c r="J114" s="208">
        <v>1</v>
      </c>
      <c r="K114" s="208">
        <v>1</v>
      </c>
      <c r="L114" s="209">
        <v>0.2</v>
      </c>
      <c r="M114" s="209">
        <v>0.41000000000000003</v>
      </c>
      <c r="N114" s="209">
        <v>0.57999999999999996</v>
      </c>
      <c r="O114" s="210">
        <v>960</v>
      </c>
      <c r="P114" s="210">
        <v>6492.1299999999992</v>
      </c>
      <c r="Q114" s="200">
        <v>23817.11</v>
      </c>
      <c r="R114" s="201"/>
    </row>
    <row r="115" spans="1:18" s="243" customFormat="1" ht="105" x14ac:dyDescent="0.25">
      <c r="A115" s="191">
        <v>110</v>
      </c>
      <c r="B115" s="202">
        <v>124932</v>
      </c>
      <c r="C115" s="203" t="s">
        <v>372</v>
      </c>
      <c r="D115" s="203" t="s">
        <v>373</v>
      </c>
      <c r="E115" s="217" t="s">
        <v>352</v>
      </c>
      <c r="F115" s="205">
        <v>75000</v>
      </c>
      <c r="G115" s="206">
        <v>58991.049999999996</v>
      </c>
      <c r="H115" s="207">
        <v>43315.5</v>
      </c>
      <c r="I115" s="208">
        <v>1</v>
      </c>
      <c r="J115" s="208">
        <v>1</v>
      </c>
      <c r="K115" s="208">
        <v>1</v>
      </c>
      <c r="L115" s="209">
        <v>0.17</v>
      </c>
      <c r="M115" s="209">
        <v>0.41000000000000003</v>
      </c>
      <c r="N115" s="209">
        <v>0.78</v>
      </c>
      <c r="O115" s="210">
        <v>2760</v>
      </c>
      <c r="P115" s="210">
        <v>13877.029999999997</v>
      </c>
      <c r="Q115" s="200">
        <v>42354.02</v>
      </c>
      <c r="R115" s="201"/>
    </row>
    <row r="116" spans="1:18" s="243" customFormat="1" ht="120" x14ac:dyDescent="0.25">
      <c r="A116" s="191">
        <v>111</v>
      </c>
      <c r="B116" s="202">
        <v>127758</v>
      </c>
      <c r="C116" s="203" t="s">
        <v>374</v>
      </c>
      <c r="D116" s="203" t="s">
        <v>375</v>
      </c>
      <c r="E116" s="217" t="s">
        <v>352</v>
      </c>
      <c r="F116" s="205">
        <v>150000</v>
      </c>
      <c r="G116" s="206">
        <v>120000</v>
      </c>
      <c r="H116" s="207">
        <v>43361.708333333299</v>
      </c>
      <c r="I116" s="208">
        <v>1</v>
      </c>
      <c r="J116" s="208">
        <v>1</v>
      </c>
      <c r="K116" s="208">
        <v>1</v>
      </c>
      <c r="L116" s="209">
        <v>0.35</v>
      </c>
      <c r="M116" s="209">
        <v>0.36</v>
      </c>
      <c r="N116" s="209">
        <v>0.72</v>
      </c>
      <c r="O116" s="210">
        <v>20847.88</v>
      </c>
      <c r="P116" s="210">
        <v>43738.18</v>
      </c>
      <c r="Q116" s="200">
        <v>55413.939999999995</v>
      </c>
      <c r="R116" s="201"/>
    </row>
    <row r="117" spans="1:18" s="243" customFormat="1" ht="90" x14ac:dyDescent="0.25">
      <c r="A117" s="191">
        <v>112</v>
      </c>
      <c r="B117" s="202">
        <v>125983</v>
      </c>
      <c r="C117" s="203" t="s">
        <v>376</v>
      </c>
      <c r="D117" s="203" t="s">
        <v>377</v>
      </c>
      <c r="E117" s="217" t="s">
        <v>352</v>
      </c>
      <c r="F117" s="206">
        <v>28000</v>
      </c>
      <c r="G117" s="206">
        <v>1554.66</v>
      </c>
      <c r="H117" s="207">
        <v>43025.708333333299</v>
      </c>
      <c r="I117" s="208">
        <v>1</v>
      </c>
      <c r="J117" s="208">
        <v>1</v>
      </c>
      <c r="K117" s="208">
        <v>1</v>
      </c>
      <c r="L117" s="209">
        <v>1</v>
      </c>
      <c r="M117" s="209">
        <v>1</v>
      </c>
      <c r="N117" s="209">
        <v>1</v>
      </c>
      <c r="O117" s="210">
        <v>0</v>
      </c>
      <c r="P117" s="210">
        <v>1554.66</v>
      </c>
      <c r="Q117" s="200">
        <v>0</v>
      </c>
      <c r="R117" s="201"/>
    </row>
    <row r="118" spans="1:18" s="243" customFormat="1" ht="105" x14ac:dyDescent="0.25">
      <c r="A118" s="191">
        <v>113</v>
      </c>
      <c r="B118" s="202">
        <v>128687</v>
      </c>
      <c r="C118" s="203" t="s">
        <v>378</v>
      </c>
      <c r="D118" s="203" t="s">
        <v>379</v>
      </c>
      <c r="E118" s="204" t="s">
        <v>352</v>
      </c>
      <c r="F118" s="205">
        <v>0</v>
      </c>
      <c r="G118" s="206">
        <v>192453.06999999998</v>
      </c>
      <c r="H118" s="207">
        <v>43466</v>
      </c>
      <c r="I118" s="208">
        <v>0</v>
      </c>
      <c r="J118" s="208">
        <v>0.05</v>
      </c>
      <c r="K118" s="208">
        <v>1</v>
      </c>
      <c r="L118" s="209" t="e">
        <v>#DIV/0!</v>
      </c>
      <c r="M118" s="209">
        <v>0</v>
      </c>
      <c r="N118" s="209">
        <v>0.85</v>
      </c>
      <c r="O118" s="210">
        <v>116892.7</v>
      </c>
      <c r="P118" s="210">
        <v>55641.21</v>
      </c>
      <c r="Q118" s="200">
        <v>19919.159999999982</v>
      </c>
      <c r="R118" s="201"/>
    </row>
    <row r="119" spans="1:18" s="243" customFormat="1" ht="105" x14ac:dyDescent="0.25">
      <c r="A119" s="191">
        <v>114</v>
      </c>
      <c r="B119" s="202">
        <v>190072</v>
      </c>
      <c r="C119" s="203" t="s">
        <v>378</v>
      </c>
      <c r="D119" s="214" t="s">
        <v>380</v>
      </c>
      <c r="E119" s="204" t="s">
        <v>352</v>
      </c>
      <c r="F119" s="205">
        <v>0</v>
      </c>
      <c r="G119" s="206">
        <v>3359.3799999999997</v>
      </c>
      <c r="H119" s="207">
        <v>43160</v>
      </c>
      <c r="I119" s="208">
        <v>0</v>
      </c>
      <c r="J119" s="208" t="s">
        <v>97</v>
      </c>
      <c r="K119" s="208" t="s">
        <v>97</v>
      </c>
      <c r="L119" s="209">
        <v>1</v>
      </c>
      <c r="M119" s="209">
        <v>1</v>
      </c>
      <c r="N119" s="209">
        <v>1</v>
      </c>
      <c r="O119" s="210">
        <v>0</v>
      </c>
      <c r="P119" s="210">
        <v>3356.97</v>
      </c>
      <c r="Q119" s="200">
        <v>2.4099999999998545</v>
      </c>
      <c r="R119" s="201"/>
    </row>
    <row r="120" spans="1:18" s="243" customFormat="1" ht="90" x14ac:dyDescent="0.25">
      <c r="A120" s="191">
        <v>115</v>
      </c>
      <c r="B120" s="202">
        <v>190073</v>
      </c>
      <c r="C120" s="203" t="s">
        <v>381</v>
      </c>
      <c r="D120" s="214" t="s">
        <v>380</v>
      </c>
      <c r="E120" s="204" t="s">
        <v>352</v>
      </c>
      <c r="F120" s="205">
        <v>0</v>
      </c>
      <c r="G120" s="206">
        <v>27500</v>
      </c>
      <c r="H120" s="207">
        <v>43525</v>
      </c>
      <c r="I120" s="208">
        <v>0</v>
      </c>
      <c r="J120" s="208" t="s">
        <v>97</v>
      </c>
      <c r="K120" s="208" t="s">
        <v>97</v>
      </c>
      <c r="L120" s="209">
        <v>1</v>
      </c>
      <c r="M120" s="209">
        <v>1</v>
      </c>
      <c r="N120" s="209">
        <v>1</v>
      </c>
      <c r="O120" s="210">
        <v>0</v>
      </c>
      <c r="P120" s="210">
        <v>27500</v>
      </c>
      <c r="Q120" s="200">
        <v>0</v>
      </c>
      <c r="R120" s="201"/>
    </row>
    <row r="121" spans="1:18" s="243" customFormat="1" ht="105.75" x14ac:dyDescent="0.25">
      <c r="A121" s="191">
        <v>116</v>
      </c>
      <c r="B121" s="202">
        <v>128696</v>
      </c>
      <c r="C121" s="203" t="s">
        <v>382</v>
      </c>
      <c r="D121" s="214" t="s">
        <v>383</v>
      </c>
      <c r="E121" s="204" t="s">
        <v>352</v>
      </c>
      <c r="F121" s="205">
        <v>0</v>
      </c>
      <c r="G121" s="206">
        <v>718837</v>
      </c>
      <c r="H121" s="207">
        <v>43525</v>
      </c>
      <c r="I121" s="208">
        <v>0</v>
      </c>
      <c r="J121" s="208">
        <v>0.6</v>
      </c>
      <c r="K121" s="208">
        <v>1</v>
      </c>
      <c r="L121" s="209" t="e">
        <v>#DIV/0!</v>
      </c>
      <c r="M121" s="209">
        <v>0.16</v>
      </c>
      <c r="N121" s="209">
        <v>0</v>
      </c>
      <c r="O121" s="210">
        <v>34546.97</v>
      </c>
      <c r="P121" s="210">
        <v>70770.98000000001</v>
      </c>
      <c r="Q121" s="200">
        <v>613519.05000000005</v>
      </c>
      <c r="R121" s="201"/>
    </row>
    <row r="122" spans="1:18" s="243" customFormat="1" ht="90" x14ac:dyDescent="0.25">
      <c r="A122" s="191">
        <v>117</v>
      </c>
      <c r="B122" s="202">
        <v>190074</v>
      </c>
      <c r="C122" s="203" t="s">
        <v>384</v>
      </c>
      <c r="D122" s="214" t="s">
        <v>380</v>
      </c>
      <c r="E122" s="217" t="s">
        <v>352</v>
      </c>
      <c r="F122" s="205">
        <v>0</v>
      </c>
      <c r="G122" s="206">
        <v>19300</v>
      </c>
      <c r="H122" s="207">
        <v>43466</v>
      </c>
      <c r="I122" s="208">
        <v>0</v>
      </c>
      <c r="J122" s="208" t="s">
        <v>97</v>
      </c>
      <c r="K122" s="208" t="s">
        <v>97</v>
      </c>
      <c r="L122" s="209" t="e">
        <v>#DIV/0!</v>
      </c>
      <c r="M122" s="209">
        <v>0.75</v>
      </c>
      <c r="N122" s="209">
        <v>0.95</v>
      </c>
      <c r="O122" s="210">
        <v>0</v>
      </c>
      <c r="P122" s="210">
        <v>14444</v>
      </c>
      <c r="Q122" s="200">
        <v>4856</v>
      </c>
      <c r="R122" s="201"/>
    </row>
    <row r="123" spans="1:18" s="243" customFormat="1" ht="90" x14ac:dyDescent="0.25">
      <c r="A123" s="191">
        <v>118</v>
      </c>
      <c r="B123" s="202">
        <v>128685</v>
      </c>
      <c r="C123" s="203" t="s">
        <v>385</v>
      </c>
      <c r="D123" s="214" t="s">
        <v>386</v>
      </c>
      <c r="E123" s="217" t="s">
        <v>352</v>
      </c>
      <c r="F123" s="205">
        <v>0</v>
      </c>
      <c r="G123" s="206">
        <v>401167</v>
      </c>
      <c r="H123" s="207">
        <v>43466</v>
      </c>
      <c r="I123" s="208">
        <v>0</v>
      </c>
      <c r="J123" s="208" t="s">
        <v>97</v>
      </c>
      <c r="K123" s="208" t="s">
        <v>97</v>
      </c>
      <c r="L123" s="209" t="e">
        <v>#DIV/0!</v>
      </c>
      <c r="M123" s="209">
        <v>1</v>
      </c>
      <c r="N123" s="209">
        <v>1</v>
      </c>
      <c r="O123" s="210">
        <v>0</v>
      </c>
      <c r="P123" s="210">
        <v>145885.49</v>
      </c>
      <c r="Q123" s="200">
        <v>255281.51</v>
      </c>
      <c r="R123" s="201"/>
    </row>
    <row r="124" spans="1:18" s="243" customFormat="1" ht="105" x14ac:dyDescent="0.25">
      <c r="A124" s="191">
        <v>119</v>
      </c>
      <c r="B124" s="202">
        <v>190075</v>
      </c>
      <c r="C124" s="203" t="s">
        <v>387</v>
      </c>
      <c r="D124" s="214" t="s">
        <v>388</v>
      </c>
      <c r="E124" s="204" t="s">
        <v>352</v>
      </c>
      <c r="F124" s="205">
        <v>0</v>
      </c>
      <c r="G124" s="206">
        <v>2795</v>
      </c>
      <c r="H124" s="207">
        <v>43466</v>
      </c>
      <c r="I124" s="208">
        <v>0</v>
      </c>
      <c r="J124" s="208" t="s">
        <v>97</v>
      </c>
      <c r="K124" s="208" t="s">
        <v>97</v>
      </c>
      <c r="L124" s="209">
        <v>1</v>
      </c>
      <c r="M124" s="209">
        <v>1</v>
      </c>
      <c r="N124" s="209">
        <v>1</v>
      </c>
      <c r="O124" s="210">
        <v>0</v>
      </c>
      <c r="P124" s="210">
        <v>2795</v>
      </c>
      <c r="Q124" s="200">
        <v>0</v>
      </c>
      <c r="R124" s="201"/>
    </row>
    <row r="125" spans="1:18" s="243" customFormat="1" ht="90" x14ac:dyDescent="0.25">
      <c r="A125" s="191">
        <v>120</v>
      </c>
      <c r="B125" s="202">
        <v>190070</v>
      </c>
      <c r="C125" s="203" t="s">
        <v>389</v>
      </c>
      <c r="D125" s="214" t="s">
        <v>390</v>
      </c>
      <c r="E125" s="217" t="s">
        <v>352</v>
      </c>
      <c r="F125" s="205">
        <v>0</v>
      </c>
      <c r="G125" s="206">
        <v>11490</v>
      </c>
      <c r="H125" s="207">
        <v>43160</v>
      </c>
      <c r="I125" s="208">
        <v>0</v>
      </c>
      <c r="J125" s="208" t="s">
        <v>97</v>
      </c>
      <c r="K125" s="208" t="s">
        <v>97</v>
      </c>
      <c r="L125" s="209">
        <v>1</v>
      </c>
      <c r="M125" s="209">
        <v>1</v>
      </c>
      <c r="N125" s="209">
        <v>1</v>
      </c>
      <c r="O125" s="210">
        <v>0</v>
      </c>
      <c r="P125" s="210">
        <v>11490</v>
      </c>
      <c r="Q125" s="200">
        <v>0</v>
      </c>
      <c r="R125" s="201"/>
    </row>
    <row r="126" spans="1:18" s="243" customFormat="1" ht="135.75" x14ac:dyDescent="0.25">
      <c r="A126" s="191">
        <v>121</v>
      </c>
      <c r="B126" s="202">
        <v>128694</v>
      </c>
      <c r="C126" s="203" t="s">
        <v>391</v>
      </c>
      <c r="D126" s="203" t="s">
        <v>392</v>
      </c>
      <c r="E126" s="204" t="s">
        <v>352</v>
      </c>
      <c r="F126" s="205">
        <v>0</v>
      </c>
      <c r="G126" s="206">
        <v>226521.40000000002</v>
      </c>
      <c r="H126" s="207">
        <v>43466</v>
      </c>
      <c r="I126" s="208">
        <v>0</v>
      </c>
      <c r="J126" s="208" t="s">
        <v>97</v>
      </c>
      <c r="K126" s="208">
        <v>1</v>
      </c>
      <c r="L126" s="209" t="e">
        <v>#DIV/0!</v>
      </c>
      <c r="M126" s="209">
        <v>0.6</v>
      </c>
      <c r="N126" s="209">
        <v>0.6</v>
      </c>
      <c r="O126" s="210">
        <v>7809.0000000000073</v>
      </c>
      <c r="P126" s="210">
        <v>112784.20000000001</v>
      </c>
      <c r="Q126" s="200">
        <v>105928.20000000001</v>
      </c>
      <c r="R126" s="201"/>
    </row>
    <row r="127" spans="1:18" s="243" customFormat="1" ht="90" x14ac:dyDescent="0.25">
      <c r="A127" s="191">
        <v>122</v>
      </c>
      <c r="B127" s="202">
        <v>128697</v>
      </c>
      <c r="C127" s="203" t="s">
        <v>393</v>
      </c>
      <c r="D127" s="203" t="s">
        <v>394</v>
      </c>
      <c r="E127" s="204" t="s">
        <v>352</v>
      </c>
      <c r="F127" s="205">
        <v>0</v>
      </c>
      <c r="G127" s="206">
        <v>56778.89</v>
      </c>
      <c r="H127" s="207">
        <v>43466</v>
      </c>
      <c r="I127" s="208">
        <v>0</v>
      </c>
      <c r="J127" s="208" t="s">
        <v>97</v>
      </c>
      <c r="K127" s="208" t="s">
        <v>97</v>
      </c>
      <c r="L127" s="209" t="e">
        <v>#DIV/0!</v>
      </c>
      <c r="M127" s="209">
        <v>0.9</v>
      </c>
      <c r="N127" s="209">
        <v>0.99</v>
      </c>
      <c r="O127" s="210">
        <v>30595.64</v>
      </c>
      <c r="P127" s="210">
        <v>18441.79</v>
      </c>
      <c r="Q127" s="200">
        <v>7741.4599999999991</v>
      </c>
      <c r="R127" s="201"/>
    </row>
    <row r="128" spans="1:18" s="243" customFormat="1" ht="150" x14ac:dyDescent="0.25">
      <c r="A128" s="191">
        <v>123</v>
      </c>
      <c r="B128" s="216">
        <v>126484</v>
      </c>
      <c r="C128" s="203" t="s">
        <v>395</v>
      </c>
      <c r="D128" s="203" t="s">
        <v>396</v>
      </c>
      <c r="E128" s="204" t="s">
        <v>352</v>
      </c>
      <c r="F128" s="205">
        <v>1539000</v>
      </c>
      <c r="G128" s="206">
        <v>1255736.6000000001</v>
      </c>
      <c r="H128" s="207">
        <v>44488</v>
      </c>
      <c r="I128" s="208">
        <v>0</v>
      </c>
      <c r="J128" s="208">
        <v>0.05</v>
      </c>
      <c r="K128" s="208">
        <v>0.1</v>
      </c>
      <c r="L128" s="209">
        <v>0</v>
      </c>
      <c r="M128" s="209">
        <v>0</v>
      </c>
      <c r="N128" s="209">
        <v>0</v>
      </c>
      <c r="O128" s="210">
        <v>0</v>
      </c>
      <c r="P128" s="210">
        <v>0</v>
      </c>
      <c r="Q128" s="200">
        <v>1255736.6000000001</v>
      </c>
      <c r="R128" s="201"/>
    </row>
    <row r="129" spans="1:18" s="243" customFormat="1" ht="60" x14ac:dyDescent="0.25">
      <c r="A129" s="191">
        <v>124</v>
      </c>
      <c r="B129" s="202" t="s">
        <v>397</v>
      </c>
      <c r="C129" s="203" t="s">
        <v>398</v>
      </c>
      <c r="D129" s="211" t="s">
        <v>399</v>
      </c>
      <c r="E129" s="204" t="s">
        <v>352</v>
      </c>
      <c r="F129" s="205">
        <v>0</v>
      </c>
      <c r="G129" s="206">
        <v>735.72</v>
      </c>
      <c r="H129" s="207">
        <v>43213</v>
      </c>
      <c r="I129" s="208"/>
      <c r="J129" s="208"/>
      <c r="K129" s="208">
        <v>0</v>
      </c>
      <c r="L129" s="209"/>
      <c r="M129" s="209"/>
      <c r="N129" s="209">
        <v>0</v>
      </c>
      <c r="O129" s="210">
        <v>0</v>
      </c>
      <c r="P129" s="210">
        <v>735.72</v>
      </c>
      <c r="Q129" s="210">
        <v>0</v>
      </c>
      <c r="R129" s="201" t="s">
        <v>283</v>
      </c>
    </row>
    <row r="130" spans="1:18" s="243" customFormat="1" ht="90" x14ac:dyDescent="0.25">
      <c r="A130" s="191">
        <v>125</v>
      </c>
      <c r="B130" s="216">
        <v>123377</v>
      </c>
      <c r="C130" s="203" t="s">
        <v>400</v>
      </c>
      <c r="D130" s="203" t="s">
        <v>401</v>
      </c>
      <c r="E130" s="204" t="s">
        <v>402</v>
      </c>
      <c r="F130" s="205">
        <v>125000</v>
      </c>
      <c r="G130" s="206">
        <v>350461.51</v>
      </c>
      <c r="H130" s="207">
        <v>43439</v>
      </c>
      <c r="I130" s="208">
        <v>1</v>
      </c>
      <c r="J130" s="208">
        <v>1</v>
      </c>
      <c r="K130" s="208">
        <v>1</v>
      </c>
      <c r="L130" s="209">
        <v>0.33</v>
      </c>
      <c r="M130" s="209">
        <v>0.91</v>
      </c>
      <c r="N130" s="209">
        <v>0.95</v>
      </c>
      <c r="O130" s="210">
        <v>52896.3</v>
      </c>
      <c r="P130" s="210">
        <v>289847.96000000002</v>
      </c>
      <c r="Q130" s="200">
        <v>7717.25</v>
      </c>
      <c r="R130" s="201"/>
    </row>
    <row r="131" spans="1:18" s="243" customFormat="1" ht="75" x14ac:dyDescent="0.25">
      <c r="A131" s="191">
        <v>126</v>
      </c>
      <c r="B131" s="202" t="s">
        <v>304</v>
      </c>
      <c r="C131" s="203" t="s">
        <v>403</v>
      </c>
      <c r="D131" s="203" t="s">
        <v>404</v>
      </c>
      <c r="E131" s="204" t="s">
        <v>402</v>
      </c>
      <c r="F131" s="205">
        <v>0</v>
      </c>
      <c r="G131" s="206">
        <v>350000</v>
      </c>
      <c r="H131" s="207">
        <v>43831</v>
      </c>
      <c r="I131" s="208">
        <v>0</v>
      </c>
      <c r="J131" s="208">
        <v>0.05</v>
      </c>
      <c r="K131" s="208">
        <v>0.1</v>
      </c>
      <c r="L131" s="209">
        <v>0</v>
      </c>
      <c r="M131" s="209">
        <v>0</v>
      </c>
      <c r="N131" s="209">
        <v>0</v>
      </c>
      <c r="O131" s="210">
        <v>0</v>
      </c>
      <c r="P131" s="210">
        <v>0</v>
      </c>
      <c r="Q131" s="200">
        <v>350000</v>
      </c>
      <c r="R131" s="201"/>
    </row>
    <row r="132" spans="1:18" s="243" customFormat="1" ht="90" x14ac:dyDescent="0.25">
      <c r="A132" s="191">
        <v>127</v>
      </c>
      <c r="B132" s="216">
        <v>128562</v>
      </c>
      <c r="C132" s="203" t="s">
        <v>405</v>
      </c>
      <c r="D132" s="203" t="s">
        <v>406</v>
      </c>
      <c r="E132" s="204" t="s">
        <v>402</v>
      </c>
      <c r="F132" s="205">
        <v>75000</v>
      </c>
      <c r="G132" s="206">
        <v>393809.05</v>
      </c>
      <c r="H132" s="207">
        <v>43861</v>
      </c>
      <c r="I132" s="208">
        <v>0</v>
      </c>
      <c r="J132" s="208">
        <v>0</v>
      </c>
      <c r="K132" s="208">
        <v>0.1</v>
      </c>
      <c r="L132" s="209">
        <v>0</v>
      </c>
      <c r="M132" s="209">
        <v>0</v>
      </c>
      <c r="N132" s="209">
        <v>0</v>
      </c>
      <c r="O132" s="210">
        <v>14583.5</v>
      </c>
      <c r="P132" s="210">
        <v>46532.93</v>
      </c>
      <c r="Q132" s="200">
        <v>332692.62</v>
      </c>
      <c r="R132" s="201"/>
    </row>
    <row r="133" spans="1:18" s="243" customFormat="1" ht="225" x14ac:dyDescent="0.25">
      <c r="A133" s="191">
        <v>128</v>
      </c>
      <c r="B133" s="216">
        <v>128632</v>
      </c>
      <c r="C133" s="203" t="s">
        <v>407</v>
      </c>
      <c r="D133" s="203" t="s">
        <v>408</v>
      </c>
      <c r="E133" s="204" t="s">
        <v>402</v>
      </c>
      <c r="F133" s="205">
        <v>4180000</v>
      </c>
      <c r="G133" s="206">
        <v>1961166.0499999998</v>
      </c>
      <c r="H133" s="207">
        <v>44053</v>
      </c>
      <c r="I133" s="208">
        <v>0.6</v>
      </c>
      <c r="J133" s="208">
        <v>0.6</v>
      </c>
      <c r="K133" s="208">
        <v>0.95</v>
      </c>
      <c r="L133" s="209">
        <v>0</v>
      </c>
      <c r="M133" s="209">
        <v>0</v>
      </c>
      <c r="N133" s="209">
        <v>0</v>
      </c>
      <c r="O133" s="210">
        <v>0</v>
      </c>
      <c r="P133" s="210">
        <v>6683.58</v>
      </c>
      <c r="Q133" s="200">
        <v>1954482.4699999997</v>
      </c>
      <c r="R133" s="201"/>
    </row>
    <row r="134" spans="1:18" s="243" customFormat="1" ht="180" x14ac:dyDescent="0.25">
      <c r="A134" s="191">
        <v>129</v>
      </c>
      <c r="B134" s="202">
        <v>1110061</v>
      </c>
      <c r="C134" s="203" t="s">
        <v>409</v>
      </c>
      <c r="D134" s="211" t="s">
        <v>410</v>
      </c>
      <c r="E134" s="204" t="s">
        <v>402</v>
      </c>
      <c r="F134" s="205">
        <v>0</v>
      </c>
      <c r="G134" s="206">
        <v>1478944</v>
      </c>
      <c r="H134" s="207">
        <v>44075</v>
      </c>
      <c r="I134" s="208">
        <v>0</v>
      </c>
      <c r="J134" s="208">
        <v>0.05</v>
      </c>
      <c r="K134" s="208">
        <v>0.1</v>
      </c>
      <c r="L134" s="209">
        <v>0</v>
      </c>
      <c r="M134" s="209">
        <v>0</v>
      </c>
      <c r="N134" s="209">
        <v>0</v>
      </c>
      <c r="O134" s="210">
        <v>0</v>
      </c>
      <c r="P134" s="210">
        <v>0</v>
      </c>
      <c r="Q134" s="200">
        <v>1478944</v>
      </c>
      <c r="R134" s="201"/>
    </row>
    <row r="135" spans="1:18" s="243" customFormat="1" ht="90" x14ac:dyDescent="0.25">
      <c r="A135" s="191">
        <v>130</v>
      </c>
      <c r="B135" s="216">
        <v>128314</v>
      </c>
      <c r="C135" s="203" t="s">
        <v>411</v>
      </c>
      <c r="D135" s="203" t="s">
        <v>412</v>
      </c>
      <c r="E135" s="204" t="s">
        <v>402</v>
      </c>
      <c r="F135" s="205">
        <v>25000</v>
      </c>
      <c r="G135" s="206">
        <v>0</v>
      </c>
      <c r="H135" s="207">
        <v>44196</v>
      </c>
      <c r="I135" s="208">
        <v>1</v>
      </c>
      <c r="J135" s="208">
        <v>1</v>
      </c>
      <c r="K135" s="208">
        <v>1</v>
      </c>
      <c r="L135" s="209">
        <v>0</v>
      </c>
      <c r="M135" s="209">
        <v>0</v>
      </c>
      <c r="N135" s="209">
        <v>0</v>
      </c>
      <c r="O135" s="210">
        <v>0</v>
      </c>
      <c r="P135" s="210">
        <v>0</v>
      </c>
      <c r="Q135" s="200">
        <v>0</v>
      </c>
      <c r="R135" s="201"/>
    </row>
    <row r="136" spans="1:18" s="243" customFormat="1" ht="90" x14ac:dyDescent="0.25">
      <c r="A136" s="191">
        <v>131</v>
      </c>
      <c r="B136" s="202" t="s">
        <v>304</v>
      </c>
      <c r="C136" s="203" t="s">
        <v>413</v>
      </c>
      <c r="D136" s="203" t="s">
        <v>414</v>
      </c>
      <c r="E136" s="204" t="s">
        <v>402</v>
      </c>
      <c r="F136" s="205">
        <v>0</v>
      </c>
      <c r="G136" s="206">
        <v>160000</v>
      </c>
      <c r="H136" s="207">
        <v>43831</v>
      </c>
      <c r="I136" s="208">
        <v>0</v>
      </c>
      <c r="J136" s="208">
        <v>0.05</v>
      </c>
      <c r="K136" s="208">
        <v>0.05</v>
      </c>
      <c r="L136" s="209">
        <v>0</v>
      </c>
      <c r="M136" s="209">
        <v>0</v>
      </c>
      <c r="N136" s="209">
        <v>0</v>
      </c>
      <c r="O136" s="210">
        <v>0</v>
      </c>
      <c r="P136" s="210">
        <v>0</v>
      </c>
      <c r="Q136" s="200">
        <v>160000</v>
      </c>
      <c r="R136" s="201"/>
    </row>
    <row r="137" spans="1:18" s="243" customFormat="1" ht="75" x14ac:dyDescent="0.25">
      <c r="A137" s="191">
        <v>132</v>
      </c>
      <c r="B137" s="202">
        <v>127144</v>
      </c>
      <c r="C137" s="203" t="s">
        <v>415</v>
      </c>
      <c r="D137" s="203" t="s">
        <v>416</v>
      </c>
      <c r="E137" s="204" t="s">
        <v>402</v>
      </c>
      <c r="F137" s="205">
        <v>0</v>
      </c>
      <c r="G137" s="206">
        <v>100000</v>
      </c>
      <c r="H137" s="207" t="s">
        <v>304</v>
      </c>
      <c r="I137" s="208">
        <v>0</v>
      </c>
      <c r="J137" s="208">
        <v>0.05</v>
      </c>
      <c r="K137" s="208">
        <v>0.05</v>
      </c>
      <c r="L137" s="209">
        <v>0</v>
      </c>
      <c r="M137" s="209">
        <v>0</v>
      </c>
      <c r="N137" s="209">
        <v>0</v>
      </c>
      <c r="O137" s="210">
        <v>0</v>
      </c>
      <c r="P137" s="210">
        <v>0</v>
      </c>
      <c r="Q137" s="200">
        <v>100000</v>
      </c>
      <c r="R137" s="201"/>
    </row>
    <row r="138" spans="1:18" s="243" customFormat="1" ht="106.5" x14ac:dyDescent="0.25">
      <c r="A138" s="191">
        <v>133</v>
      </c>
      <c r="B138" s="216">
        <v>127550</v>
      </c>
      <c r="C138" s="203" t="s">
        <v>417</v>
      </c>
      <c r="D138" s="203" t="s">
        <v>418</v>
      </c>
      <c r="E138" s="204" t="s">
        <v>402</v>
      </c>
      <c r="F138" s="205">
        <v>500000</v>
      </c>
      <c r="G138" s="206">
        <v>0</v>
      </c>
      <c r="H138" s="207">
        <v>43164</v>
      </c>
      <c r="I138" s="208">
        <v>1</v>
      </c>
      <c r="J138" s="208">
        <v>1</v>
      </c>
      <c r="K138" s="208">
        <v>1</v>
      </c>
      <c r="L138" s="209">
        <v>0</v>
      </c>
      <c r="M138" s="209">
        <v>0</v>
      </c>
      <c r="N138" s="209">
        <v>0</v>
      </c>
      <c r="O138" s="210">
        <v>0</v>
      </c>
      <c r="P138" s="210">
        <v>0</v>
      </c>
      <c r="Q138" s="200">
        <v>0</v>
      </c>
      <c r="R138" s="201"/>
    </row>
    <row r="139" spans="1:18" s="243" customFormat="1" ht="90" x14ac:dyDescent="0.25">
      <c r="A139" s="191">
        <v>134</v>
      </c>
      <c r="B139" s="216">
        <v>118667</v>
      </c>
      <c r="C139" s="203" t="s">
        <v>419</v>
      </c>
      <c r="D139" s="203" t="s">
        <v>420</v>
      </c>
      <c r="E139" s="204" t="s">
        <v>402</v>
      </c>
      <c r="F139" s="205">
        <v>10000</v>
      </c>
      <c r="G139" s="206">
        <v>4178.08</v>
      </c>
      <c r="H139" s="207">
        <v>43217</v>
      </c>
      <c r="I139" s="208">
        <v>1</v>
      </c>
      <c r="J139" s="208">
        <v>1</v>
      </c>
      <c r="K139" s="208">
        <v>1</v>
      </c>
      <c r="L139" s="209">
        <v>0.1</v>
      </c>
      <c r="M139" s="209">
        <v>0</v>
      </c>
      <c r="N139" s="209">
        <v>0.95</v>
      </c>
      <c r="O139" s="210">
        <v>0</v>
      </c>
      <c r="P139" s="210">
        <v>4178.08</v>
      </c>
      <c r="Q139" s="200">
        <v>0</v>
      </c>
      <c r="R139" s="201"/>
    </row>
    <row r="140" spans="1:18" s="243" customFormat="1" ht="105" x14ac:dyDescent="0.25">
      <c r="A140" s="191">
        <v>135</v>
      </c>
      <c r="B140" s="216">
        <v>117303</v>
      </c>
      <c r="C140" s="203" t="s">
        <v>421</v>
      </c>
      <c r="D140" s="203" t="s">
        <v>422</v>
      </c>
      <c r="E140" s="204" t="s">
        <v>402</v>
      </c>
      <c r="F140" s="205">
        <v>30000</v>
      </c>
      <c r="G140" s="206">
        <v>37052.22</v>
      </c>
      <c r="H140" s="207">
        <v>43439</v>
      </c>
      <c r="I140" s="208">
        <v>1</v>
      </c>
      <c r="J140" s="208">
        <v>1</v>
      </c>
      <c r="K140" s="208">
        <v>1</v>
      </c>
      <c r="L140" s="209">
        <v>0.6</v>
      </c>
      <c r="M140" s="209">
        <v>0.9</v>
      </c>
      <c r="N140" s="209">
        <v>0.95</v>
      </c>
      <c r="O140" s="210">
        <v>8670</v>
      </c>
      <c r="P140" s="210">
        <v>6106.079999999999</v>
      </c>
      <c r="Q140" s="200">
        <v>22276.140000000003</v>
      </c>
      <c r="R140" s="201"/>
    </row>
    <row r="141" spans="1:18" s="243" customFormat="1" ht="105" x14ac:dyDescent="0.25">
      <c r="A141" s="191">
        <v>136</v>
      </c>
      <c r="B141" s="216">
        <v>116446</v>
      </c>
      <c r="C141" s="203" t="s">
        <v>423</v>
      </c>
      <c r="D141" s="203" t="s">
        <v>424</v>
      </c>
      <c r="E141" s="204" t="s">
        <v>402</v>
      </c>
      <c r="F141" s="205">
        <v>25000</v>
      </c>
      <c r="G141" s="206">
        <v>2075.62</v>
      </c>
      <c r="H141" s="207">
        <v>43139</v>
      </c>
      <c r="I141" s="208">
        <v>1</v>
      </c>
      <c r="J141" s="208">
        <v>1</v>
      </c>
      <c r="K141" s="208">
        <v>1</v>
      </c>
      <c r="L141" s="209">
        <v>1</v>
      </c>
      <c r="M141" s="209">
        <v>1</v>
      </c>
      <c r="N141" s="209">
        <v>1</v>
      </c>
      <c r="O141" s="210">
        <v>0</v>
      </c>
      <c r="P141" s="210">
        <v>2075.62</v>
      </c>
      <c r="Q141" s="200">
        <v>0</v>
      </c>
      <c r="R141" s="201"/>
    </row>
    <row r="142" spans="1:18" s="243" customFormat="1" ht="90" x14ac:dyDescent="0.25">
      <c r="A142" s="191">
        <v>137</v>
      </c>
      <c r="B142" s="216">
        <v>128235</v>
      </c>
      <c r="C142" s="203" t="s">
        <v>425</v>
      </c>
      <c r="D142" s="203" t="s">
        <v>426</v>
      </c>
      <c r="E142" s="204" t="s">
        <v>402</v>
      </c>
      <c r="F142" s="205">
        <v>30000</v>
      </c>
      <c r="G142" s="206">
        <v>37313.57</v>
      </c>
      <c r="H142" s="207">
        <v>43416</v>
      </c>
      <c r="I142" s="208">
        <v>1</v>
      </c>
      <c r="J142" s="208">
        <v>1</v>
      </c>
      <c r="K142" s="208">
        <v>1</v>
      </c>
      <c r="L142" s="209">
        <v>0.68</v>
      </c>
      <c r="M142" s="209">
        <v>0.92</v>
      </c>
      <c r="N142" s="209">
        <v>0.94000000000000006</v>
      </c>
      <c r="O142" s="210">
        <v>9898.8799999999992</v>
      </c>
      <c r="P142" s="210">
        <v>19745.46</v>
      </c>
      <c r="Q142" s="200">
        <v>7669.2300000000032</v>
      </c>
      <c r="R142" s="201"/>
    </row>
    <row r="143" spans="1:18" s="243" customFormat="1" ht="75.75" thickBot="1" x14ac:dyDescent="0.3">
      <c r="A143" s="218">
        <v>138</v>
      </c>
      <c r="B143" s="219" t="s">
        <v>304</v>
      </c>
      <c r="C143" s="220" t="s">
        <v>395</v>
      </c>
      <c r="D143" s="221" t="s">
        <v>427</v>
      </c>
      <c r="E143" s="222" t="s">
        <v>402</v>
      </c>
      <c r="F143" s="223">
        <v>0</v>
      </c>
      <c r="G143" s="224">
        <v>125000</v>
      </c>
      <c r="H143" s="225">
        <v>43586</v>
      </c>
      <c r="I143" s="226">
        <v>0.1</v>
      </c>
      <c r="J143" s="226">
        <v>0.05</v>
      </c>
      <c r="K143" s="226">
        <v>0.3</v>
      </c>
      <c r="L143" s="227">
        <v>0</v>
      </c>
      <c r="M143" s="227">
        <v>0</v>
      </c>
      <c r="N143" s="227">
        <v>0</v>
      </c>
      <c r="O143" s="228">
        <v>0</v>
      </c>
      <c r="P143" s="228">
        <v>0</v>
      </c>
      <c r="Q143" s="229">
        <v>125000</v>
      </c>
      <c r="R143" s="230"/>
    </row>
    <row r="144" spans="1:18" ht="27.75" thickBot="1" x14ac:dyDescent="0.3">
      <c r="A144" s="160"/>
      <c r="B144" s="164"/>
      <c r="C144" s="164"/>
      <c r="D144" s="170"/>
      <c r="E144" s="231" t="s">
        <v>56</v>
      </c>
      <c r="F144" s="232">
        <v>66185665.138499998</v>
      </c>
      <c r="G144" s="232">
        <v>66185665.339999974</v>
      </c>
      <c r="H144" s="233"/>
      <c r="I144" s="234"/>
      <c r="J144" s="234"/>
      <c r="K144" s="234"/>
      <c r="L144" s="235"/>
      <c r="M144" s="235"/>
      <c r="N144" s="235"/>
      <c r="O144" s="232">
        <v>3546695.18</v>
      </c>
      <c r="P144" s="232">
        <v>3614330.9500000011</v>
      </c>
      <c r="Q144" s="232">
        <v>59024639.209999993</v>
      </c>
      <c r="R144" s="236"/>
    </row>
  </sheetData>
  <mergeCells count="3">
    <mergeCell ref="C1:D1"/>
    <mergeCell ref="C2:D2"/>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L31" sqref="L31"/>
    </sheetView>
  </sheetViews>
  <sheetFormatPr defaultRowHeight="15" x14ac:dyDescent="0.25"/>
  <cols>
    <col min="2" max="2" width="15.5703125" customWidth="1"/>
    <col min="4" max="4" width="16.7109375" customWidth="1"/>
  </cols>
  <sheetData>
    <row r="1" spans="1:14" ht="31.5" x14ac:dyDescent="0.25">
      <c r="B1" s="237" t="s">
        <v>26</v>
      </c>
      <c r="C1" s="713" t="s">
        <v>428</v>
      </c>
      <c r="D1" s="714"/>
      <c r="E1" s="238"/>
      <c r="I1" s="63"/>
    </row>
    <row r="2" spans="1:14" ht="15.75" x14ac:dyDescent="0.25">
      <c r="B2" s="237" t="s">
        <v>28</v>
      </c>
      <c r="C2" s="715">
        <v>43264</v>
      </c>
      <c r="D2" s="716"/>
      <c r="E2" s="239"/>
      <c r="G2" s="63"/>
      <c r="H2" s="65"/>
      <c r="I2" s="63"/>
      <c r="J2" s="63"/>
      <c r="M2" s="66"/>
    </row>
    <row r="3" spans="1:14" ht="31.5" x14ac:dyDescent="0.25">
      <c r="B3" s="237" t="s">
        <v>29</v>
      </c>
      <c r="C3" s="717" t="s">
        <v>151</v>
      </c>
      <c r="D3" s="718"/>
      <c r="E3" s="240"/>
    </row>
    <row r="4" spans="1:14" ht="15.75" x14ac:dyDescent="0.25">
      <c r="B4" s="241"/>
      <c r="C4" s="242"/>
      <c r="D4" s="243"/>
      <c r="E4" s="243"/>
    </row>
    <row r="5" spans="1:14" x14ac:dyDescent="0.25">
      <c r="A5" s="719" t="s">
        <v>30</v>
      </c>
      <c r="B5" s="722" t="s">
        <v>429</v>
      </c>
      <c r="C5" s="723"/>
      <c r="D5" s="723"/>
      <c r="E5" s="723"/>
      <c r="F5" s="723"/>
      <c r="G5" s="723"/>
      <c r="H5" s="723"/>
      <c r="I5" s="723"/>
      <c r="J5" s="723"/>
      <c r="K5" s="723"/>
      <c r="L5" s="723"/>
      <c r="M5" s="723"/>
      <c r="N5" s="724"/>
    </row>
    <row r="6" spans="1:14" x14ac:dyDescent="0.25">
      <c r="A6" s="720"/>
      <c r="B6" s="725"/>
      <c r="C6" s="726"/>
      <c r="D6" s="726"/>
      <c r="E6" s="726"/>
      <c r="F6" s="726"/>
      <c r="G6" s="726"/>
      <c r="H6" s="726"/>
      <c r="I6" s="726"/>
      <c r="J6" s="726"/>
      <c r="K6" s="726"/>
      <c r="L6" s="726"/>
      <c r="M6" s="726"/>
      <c r="N6" s="727"/>
    </row>
    <row r="7" spans="1:14" x14ac:dyDescent="0.25">
      <c r="A7" s="721"/>
      <c r="B7" s="728"/>
      <c r="C7" s="729"/>
      <c r="D7" s="729"/>
      <c r="E7" s="729"/>
      <c r="F7" s="729"/>
      <c r="G7" s="729"/>
      <c r="H7" s="729"/>
      <c r="I7" s="729"/>
      <c r="J7" s="729"/>
      <c r="K7" s="729"/>
      <c r="L7" s="729"/>
      <c r="M7" s="729"/>
      <c r="N7" s="730"/>
    </row>
    <row r="8" spans="1:14" ht="15.75" x14ac:dyDescent="0.25">
      <c r="A8" s="244">
        <v>65</v>
      </c>
      <c r="B8" s="245" t="s">
        <v>430</v>
      </c>
      <c r="C8" s="246"/>
      <c r="D8" s="246"/>
      <c r="E8" s="246"/>
      <c r="F8" s="246"/>
      <c r="G8" s="246"/>
      <c r="H8" s="246"/>
      <c r="I8" s="246"/>
      <c r="J8" s="246"/>
      <c r="K8" s="246"/>
      <c r="L8" s="246"/>
      <c r="M8" s="246"/>
      <c r="N8" s="247"/>
    </row>
    <row r="9" spans="1:14" ht="15.75" x14ac:dyDescent="0.25">
      <c r="A9" s="244">
        <v>66</v>
      </c>
      <c r="B9" s="245" t="s">
        <v>431</v>
      </c>
      <c r="C9" s="246"/>
      <c r="D9" s="246"/>
      <c r="E9" s="246"/>
      <c r="F9" s="246"/>
      <c r="G9" s="246"/>
      <c r="H9" s="246"/>
      <c r="I9" s="246"/>
      <c r="J9" s="246"/>
      <c r="K9" s="246"/>
      <c r="L9" s="246"/>
      <c r="M9" s="246"/>
      <c r="N9" s="247"/>
    </row>
    <row r="10" spans="1:14" ht="15.75" x14ac:dyDescent="0.25">
      <c r="A10" s="244">
        <v>67</v>
      </c>
      <c r="B10" s="245" t="s">
        <v>432</v>
      </c>
      <c r="C10" s="246"/>
      <c r="D10" s="246"/>
      <c r="E10" s="246"/>
      <c r="F10" s="246"/>
      <c r="G10" s="246"/>
      <c r="H10" s="246"/>
      <c r="I10" s="246"/>
      <c r="J10" s="246"/>
      <c r="K10" s="246"/>
      <c r="L10" s="246"/>
      <c r="M10" s="246"/>
      <c r="N10" s="247"/>
    </row>
    <row r="11" spans="1:14" ht="15.75" x14ac:dyDescent="0.25">
      <c r="A11" s="244">
        <v>68</v>
      </c>
      <c r="B11" s="245" t="s">
        <v>433</v>
      </c>
      <c r="C11" s="246"/>
      <c r="D11" s="246"/>
      <c r="E11" s="246"/>
      <c r="F11" s="246"/>
      <c r="G11" s="246"/>
      <c r="H11" s="246"/>
      <c r="I11" s="246"/>
      <c r="J11" s="246"/>
      <c r="K11" s="246"/>
      <c r="L11" s="246"/>
      <c r="M11" s="246"/>
      <c r="N11" s="247"/>
    </row>
    <row r="12" spans="1:14" ht="15.75" x14ac:dyDescent="0.25">
      <c r="A12" s="244">
        <v>79</v>
      </c>
      <c r="B12" s="245" t="s">
        <v>434</v>
      </c>
      <c r="C12" s="246"/>
      <c r="D12" s="246"/>
      <c r="E12" s="246"/>
      <c r="F12" s="246"/>
      <c r="G12" s="246"/>
      <c r="H12" s="246"/>
      <c r="I12" s="246"/>
      <c r="J12" s="246"/>
      <c r="K12" s="246"/>
      <c r="L12" s="246"/>
      <c r="M12" s="246"/>
      <c r="N12" s="247"/>
    </row>
    <row r="13" spans="1:14" ht="15.75" x14ac:dyDescent="0.25">
      <c r="A13" s="244">
        <v>80</v>
      </c>
      <c r="B13" s="245" t="s">
        <v>434</v>
      </c>
      <c r="C13" s="246"/>
      <c r="D13" s="243"/>
      <c r="E13" s="246"/>
      <c r="F13" s="246"/>
      <c r="G13" s="246"/>
      <c r="H13" s="246"/>
      <c r="I13" s="246"/>
      <c r="J13" s="246"/>
      <c r="K13" s="246"/>
      <c r="L13" s="246"/>
      <c r="M13" s="246"/>
      <c r="N13" s="247"/>
    </row>
    <row r="14" spans="1:14" x14ac:dyDescent="0.25">
      <c r="A14" s="248" t="s">
        <v>435</v>
      </c>
      <c r="B14" s="731" t="s">
        <v>436</v>
      </c>
      <c r="C14" s="732"/>
      <c r="D14" s="732"/>
      <c r="E14" s="732"/>
      <c r="F14" s="732"/>
      <c r="G14" s="732"/>
      <c r="H14" s="732"/>
      <c r="I14" s="732"/>
      <c r="J14" s="732"/>
      <c r="K14" s="732"/>
      <c r="L14" s="732"/>
      <c r="M14" s="732"/>
      <c r="N14" s="733"/>
    </row>
    <row r="15" spans="1:14" x14ac:dyDescent="0.25">
      <c r="A15" s="248"/>
      <c r="B15" s="249"/>
      <c r="C15" s="250"/>
      <c r="D15" s="250"/>
      <c r="E15" s="250"/>
      <c r="F15" s="250"/>
      <c r="G15" s="250"/>
      <c r="H15" s="250"/>
      <c r="I15" s="250"/>
      <c r="J15" s="250"/>
      <c r="K15" s="250"/>
      <c r="L15" s="250"/>
      <c r="M15" s="250"/>
      <c r="N15" s="251"/>
    </row>
    <row r="16" spans="1:14" ht="18" x14ac:dyDescent="0.25">
      <c r="A16" s="252"/>
      <c r="B16" s="734" t="s">
        <v>437</v>
      </c>
      <c r="C16" s="735"/>
      <c r="D16" s="735"/>
      <c r="E16" s="735"/>
      <c r="F16" s="735"/>
      <c r="G16" s="735"/>
      <c r="H16" s="735"/>
      <c r="I16" s="735"/>
      <c r="J16" s="735"/>
      <c r="K16" s="735"/>
      <c r="L16" s="735"/>
      <c r="M16" s="735"/>
      <c r="N16" s="736"/>
    </row>
    <row r="17" spans="1:14" ht="15.75" x14ac:dyDescent="0.25">
      <c r="A17" s="253" t="s">
        <v>438</v>
      </c>
      <c r="B17" s="254" t="s">
        <v>439</v>
      </c>
      <c r="C17" s="255"/>
      <c r="D17" s="255"/>
      <c r="E17" s="255"/>
      <c r="F17" s="255"/>
      <c r="G17" s="255"/>
      <c r="H17" s="255"/>
      <c r="I17" s="255"/>
      <c r="J17" s="255"/>
      <c r="K17" s="255"/>
      <c r="L17" s="255"/>
      <c r="M17" s="255"/>
      <c r="N17" s="256"/>
    </row>
    <row r="18" spans="1:14" ht="15.75" x14ac:dyDescent="0.25">
      <c r="A18" s="257" t="s">
        <v>440</v>
      </c>
      <c r="B18" s="710" t="s">
        <v>441</v>
      </c>
      <c r="C18" s="711"/>
      <c r="D18" s="711"/>
      <c r="E18" s="711"/>
      <c r="F18" s="711"/>
      <c r="G18" s="711"/>
      <c r="H18" s="711"/>
      <c r="I18" s="711"/>
      <c r="J18" s="711"/>
      <c r="K18" s="711"/>
      <c r="L18" s="711"/>
      <c r="M18" s="711"/>
      <c r="N18" s="712"/>
    </row>
    <row r="19" spans="1:14" ht="15.75" x14ac:dyDescent="0.25">
      <c r="A19" s="257" t="s">
        <v>442</v>
      </c>
      <c r="B19" s="710" t="s">
        <v>443</v>
      </c>
      <c r="C19" s="711"/>
      <c r="D19" s="711"/>
      <c r="E19" s="711"/>
      <c r="F19" s="711"/>
      <c r="G19" s="711"/>
      <c r="H19" s="711"/>
      <c r="I19" s="711"/>
      <c r="J19" s="711"/>
      <c r="K19" s="711"/>
      <c r="L19" s="711"/>
      <c r="M19" s="711"/>
      <c r="N19" s="712"/>
    </row>
    <row r="20" spans="1:14" ht="15.75" x14ac:dyDescent="0.25">
      <c r="A20" s="258" t="s">
        <v>444</v>
      </c>
      <c r="B20" s="737" t="s">
        <v>445</v>
      </c>
      <c r="C20" s="738"/>
      <c r="D20" s="738"/>
      <c r="E20" s="738"/>
      <c r="F20" s="738"/>
      <c r="G20" s="738"/>
      <c r="H20" s="738"/>
      <c r="I20" s="738"/>
      <c r="J20" s="738"/>
      <c r="K20" s="738"/>
      <c r="L20" s="738"/>
      <c r="M20" s="738"/>
      <c r="N20" s="739"/>
    </row>
    <row r="21" spans="1:14" ht="15.75" x14ac:dyDescent="0.25">
      <c r="A21" s="257" t="s">
        <v>446</v>
      </c>
      <c r="B21" s="710" t="s">
        <v>447</v>
      </c>
      <c r="C21" s="711"/>
      <c r="D21" s="711"/>
      <c r="E21" s="711"/>
      <c r="F21" s="711"/>
      <c r="G21" s="711"/>
      <c r="H21" s="711"/>
      <c r="I21" s="711"/>
      <c r="J21" s="711"/>
      <c r="K21" s="711"/>
      <c r="L21" s="711"/>
      <c r="M21" s="711"/>
      <c r="N21" s="712"/>
    </row>
    <row r="22" spans="1:14" ht="15.75" x14ac:dyDescent="0.25">
      <c r="A22" s="257" t="s">
        <v>448</v>
      </c>
      <c r="B22" s="710" t="s">
        <v>449</v>
      </c>
      <c r="C22" s="711"/>
      <c r="D22" s="711"/>
      <c r="E22" s="711"/>
      <c r="F22" s="711"/>
      <c r="G22" s="711"/>
      <c r="H22" s="711"/>
      <c r="I22" s="711"/>
      <c r="J22" s="711"/>
      <c r="K22" s="711"/>
      <c r="L22" s="711"/>
      <c r="M22" s="711"/>
      <c r="N22" s="712"/>
    </row>
    <row r="23" spans="1:14" x14ac:dyDescent="0.25">
      <c r="A23" s="259"/>
      <c r="B23" s="260"/>
      <c r="C23" s="156"/>
      <c r="D23" s="156"/>
      <c r="E23" s="156"/>
      <c r="F23" s="156"/>
      <c r="G23" s="156"/>
      <c r="H23" s="156"/>
      <c r="I23" s="156"/>
      <c r="J23" s="156"/>
      <c r="K23" s="156"/>
      <c r="L23" s="156"/>
      <c r="M23" s="156"/>
      <c r="N23" s="157"/>
    </row>
  </sheetData>
  <mergeCells count="12">
    <mergeCell ref="B22:N22"/>
    <mergeCell ref="C1:D1"/>
    <mergeCell ref="C2:D2"/>
    <mergeCell ref="C3:D3"/>
    <mergeCell ref="A5:A7"/>
    <mergeCell ref="B5:N7"/>
    <mergeCell ref="B14:N14"/>
    <mergeCell ref="B16:N16"/>
    <mergeCell ref="B18:N18"/>
    <mergeCell ref="B19:N19"/>
    <mergeCell ref="B20:N20"/>
    <mergeCell ref="B21:N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workbookViewId="0">
      <selection activeCell="D8" sqref="D8"/>
    </sheetView>
  </sheetViews>
  <sheetFormatPr defaultRowHeight="15" x14ac:dyDescent="0.25"/>
  <cols>
    <col min="2" max="2" width="18.42578125" customWidth="1"/>
    <col min="3" max="3" width="13.5703125" customWidth="1"/>
    <col min="4" max="4" width="24.7109375" customWidth="1"/>
    <col min="5" max="5" width="15.140625" customWidth="1"/>
    <col min="6" max="7" width="17" customWidth="1"/>
    <col min="8" max="8" width="15.85546875" customWidth="1"/>
    <col min="9" max="9" width="13.5703125" customWidth="1"/>
    <col min="10" max="10" width="13.85546875" customWidth="1"/>
    <col min="11" max="11" width="15.7109375" customWidth="1"/>
    <col min="12" max="12" width="14.140625" customWidth="1"/>
    <col min="13" max="13" width="15.5703125" customWidth="1"/>
  </cols>
  <sheetData>
    <row r="1" spans="1:14" ht="31.5" x14ac:dyDescent="0.25">
      <c r="B1" s="261" t="s">
        <v>26</v>
      </c>
      <c r="C1" s="713" t="s">
        <v>450</v>
      </c>
      <c r="D1" s="714"/>
      <c r="E1" s="238"/>
      <c r="F1" s="262"/>
      <c r="H1" s="35"/>
      <c r="I1" s="263"/>
      <c r="J1" s="264"/>
      <c r="K1" s="265"/>
      <c r="L1" s="265"/>
      <c r="N1" s="266"/>
    </row>
    <row r="2" spans="1:14" ht="15.75" x14ac:dyDescent="0.25">
      <c r="B2" s="261" t="s">
        <v>28</v>
      </c>
      <c r="C2" s="715">
        <v>43266</v>
      </c>
      <c r="D2" s="716"/>
      <c r="E2" s="239"/>
      <c r="F2" s="262"/>
      <c r="G2" s="63"/>
      <c r="H2" s="39"/>
      <c r="I2" s="263"/>
      <c r="J2" s="263"/>
      <c r="K2" s="265"/>
      <c r="L2" s="265"/>
      <c r="M2" s="267">
        <f>C2</f>
        <v>43266</v>
      </c>
      <c r="N2" s="266"/>
    </row>
    <row r="3" spans="1:14" ht="31.5" x14ac:dyDescent="0.25">
      <c r="B3" s="261" t="s">
        <v>29</v>
      </c>
      <c r="C3" s="717" t="s">
        <v>451</v>
      </c>
      <c r="D3" s="718"/>
      <c r="E3" s="240"/>
      <c r="F3" s="262"/>
      <c r="H3" s="35"/>
      <c r="I3" s="264"/>
      <c r="J3" s="264"/>
      <c r="K3" s="265"/>
      <c r="L3" s="265"/>
      <c r="N3" s="266"/>
    </row>
    <row r="4" spans="1:14" ht="15.75" x14ac:dyDescent="0.25">
      <c r="B4" s="268"/>
      <c r="C4" s="242"/>
      <c r="D4" s="243"/>
      <c r="E4" s="243"/>
      <c r="F4" s="262"/>
      <c r="H4" s="35"/>
      <c r="I4" s="264"/>
      <c r="J4" s="264"/>
      <c r="K4" s="265"/>
      <c r="L4" s="265"/>
      <c r="N4" s="266"/>
    </row>
    <row r="5" spans="1:14" x14ac:dyDescent="0.25">
      <c r="A5" s="719" t="s">
        <v>30</v>
      </c>
      <c r="B5" s="749" t="s">
        <v>31</v>
      </c>
      <c r="C5" s="743" t="s">
        <v>32</v>
      </c>
      <c r="D5" s="743" t="s">
        <v>33</v>
      </c>
      <c r="E5" s="743" t="s">
        <v>34</v>
      </c>
      <c r="F5" s="744" t="s">
        <v>1</v>
      </c>
      <c r="G5" s="743" t="s">
        <v>452</v>
      </c>
      <c r="H5" s="719" t="s">
        <v>36</v>
      </c>
      <c r="I5" s="745" t="s">
        <v>37</v>
      </c>
      <c r="J5" s="748" t="s">
        <v>38</v>
      </c>
      <c r="K5" s="740" t="s">
        <v>3</v>
      </c>
      <c r="L5" s="740" t="s">
        <v>5</v>
      </c>
      <c r="M5" s="719" t="s">
        <v>7</v>
      </c>
      <c r="N5" s="719" t="s">
        <v>39</v>
      </c>
    </row>
    <row r="6" spans="1:14" x14ac:dyDescent="0.25">
      <c r="A6" s="720"/>
      <c r="B6" s="749"/>
      <c r="C6" s="743"/>
      <c r="D6" s="743"/>
      <c r="E6" s="743"/>
      <c r="F6" s="744"/>
      <c r="G6" s="743"/>
      <c r="H6" s="720"/>
      <c r="I6" s="746"/>
      <c r="J6" s="748"/>
      <c r="K6" s="741"/>
      <c r="L6" s="741"/>
      <c r="M6" s="720"/>
      <c r="N6" s="720"/>
    </row>
    <row r="7" spans="1:14" x14ac:dyDescent="0.25">
      <c r="A7" s="721"/>
      <c r="B7" s="749"/>
      <c r="C7" s="743"/>
      <c r="D7" s="743"/>
      <c r="E7" s="743"/>
      <c r="F7" s="744"/>
      <c r="G7" s="743"/>
      <c r="H7" s="721"/>
      <c r="I7" s="747"/>
      <c r="J7" s="748"/>
      <c r="K7" s="742"/>
      <c r="L7" s="742"/>
      <c r="M7" s="721"/>
      <c r="N7" s="721"/>
    </row>
    <row r="8" spans="1:14" s="243" customFormat="1" ht="60" x14ac:dyDescent="0.25">
      <c r="A8" s="45">
        <v>1</v>
      </c>
      <c r="B8" s="557" t="s">
        <v>453</v>
      </c>
      <c r="C8" s="269" t="s">
        <v>454</v>
      </c>
      <c r="D8" s="57" t="s">
        <v>455</v>
      </c>
      <c r="E8" s="46" t="s">
        <v>456</v>
      </c>
      <c r="F8" s="558">
        <v>437400</v>
      </c>
      <c r="G8" s="53">
        <v>437400</v>
      </c>
      <c r="H8" s="559">
        <v>43280</v>
      </c>
      <c r="I8" s="538">
        <v>1</v>
      </c>
      <c r="J8" s="538">
        <v>0.95</v>
      </c>
      <c r="K8" s="272">
        <v>51599.46</v>
      </c>
      <c r="L8" s="272">
        <v>346407.7</v>
      </c>
      <c r="M8" s="53">
        <f>+G8-K8-L8</f>
        <v>39392.839999999967</v>
      </c>
      <c r="N8" s="45"/>
    </row>
    <row r="9" spans="1:14" s="243" customFormat="1" ht="60" x14ac:dyDescent="0.25">
      <c r="A9" s="45">
        <v>2</v>
      </c>
      <c r="B9" s="557" t="s">
        <v>457</v>
      </c>
      <c r="C9" s="269" t="s">
        <v>458</v>
      </c>
      <c r="D9" s="57" t="s">
        <v>455</v>
      </c>
      <c r="E9" s="46" t="s">
        <v>456</v>
      </c>
      <c r="F9" s="558">
        <v>877300</v>
      </c>
      <c r="G9" s="53">
        <v>877300</v>
      </c>
      <c r="H9" s="559">
        <v>43280</v>
      </c>
      <c r="I9" s="538">
        <v>1</v>
      </c>
      <c r="J9" s="538">
        <v>0.97</v>
      </c>
      <c r="K9" s="272">
        <v>56552.56</v>
      </c>
      <c r="L9" s="272">
        <v>575109.36</v>
      </c>
      <c r="M9" s="53">
        <f t="shared" ref="M9:M60" si="0">+G9-K9-L9</f>
        <v>245638.07999999996</v>
      </c>
      <c r="N9" s="45"/>
    </row>
    <row r="10" spans="1:14" s="243" customFormat="1" ht="60" x14ac:dyDescent="0.25">
      <c r="A10" s="45">
        <v>3</v>
      </c>
      <c r="B10" s="557" t="s">
        <v>459</v>
      </c>
      <c r="C10" s="269" t="s">
        <v>460</v>
      </c>
      <c r="D10" s="57" t="s">
        <v>461</v>
      </c>
      <c r="E10" s="46" t="s">
        <v>456</v>
      </c>
      <c r="F10" s="558">
        <v>139700</v>
      </c>
      <c r="G10" s="53">
        <v>139700</v>
      </c>
      <c r="H10" s="559">
        <v>43227</v>
      </c>
      <c r="I10" s="538">
        <v>1</v>
      </c>
      <c r="J10" s="538">
        <v>1</v>
      </c>
      <c r="K10" s="272">
        <v>1698.41</v>
      </c>
      <c r="L10" s="272">
        <v>51437.2</v>
      </c>
      <c r="M10" s="53">
        <f t="shared" si="0"/>
        <v>86564.39</v>
      </c>
      <c r="N10" s="45" t="s">
        <v>462</v>
      </c>
    </row>
    <row r="11" spans="1:14" s="243" customFormat="1" ht="45" x14ac:dyDescent="0.25">
      <c r="A11" s="45">
        <v>4</v>
      </c>
      <c r="B11" s="537">
        <v>10013001</v>
      </c>
      <c r="C11" s="270" t="s">
        <v>463</v>
      </c>
      <c r="D11" s="57" t="s">
        <v>464</v>
      </c>
      <c r="E11" s="46" t="s">
        <v>456</v>
      </c>
      <c r="F11" s="53">
        <v>134000</v>
      </c>
      <c r="G11" s="53">
        <v>134000</v>
      </c>
      <c r="H11" s="559">
        <v>43496</v>
      </c>
      <c r="I11" s="538">
        <v>1</v>
      </c>
      <c r="J11" s="538">
        <v>0</v>
      </c>
      <c r="K11" s="53">
        <v>0</v>
      </c>
      <c r="L11" s="53">
        <v>796.57</v>
      </c>
      <c r="M11" s="53">
        <f t="shared" si="0"/>
        <v>133203.43</v>
      </c>
      <c r="N11" s="45"/>
    </row>
    <row r="12" spans="1:14" s="243" customFormat="1" ht="45" x14ac:dyDescent="0.25">
      <c r="A12" s="45">
        <v>5</v>
      </c>
      <c r="B12" s="537" t="s">
        <v>465</v>
      </c>
      <c r="C12" s="270" t="s">
        <v>466</v>
      </c>
      <c r="D12" s="57" t="s">
        <v>467</v>
      </c>
      <c r="E12" s="46" t="s">
        <v>456</v>
      </c>
      <c r="F12" s="53">
        <v>1000000</v>
      </c>
      <c r="G12" s="53">
        <v>1000000</v>
      </c>
      <c r="H12" s="559">
        <v>43600</v>
      </c>
      <c r="I12" s="538">
        <v>0.9</v>
      </c>
      <c r="J12" s="538">
        <v>0</v>
      </c>
      <c r="K12" s="53">
        <v>0</v>
      </c>
      <c r="L12" s="53">
        <v>0</v>
      </c>
      <c r="M12" s="53">
        <f t="shared" si="0"/>
        <v>1000000</v>
      </c>
      <c r="N12" s="45"/>
    </row>
    <row r="13" spans="1:14" s="243" customFormat="1" ht="75" x14ac:dyDescent="0.25">
      <c r="A13" s="45">
        <v>6</v>
      </c>
      <c r="B13" s="537" t="s">
        <v>468</v>
      </c>
      <c r="C13" s="270" t="s">
        <v>469</v>
      </c>
      <c r="D13" s="57" t="s">
        <v>470</v>
      </c>
      <c r="E13" s="46" t="s">
        <v>456</v>
      </c>
      <c r="F13" s="53">
        <v>1000000</v>
      </c>
      <c r="G13" s="53">
        <v>1000000</v>
      </c>
      <c r="H13" s="559">
        <v>43436</v>
      </c>
      <c r="I13" s="538">
        <v>1</v>
      </c>
      <c r="J13" s="538">
        <v>0</v>
      </c>
      <c r="K13" s="53">
        <v>651.15</v>
      </c>
      <c r="L13" s="53">
        <v>0</v>
      </c>
      <c r="M13" s="53">
        <f t="shared" si="0"/>
        <v>999348.85</v>
      </c>
      <c r="N13" s="45"/>
    </row>
    <row r="14" spans="1:14" s="243" customFormat="1" ht="60" x14ac:dyDescent="0.25">
      <c r="A14" s="45">
        <v>7</v>
      </c>
      <c r="B14" s="537" t="s">
        <v>471</v>
      </c>
      <c r="C14" s="57" t="s">
        <v>472</v>
      </c>
      <c r="D14" s="57" t="s">
        <v>473</v>
      </c>
      <c r="E14" s="46" t="s">
        <v>456</v>
      </c>
      <c r="F14" s="53">
        <v>98900</v>
      </c>
      <c r="G14" s="53">
        <v>98900</v>
      </c>
      <c r="H14" s="559">
        <v>43378</v>
      </c>
      <c r="I14" s="538">
        <v>1</v>
      </c>
      <c r="J14" s="538">
        <v>0.02</v>
      </c>
      <c r="K14" s="53">
        <v>81108.73</v>
      </c>
      <c r="L14" s="53">
        <v>1254</v>
      </c>
      <c r="M14" s="53">
        <f t="shared" si="0"/>
        <v>16537.270000000004</v>
      </c>
      <c r="N14" s="45" t="s">
        <v>462</v>
      </c>
    </row>
    <row r="15" spans="1:14" s="243" customFormat="1" ht="60" x14ac:dyDescent="0.25">
      <c r="A15" s="45">
        <v>8</v>
      </c>
      <c r="B15" s="537" t="s">
        <v>474</v>
      </c>
      <c r="C15" s="57" t="s">
        <v>475</v>
      </c>
      <c r="D15" s="57" t="s">
        <v>476</v>
      </c>
      <c r="E15" s="46" t="s">
        <v>456</v>
      </c>
      <c r="F15" s="53">
        <v>153600</v>
      </c>
      <c r="G15" s="53">
        <v>266600</v>
      </c>
      <c r="H15" s="559">
        <v>43644</v>
      </c>
      <c r="I15" s="538">
        <v>1</v>
      </c>
      <c r="J15" s="538">
        <v>0</v>
      </c>
      <c r="K15" s="53">
        <v>0</v>
      </c>
      <c r="L15" s="53">
        <v>1459.76</v>
      </c>
      <c r="M15" s="53">
        <f t="shared" si="0"/>
        <v>265140.24</v>
      </c>
      <c r="N15" s="45" t="s">
        <v>462</v>
      </c>
    </row>
    <row r="16" spans="1:14" s="243" customFormat="1" ht="45" x14ac:dyDescent="0.25">
      <c r="A16" s="45">
        <v>9</v>
      </c>
      <c r="B16" s="537" t="s">
        <v>477</v>
      </c>
      <c r="C16" s="270" t="s">
        <v>478</v>
      </c>
      <c r="D16" s="57" t="s">
        <v>479</v>
      </c>
      <c r="E16" s="46" t="s">
        <v>456</v>
      </c>
      <c r="F16" s="53">
        <v>52500</v>
      </c>
      <c r="G16" s="53">
        <v>52500</v>
      </c>
      <c r="H16" s="559">
        <v>43609</v>
      </c>
      <c r="I16" s="538">
        <v>1</v>
      </c>
      <c r="J16" s="538">
        <v>7.0000000000000007E-2</v>
      </c>
      <c r="K16" s="53">
        <v>9106.2800000000007</v>
      </c>
      <c r="L16" s="53">
        <v>22464.37</v>
      </c>
      <c r="M16" s="53">
        <f t="shared" si="0"/>
        <v>20929.350000000002</v>
      </c>
      <c r="N16" s="45"/>
    </row>
    <row r="17" spans="1:14" s="243" customFormat="1" ht="45" x14ac:dyDescent="0.25">
      <c r="A17" s="45">
        <v>10</v>
      </c>
      <c r="B17" s="537" t="s">
        <v>480</v>
      </c>
      <c r="C17" s="270" t="s">
        <v>481</v>
      </c>
      <c r="D17" s="57" t="s">
        <v>482</v>
      </c>
      <c r="E17" s="46" t="s">
        <v>456</v>
      </c>
      <c r="F17" s="53">
        <v>1600280</v>
      </c>
      <c r="G17" s="53">
        <v>1680380</v>
      </c>
      <c r="H17" s="559">
        <v>43644</v>
      </c>
      <c r="I17" s="538">
        <v>1</v>
      </c>
      <c r="J17" s="538">
        <v>0.38</v>
      </c>
      <c r="K17" s="53">
        <v>1135140.05</v>
      </c>
      <c r="L17" s="53">
        <v>455941.88</v>
      </c>
      <c r="M17" s="53">
        <f t="shared" si="0"/>
        <v>89298.069999999949</v>
      </c>
      <c r="N17" s="45"/>
    </row>
    <row r="18" spans="1:14" s="243" customFormat="1" ht="45" x14ac:dyDescent="0.25">
      <c r="A18" s="45">
        <v>11</v>
      </c>
      <c r="B18" s="537" t="s">
        <v>483</v>
      </c>
      <c r="C18" s="270" t="s">
        <v>484</v>
      </c>
      <c r="D18" s="57" t="s">
        <v>485</v>
      </c>
      <c r="E18" s="46" t="s">
        <v>456</v>
      </c>
      <c r="F18" s="53">
        <v>3015000</v>
      </c>
      <c r="G18" s="53">
        <v>3015000</v>
      </c>
      <c r="H18" s="559">
        <v>43860</v>
      </c>
      <c r="I18" s="538">
        <v>1</v>
      </c>
      <c r="J18" s="538">
        <v>0</v>
      </c>
      <c r="K18" s="53">
        <v>100545.14</v>
      </c>
      <c r="L18" s="53">
        <v>69320.070000000007</v>
      </c>
      <c r="M18" s="53">
        <f t="shared" si="0"/>
        <v>2845134.79</v>
      </c>
      <c r="N18" s="45"/>
    </row>
    <row r="19" spans="1:14" s="243" customFormat="1" ht="45" x14ac:dyDescent="0.25">
      <c r="A19" s="45">
        <v>12</v>
      </c>
      <c r="B19" s="537" t="s">
        <v>486</v>
      </c>
      <c r="C19" s="270" t="s">
        <v>487</v>
      </c>
      <c r="D19" s="57" t="s">
        <v>488</v>
      </c>
      <c r="E19" s="46" t="s">
        <v>456</v>
      </c>
      <c r="F19" s="53">
        <v>140000</v>
      </c>
      <c r="G19" s="53">
        <v>551300</v>
      </c>
      <c r="H19" s="559">
        <v>43819</v>
      </c>
      <c r="I19" s="538">
        <v>1</v>
      </c>
      <c r="J19" s="538">
        <v>0</v>
      </c>
      <c r="K19" s="53">
        <v>268517.84999999998</v>
      </c>
      <c r="L19" s="53">
        <v>525</v>
      </c>
      <c r="M19" s="53">
        <f t="shared" si="0"/>
        <v>282257.15000000002</v>
      </c>
      <c r="N19" s="45" t="s">
        <v>462</v>
      </c>
    </row>
    <row r="20" spans="1:14" s="243" customFormat="1" ht="60" x14ac:dyDescent="0.25">
      <c r="A20" s="45">
        <v>13</v>
      </c>
      <c r="B20" s="537" t="s">
        <v>489</v>
      </c>
      <c r="C20" s="270" t="s">
        <v>490</v>
      </c>
      <c r="D20" s="57" t="s">
        <v>491</v>
      </c>
      <c r="E20" s="46" t="s">
        <v>456</v>
      </c>
      <c r="F20" s="558">
        <v>6249400</v>
      </c>
      <c r="G20" s="53">
        <v>6249400</v>
      </c>
      <c r="H20" s="559">
        <v>43829</v>
      </c>
      <c r="I20" s="538">
        <v>1</v>
      </c>
      <c r="J20" s="538">
        <v>0</v>
      </c>
      <c r="K20" s="53">
        <v>89785.33</v>
      </c>
      <c r="L20" s="53">
        <v>0</v>
      </c>
      <c r="M20" s="53">
        <f t="shared" si="0"/>
        <v>6159614.6699999999</v>
      </c>
      <c r="N20" s="45" t="s">
        <v>462</v>
      </c>
    </row>
    <row r="21" spans="1:14" s="243" customFormat="1" ht="60" x14ac:dyDescent="0.25">
      <c r="A21" s="45">
        <v>14</v>
      </c>
      <c r="B21" s="557" t="s">
        <v>492</v>
      </c>
      <c r="C21" s="204" t="s">
        <v>493</v>
      </c>
      <c r="D21" s="57" t="s">
        <v>494</v>
      </c>
      <c r="E21" s="46" t="s">
        <v>456</v>
      </c>
      <c r="F21" s="558">
        <v>5651409</v>
      </c>
      <c r="G21" s="53">
        <v>5651409</v>
      </c>
      <c r="H21" s="559">
        <v>44032</v>
      </c>
      <c r="I21" s="538">
        <v>1</v>
      </c>
      <c r="J21" s="538">
        <v>0</v>
      </c>
      <c r="K21" s="53">
        <v>33901.06</v>
      </c>
      <c r="L21" s="53">
        <v>0</v>
      </c>
      <c r="M21" s="53">
        <f t="shared" si="0"/>
        <v>5617507.9400000004</v>
      </c>
      <c r="N21" s="45" t="s">
        <v>462</v>
      </c>
    </row>
    <row r="22" spans="1:14" s="243" customFormat="1" ht="45" x14ac:dyDescent="0.25">
      <c r="A22" s="45">
        <v>15</v>
      </c>
      <c r="B22" s="557" t="s">
        <v>495</v>
      </c>
      <c r="C22" s="204" t="s">
        <v>496</v>
      </c>
      <c r="D22" s="57" t="s">
        <v>497</v>
      </c>
      <c r="E22" s="46" t="s">
        <v>456</v>
      </c>
      <c r="F22" s="558">
        <v>474100</v>
      </c>
      <c r="G22" s="53">
        <v>474100</v>
      </c>
      <c r="H22" s="559">
        <v>43831</v>
      </c>
      <c r="I22" s="538">
        <v>1</v>
      </c>
      <c r="J22" s="538">
        <v>0</v>
      </c>
      <c r="K22" s="53">
        <v>67020.960000000006</v>
      </c>
      <c r="L22" s="53">
        <v>0</v>
      </c>
      <c r="M22" s="53">
        <f t="shared" si="0"/>
        <v>407079.04</v>
      </c>
      <c r="N22" s="45" t="s">
        <v>462</v>
      </c>
    </row>
    <row r="23" spans="1:14" s="243" customFormat="1" ht="45" x14ac:dyDescent="0.25">
      <c r="A23" s="45">
        <v>16</v>
      </c>
      <c r="B23" s="557" t="s">
        <v>498</v>
      </c>
      <c r="C23" s="204" t="s">
        <v>499</v>
      </c>
      <c r="D23" s="57" t="s">
        <v>500</v>
      </c>
      <c r="E23" s="46" t="s">
        <v>456</v>
      </c>
      <c r="F23" s="558">
        <v>140000</v>
      </c>
      <c r="G23" s="53">
        <v>1300</v>
      </c>
      <c r="H23" s="559">
        <v>43553</v>
      </c>
      <c r="I23" s="538">
        <v>1</v>
      </c>
      <c r="J23" s="538">
        <v>0</v>
      </c>
      <c r="K23" s="53">
        <v>642.21</v>
      </c>
      <c r="L23" s="53">
        <v>637.39</v>
      </c>
      <c r="M23" s="53">
        <f t="shared" si="0"/>
        <v>20.399999999999977</v>
      </c>
      <c r="N23" s="45" t="s">
        <v>462</v>
      </c>
    </row>
    <row r="24" spans="1:14" s="243" customFormat="1" ht="45" x14ac:dyDescent="0.25">
      <c r="A24" s="45">
        <v>17</v>
      </c>
      <c r="B24" s="557" t="s">
        <v>501</v>
      </c>
      <c r="C24" s="204" t="s">
        <v>499</v>
      </c>
      <c r="D24" s="57" t="s">
        <v>502</v>
      </c>
      <c r="E24" s="46" t="s">
        <v>456</v>
      </c>
      <c r="F24" s="558">
        <v>1000000</v>
      </c>
      <c r="G24" s="53">
        <v>1000000</v>
      </c>
      <c r="H24" s="559">
        <v>43414</v>
      </c>
      <c r="I24" s="538">
        <v>1</v>
      </c>
      <c r="J24" s="538">
        <v>0</v>
      </c>
      <c r="K24" s="53">
        <v>0</v>
      </c>
      <c r="L24" s="53">
        <v>0</v>
      </c>
      <c r="M24" s="53">
        <f t="shared" si="0"/>
        <v>1000000</v>
      </c>
      <c r="N24" s="45" t="s">
        <v>462</v>
      </c>
    </row>
    <row r="25" spans="1:14" s="243" customFormat="1" ht="45" x14ac:dyDescent="0.25">
      <c r="A25" s="45">
        <v>18</v>
      </c>
      <c r="B25" s="557" t="s">
        <v>503</v>
      </c>
      <c r="C25" s="204" t="s">
        <v>504</v>
      </c>
      <c r="D25" s="57" t="s">
        <v>505</v>
      </c>
      <c r="E25" s="46" t="s">
        <v>456</v>
      </c>
      <c r="F25" s="558">
        <v>435000</v>
      </c>
      <c r="G25" s="53">
        <v>435000</v>
      </c>
      <c r="H25" s="559">
        <v>43770</v>
      </c>
      <c r="I25" s="538">
        <v>1</v>
      </c>
      <c r="J25" s="538">
        <v>0</v>
      </c>
      <c r="K25" s="53">
        <v>840.46</v>
      </c>
      <c r="L25" s="53">
        <v>521.20000000000005</v>
      </c>
      <c r="M25" s="53">
        <f t="shared" si="0"/>
        <v>433638.33999999997</v>
      </c>
      <c r="N25" s="45" t="s">
        <v>462</v>
      </c>
    </row>
    <row r="26" spans="1:14" s="243" customFormat="1" ht="45" x14ac:dyDescent="0.25">
      <c r="A26" s="45">
        <v>19</v>
      </c>
      <c r="B26" s="557" t="s">
        <v>506</v>
      </c>
      <c r="C26" s="269" t="s">
        <v>507</v>
      </c>
      <c r="D26" s="57" t="s">
        <v>508</v>
      </c>
      <c r="E26" s="46" t="s">
        <v>456</v>
      </c>
      <c r="F26" s="558">
        <v>2000000</v>
      </c>
      <c r="G26" s="53">
        <v>2000000</v>
      </c>
      <c r="H26" s="559">
        <v>43661</v>
      </c>
      <c r="I26" s="538">
        <v>1</v>
      </c>
      <c r="J26" s="538">
        <v>0</v>
      </c>
      <c r="K26" s="53">
        <v>176418.21</v>
      </c>
      <c r="L26" s="53">
        <v>0</v>
      </c>
      <c r="M26" s="53">
        <f t="shared" si="0"/>
        <v>1823581.79</v>
      </c>
      <c r="N26" s="45" t="s">
        <v>462</v>
      </c>
    </row>
    <row r="27" spans="1:14" s="243" customFormat="1" ht="45" x14ac:dyDescent="0.25">
      <c r="A27" s="45">
        <v>20</v>
      </c>
      <c r="B27" s="557" t="s">
        <v>509</v>
      </c>
      <c r="C27" s="269" t="s">
        <v>469</v>
      </c>
      <c r="D27" s="57" t="s">
        <v>510</v>
      </c>
      <c r="E27" s="46" t="s">
        <v>456</v>
      </c>
      <c r="F27" s="558">
        <v>1571400</v>
      </c>
      <c r="G27" s="53">
        <v>1721080</v>
      </c>
      <c r="H27" s="559">
        <v>43436</v>
      </c>
      <c r="I27" s="538">
        <v>0.14000000000000001</v>
      </c>
      <c r="J27" s="538">
        <v>0</v>
      </c>
      <c r="K27" s="53">
        <v>140214.29999999999</v>
      </c>
      <c r="L27" s="53">
        <v>0</v>
      </c>
      <c r="M27" s="53">
        <f>+G27-K27-L27</f>
        <v>1580865.7</v>
      </c>
      <c r="N27" s="45" t="s">
        <v>462</v>
      </c>
    </row>
    <row r="28" spans="1:14" s="243" customFormat="1" ht="60" x14ac:dyDescent="0.25">
      <c r="A28" s="45">
        <v>20</v>
      </c>
      <c r="B28" s="557" t="s">
        <v>509</v>
      </c>
      <c r="C28" s="269" t="s">
        <v>469</v>
      </c>
      <c r="D28" s="57" t="s">
        <v>510</v>
      </c>
      <c r="E28" s="271" t="s">
        <v>511</v>
      </c>
      <c r="F28" s="558"/>
      <c r="G28" s="53">
        <v>124520</v>
      </c>
      <c r="H28" s="559">
        <v>43436</v>
      </c>
      <c r="I28" s="538">
        <v>0.14000000000000001</v>
      </c>
      <c r="J28" s="538">
        <v>0</v>
      </c>
      <c r="K28" s="53">
        <v>124520</v>
      </c>
      <c r="L28" s="53">
        <v>0</v>
      </c>
      <c r="M28" s="53">
        <f t="shared" si="0"/>
        <v>0</v>
      </c>
      <c r="N28" s="45" t="s">
        <v>462</v>
      </c>
    </row>
    <row r="29" spans="1:14" s="243" customFormat="1" ht="45" x14ac:dyDescent="0.25">
      <c r="A29" s="45">
        <v>21</v>
      </c>
      <c r="B29" s="557" t="s">
        <v>512</v>
      </c>
      <c r="C29" s="269" t="s">
        <v>513</v>
      </c>
      <c r="D29" s="57" t="s">
        <v>514</v>
      </c>
      <c r="E29" s="46" t="s">
        <v>456</v>
      </c>
      <c r="F29" s="558">
        <v>60900</v>
      </c>
      <c r="G29" s="53">
        <v>102200</v>
      </c>
      <c r="H29" s="559">
        <v>43433</v>
      </c>
      <c r="I29" s="538">
        <v>1</v>
      </c>
      <c r="J29" s="538">
        <v>0.01</v>
      </c>
      <c r="K29" s="53">
        <v>99300.55</v>
      </c>
      <c r="L29" s="53">
        <v>653.4</v>
      </c>
      <c r="M29" s="53">
        <f t="shared" si="0"/>
        <v>2246.049999999997</v>
      </c>
      <c r="N29" s="45" t="s">
        <v>462</v>
      </c>
    </row>
    <row r="30" spans="1:14" s="243" customFormat="1" ht="45" x14ac:dyDescent="0.25">
      <c r="A30" s="45">
        <v>22</v>
      </c>
      <c r="B30" s="557" t="s">
        <v>515</v>
      </c>
      <c r="C30" s="269" t="s">
        <v>516</v>
      </c>
      <c r="D30" s="57" t="s">
        <v>517</v>
      </c>
      <c r="E30" s="46" t="s">
        <v>456</v>
      </c>
      <c r="F30" s="558">
        <v>687700</v>
      </c>
      <c r="G30" s="53">
        <v>750500</v>
      </c>
      <c r="H30" s="559">
        <v>43465</v>
      </c>
      <c r="I30" s="538">
        <v>1</v>
      </c>
      <c r="J30" s="538">
        <v>0</v>
      </c>
      <c r="K30" s="53">
        <v>734774.56</v>
      </c>
      <c r="L30" s="53">
        <v>793.99</v>
      </c>
      <c r="M30" s="53">
        <f t="shared" si="0"/>
        <v>14931.449999999944</v>
      </c>
      <c r="N30" s="45" t="s">
        <v>462</v>
      </c>
    </row>
    <row r="31" spans="1:14" s="243" customFormat="1" ht="45" x14ac:dyDescent="0.25">
      <c r="A31" s="45">
        <v>23</v>
      </c>
      <c r="B31" s="560" t="s">
        <v>518</v>
      </c>
      <c r="C31" s="204" t="s">
        <v>519</v>
      </c>
      <c r="D31" s="270" t="s">
        <v>520</v>
      </c>
      <c r="E31" s="271" t="s">
        <v>456</v>
      </c>
      <c r="F31" s="561">
        <v>0</v>
      </c>
      <c r="G31" s="272">
        <v>164800</v>
      </c>
      <c r="H31" s="562">
        <v>43462</v>
      </c>
      <c r="I31" s="563">
        <v>1</v>
      </c>
      <c r="J31" s="563">
        <v>0.01</v>
      </c>
      <c r="K31" s="272">
        <v>148900</v>
      </c>
      <c r="L31" s="272">
        <v>0</v>
      </c>
      <c r="M31" s="53">
        <f>+G31-K31-L31</f>
        <v>15900</v>
      </c>
      <c r="N31" s="45" t="s">
        <v>462</v>
      </c>
    </row>
    <row r="32" spans="1:14" s="243" customFormat="1" ht="45" x14ac:dyDescent="0.25">
      <c r="A32" s="45">
        <v>24</v>
      </c>
      <c r="B32" s="557" t="s">
        <v>521</v>
      </c>
      <c r="C32" s="269" t="s">
        <v>522</v>
      </c>
      <c r="D32" s="57" t="s">
        <v>523</v>
      </c>
      <c r="E32" s="46" t="s">
        <v>456</v>
      </c>
      <c r="F32" s="558">
        <v>245600</v>
      </c>
      <c r="G32" s="53">
        <v>157700</v>
      </c>
      <c r="H32" s="559">
        <v>43406</v>
      </c>
      <c r="I32" s="538">
        <v>1</v>
      </c>
      <c r="J32" s="538">
        <v>0.95</v>
      </c>
      <c r="K32" s="53">
        <v>146000</v>
      </c>
      <c r="L32" s="53">
        <v>663.35</v>
      </c>
      <c r="M32" s="53">
        <f t="shared" si="0"/>
        <v>11036.65</v>
      </c>
      <c r="N32" s="45" t="s">
        <v>462</v>
      </c>
    </row>
    <row r="33" spans="1:14" s="243" customFormat="1" ht="45" x14ac:dyDescent="0.25">
      <c r="A33" s="45">
        <v>25</v>
      </c>
      <c r="B33" s="560" t="s">
        <v>524</v>
      </c>
      <c r="C33" s="204" t="s">
        <v>516</v>
      </c>
      <c r="D33" s="270" t="s">
        <v>525</v>
      </c>
      <c r="E33" s="271" t="s">
        <v>456</v>
      </c>
      <c r="F33" s="561">
        <v>350200</v>
      </c>
      <c r="G33" s="272">
        <v>350200</v>
      </c>
      <c r="H33" s="562">
        <v>43630</v>
      </c>
      <c r="I33" s="563" t="s">
        <v>97</v>
      </c>
      <c r="J33" s="563">
        <v>0.04</v>
      </c>
      <c r="K33" s="272">
        <v>306705</v>
      </c>
      <c r="L33" s="272">
        <v>1118.4000000000001</v>
      </c>
      <c r="M33" s="53">
        <f t="shared" si="0"/>
        <v>42376.6</v>
      </c>
      <c r="N33" s="45" t="s">
        <v>462</v>
      </c>
    </row>
    <row r="34" spans="1:14" s="243" customFormat="1" ht="45" x14ac:dyDescent="0.25">
      <c r="A34" s="45">
        <v>26</v>
      </c>
      <c r="B34" s="560" t="s">
        <v>526</v>
      </c>
      <c r="C34" s="204" t="s">
        <v>493</v>
      </c>
      <c r="D34" s="270" t="s">
        <v>527</v>
      </c>
      <c r="E34" s="271" t="s">
        <v>456</v>
      </c>
      <c r="F34" s="561">
        <v>59300</v>
      </c>
      <c r="G34" s="272">
        <v>59300</v>
      </c>
      <c r="H34" s="562">
        <v>43301</v>
      </c>
      <c r="I34" s="563" t="s">
        <v>97</v>
      </c>
      <c r="J34" s="563">
        <v>0.01</v>
      </c>
      <c r="K34" s="272">
        <v>56388</v>
      </c>
      <c r="L34" s="272">
        <v>0</v>
      </c>
      <c r="M34" s="53">
        <f t="shared" si="0"/>
        <v>2912</v>
      </c>
      <c r="N34" s="45"/>
    </row>
    <row r="35" spans="1:14" s="243" customFormat="1" ht="45" x14ac:dyDescent="0.25">
      <c r="A35" s="45">
        <v>27</v>
      </c>
      <c r="B35" s="560" t="s">
        <v>528</v>
      </c>
      <c r="C35" s="204" t="s">
        <v>529</v>
      </c>
      <c r="D35" s="270" t="s">
        <v>525</v>
      </c>
      <c r="E35" s="271" t="s">
        <v>456</v>
      </c>
      <c r="F35" s="561">
        <v>327400</v>
      </c>
      <c r="G35" s="272">
        <v>336500</v>
      </c>
      <c r="H35" s="562">
        <v>43609</v>
      </c>
      <c r="I35" s="563" t="s">
        <v>97</v>
      </c>
      <c r="J35" s="563">
        <v>0.01</v>
      </c>
      <c r="K35" s="272">
        <v>336423</v>
      </c>
      <c r="L35" s="272">
        <v>0</v>
      </c>
      <c r="M35" s="53">
        <f t="shared" si="0"/>
        <v>77</v>
      </c>
      <c r="N35" s="45"/>
    </row>
    <row r="36" spans="1:14" s="243" customFormat="1" ht="60" x14ac:dyDescent="0.25">
      <c r="A36" s="564">
        <v>28</v>
      </c>
      <c r="B36" s="557" t="s">
        <v>530</v>
      </c>
      <c r="C36" s="269" t="s">
        <v>531</v>
      </c>
      <c r="D36" s="57" t="s">
        <v>532</v>
      </c>
      <c r="E36" s="46" t="s">
        <v>456</v>
      </c>
      <c r="F36" s="558">
        <v>205800</v>
      </c>
      <c r="G36" s="53">
        <v>251700</v>
      </c>
      <c r="H36" s="559">
        <v>43448</v>
      </c>
      <c r="I36" s="538">
        <v>1</v>
      </c>
      <c r="J36" s="538">
        <v>0.02</v>
      </c>
      <c r="K36" s="53">
        <v>177606.46</v>
      </c>
      <c r="L36" s="53">
        <v>29091.73</v>
      </c>
      <c r="M36" s="53">
        <f t="shared" si="0"/>
        <v>45001.810000000012</v>
      </c>
      <c r="N36" s="564" t="s">
        <v>462</v>
      </c>
    </row>
    <row r="37" spans="1:14" s="243" customFormat="1" ht="45" x14ac:dyDescent="0.25">
      <c r="A37" s="45">
        <v>29</v>
      </c>
      <c r="B37" s="557" t="s">
        <v>533</v>
      </c>
      <c r="C37" s="269" t="s">
        <v>490</v>
      </c>
      <c r="D37" s="57" t="s">
        <v>534</v>
      </c>
      <c r="E37" s="46" t="s">
        <v>456</v>
      </c>
      <c r="F37" s="558">
        <v>6500000</v>
      </c>
      <c r="G37" s="53">
        <v>6500000</v>
      </c>
      <c r="H37" s="559">
        <v>43845</v>
      </c>
      <c r="I37" s="538">
        <v>0.96</v>
      </c>
      <c r="J37" s="538">
        <v>0</v>
      </c>
      <c r="K37" s="53">
        <v>0</v>
      </c>
      <c r="L37" s="53">
        <v>0</v>
      </c>
      <c r="M37" s="53">
        <f t="shared" si="0"/>
        <v>6500000</v>
      </c>
      <c r="N37" s="564"/>
    </row>
    <row r="38" spans="1:14" s="243" customFormat="1" ht="45" x14ac:dyDescent="0.25">
      <c r="A38" s="45">
        <v>30</v>
      </c>
      <c r="B38" s="557" t="s">
        <v>535</v>
      </c>
      <c r="C38" s="269" t="s">
        <v>490</v>
      </c>
      <c r="D38" s="57" t="s">
        <v>497</v>
      </c>
      <c r="E38" s="46" t="s">
        <v>456</v>
      </c>
      <c r="F38" s="558">
        <v>474100</v>
      </c>
      <c r="G38" s="53">
        <v>474100</v>
      </c>
      <c r="H38" s="559">
        <v>43831</v>
      </c>
      <c r="I38" s="538">
        <v>0</v>
      </c>
      <c r="J38" s="538">
        <v>0</v>
      </c>
      <c r="K38" s="53">
        <v>108358.39</v>
      </c>
      <c r="L38" s="53">
        <v>0</v>
      </c>
      <c r="M38" s="53">
        <f t="shared" si="0"/>
        <v>365741.61</v>
      </c>
      <c r="N38" s="564"/>
    </row>
    <row r="39" spans="1:14" s="243" customFormat="1" ht="45" x14ac:dyDescent="0.25">
      <c r="A39" s="45">
        <v>31</v>
      </c>
      <c r="B39" s="557" t="s">
        <v>536</v>
      </c>
      <c r="C39" s="269" t="s">
        <v>537</v>
      </c>
      <c r="D39" s="57" t="s">
        <v>538</v>
      </c>
      <c r="E39" s="46" t="s">
        <v>456</v>
      </c>
      <c r="F39" s="558">
        <v>299000</v>
      </c>
      <c r="G39" s="53">
        <v>299000</v>
      </c>
      <c r="H39" s="559">
        <v>43287</v>
      </c>
      <c r="I39" s="563" t="s">
        <v>97</v>
      </c>
      <c r="J39" s="538">
        <v>0.03</v>
      </c>
      <c r="K39" s="53">
        <v>282200</v>
      </c>
      <c r="L39" s="53">
        <v>1313.76</v>
      </c>
      <c r="M39" s="53">
        <f t="shared" si="0"/>
        <v>15486.24</v>
      </c>
      <c r="N39" s="564"/>
    </row>
    <row r="40" spans="1:14" s="243" customFormat="1" ht="45" x14ac:dyDescent="0.25">
      <c r="A40" s="45">
        <v>32</v>
      </c>
      <c r="B40" s="557" t="s">
        <v>539</v>
      </c>
      <c r="C40" s="269" t="s">
        <v>490</v>
      </c>
      <c r="D40" s="57" t="s">
        <v>540</v>
      </c>
      <c r="E40" s="46" t="s">
        <v>456</v>
      </c>
      <c r="F40" s="558">
        <v>50400</v>
      </c>
      <c r="G40" s="53">
        <v>50400</v>
      </c>
      <c r="H40" s="559">
        <v>43434</v>
      </c>
      <c r="I40" s="538">
        <v>1</v>
      </c>
      <c r="J40" s="538">
        <v>0</v>
      </c>
      <c r="K40" s="53">
        <v>4000</v>
      </c>
      <c r="L40" s="53">
        <v>0</v>
      </c>
      <c r="M40" s="53">
        <f t="shared" si="0"/>
        <v>46400</v>
      </c>
      <c r="N40" s="564"/>
    </row>
    <row r="41" spans="1:14" s="243" customFormat="1" ht="45" x14ac:dyDescent="0.25">
      <c r="A41" s="45">
        <v>33</v>
      </c>
      <c r="B41" s="557" t="s">
        <v>541</v>
      </c>
      <c r="C41" s="269" t="s">
        <v>542</v>
      </c>
      <c r="D41" s="57" t="s">
        <v>543</v>
      </c>
      <c r="E41" s="46" t="s">
        <v>456</v>
      </c>
      <c r="F41" s="558">
        <v>0</v>
      </c>
      <c r="G41" s="53">
        <v>605400</v>
      </c>
      <c r="H41" s="559">
        <v>43416</v>
      </c>
      <c r="I41" s="538">
        <v>1</v>
      </c>
      <c r="J41" s="538">
        <v>0.15</v>
      </c>
      <c r="K41" s="53">
        <v>576482</v>
      </c>
      <c r="L41" s="53">
        <v>353.34</v>
      </c>
      <c r="M41" s="53">
        <f t="shared" si="0"/>
        <v>28564.66</v>
      </c>
      <c r="N41" s="564"/>
    </row>
    <row r="42" spans="1:14" s="243" customFormat="1" ht="45" x14ac:dyDescent="0.25">
      <c r="A42" s="45">
        <v>34</v>
      </c>
      <c r="B42" s="557" t="s">
        <v>544</v>
      </c>
      <c r="C42" s="204" t="s">
        <v>545</v>
      </c>
      <c r="D42" s="57" t="s">
        <v>546</v>
      </c>
      <c r="E42" s="46" t="s">
        <v>456</v>
      </c>
      <c r="F42" s="558">
        <v>0</v>
      </c>
      <c r="G42" s="53">
        <v>2463155.9</v>
      </c>
      <c r="H42" s="559">
        <v>43497</v>
      </c>
      <c r="I42" s="538">
        <v>1</v>
      </c>
      <c r="J42" s="538">
        <v>0.51</v>
      </c>
      <c r="K42" s="53">
        <v>1411919.07</v>
      </c>
      <c r="L42" s="53">
        <v>877024.46</v>
      </c>
      <c r="M42" s="53">
        <f t="shared" si="0"/>
        <v>174212.36999999988</v>
      </c>
      <c r="N42" s="564"/>
    </row>
    <row r="43" spans="1:14" s="243" customFormat="1" ht="45" x14ac:dyDescent="0.25">
      <c r="A43" s="45">
        <v>35</v>
      </c>
      <c r="B43" s="557" t="s">
        <v>547</v>
      </c>
      <c r="C43" s="269" t="s">
        <v>548</v>
      </c>
      <c r="D43" s="57" t="s">
        <v>549</v>
      </c>
      <c r="E43" s="46" t="s">
        <v>456</v>
      </c>
      <c r="F43" s="558">
        <v>0</v>
      </c>
      <c r="G43" s="53">
        <v>1493413</v>
      </c>
      <c r="H43" s="559">
        <v>43553</v>
      </c>
      <c r="I43" s="538">
        <v>1</v>
      </c>
      <c r="J43" s="538">
        <v>0.37</v>
      </c>
      <c r="K43" s="53">
        <v>930014.37</v>
      </c>
      <c r="L43" s="53">
        <v>464688.15</v>
      </c>
      <c r="M43" s="53">
        <f t="shared" si="0"/>
        <v>98710.479999999981</v>
      </c>
      <c r="N43" s="564"/>
    </row>
    <row r="44" spans="1:14" s="243" customFormat="1" ht="45" x14ac:dyDescent="0.25">
      <c r="A44" s="564">
        <v>36</v>
      </c>
      <c r="B44" s="560" t="s">
        <v>550</v>
      </c>
      <c r="C44" s="204" t="s">
        <v>551</v>
      </c>
      <c r="D44" s="270" t="s">
        <v>552</v>
      </c>
      <c r="E44" s="271" t="s">
        <v>456</v>
      </c>
      <c r="F44" s="561">
        <v>0</v>
      </c>
      <c r="G44" s="272">
        <v>65500</v>
      </c>
      <c r="H44" s="562">
        <v>43322</v>
      </c>
      <c r="I44" s="563">
        <v>1</v>
      </c>
      <c r="J44" s="563">
        <v>0.3</v>
      </c>
      <c r="K44" s="272">
        <v>0</v>
      </c>
      <c r="L44" s="272">
        <v>58827.71</v>
      </c>
      <c r="M44" s="272">
        <f t="shared" si="0"/>
        <v>6672.2900000000009</v>
      </c>
      <c r="N44" s="564" t="s">
        <v>462</v>
      </c>
    </row>
    <row r="45" spans="1:14" s="243" customFormat="1" ht="45" x14ac:dyDescent="0.25">
      <c r="A45" s="564">
        <v>37</v>
      </c>
      <c r="B45" s="565" t="s">
        <v>553</v>
      </c>
      <c r="C45" s="204" t="s">
        <v>499</v>
      </c>
      <c r="D45" s="270" t="s">
        <v>554</v>
      </c>
      <c r="E45" s="271" t="s">
        <v>456</v>
      </c>
      <c r="F45" s="561">
        <v>0</v>
      </c>
      <c r="G45" s="272">
        <v>190100</v>
      </c>
      <c r="H45" s="562">
        <v>43357</v>
      </c>
      <c r="I45" s="563">
        <v>1</v>
      </c>
      <c r="J45" s="563">
        <v>0.1</v>
      </c>
      <c r="K45" s="272">
        <v>80217.36</v>
      </c>
      <c r="L45" s="272">
        <v>35098.35</v>
      </c>
      <c r="M45" s="272">
        <f t="shared" si="0"/>
        <v>74784.290000000008</v>
      </c>
      <c r="N45" s="564" t="s">
        <v>462</v>
      </c>
    </row>
    <row r="46" spans="1:14" s="243" customFormat="1" ht="45" x14ac:dyDescent="0.25">
      <c r="A46" s="564">
        <v>38</v>
      </c>
      <c r="B46" s="560" t="s">
        <v>555</v>
      </c>
      <c r="C46" s="204" t="s">
        <v>522</v>
      </c>
      <c r="D46" s="270" t="s">
        <v>556</v>
      </c>
      <c r="E46" s="271" t="s">
        <v>456</v>
      </c>
      <c r="F46" s="561">
        <v>0</v>
      </c>
      <c r="G46" s="272">
        <v>50100</v>
      </c>
      <c r="H46" s="562">
        <v>43406</v>
      </c>
      <c r="I46" s="563">
        <v>1</v>
      </c>
      <c r="J46" s="563">
        <v>0.4</v>
      </c>
      <c r="K46" s="272">
        <v>7958.27</v>
      </c>
      <c r="L46" s="272">
        <v>42095.94</v>
      </c>
      <c r="M46" s="272">
        <f t="shared" si="0"/>
        <v>45.789999999993597</v>
      </c>
      <c r="N46" s="564" t="s">
        <v>462</v>
      </c>
    </row>
    <row r="47" spans="1:14" s="243" customFormat="1" ht="45" x14ac:dyDescent="0.25">
      <c r="A47" s="564">
        <v>39</v>
      </c>
      <c r="B47" s="560" t="s">
        <v>557</v>
      </c>
      <c r="C47" s="204" t="s">
        <v>490</v>
      </c>
      <c r="D47" s="270" t="s">
        <v>558</v>
      </c>
      <c r="E47" s="271" t="s">
        <v>456</v>
      </c>
      <c r="F47" s="561">
        <v>0</v>
      </c>
      <c r="G47" s="272">
        <v>84180.31</v>
      </c>
      <c r="H47" s="562">
        <v>43189</v>
      </c>
      <c r="I47" s="563" t="s">
        <v>97</v>
      </c>
      <c r="J47" s="563">
        <v>1</v>
      </c>
      <c r="K47" s="272">
        <v>0</v>
      </c>
      <c r="L47" s="272">
        <v>84180.31</v>
      </c>
      <c r="M47" s="272">
        <f t="shared" si="0"/>
        <v>0</v>
      </c>
      <c r="N47" s="564" t="s">
        <v>462</v>
      </c>
    </row>
    <row r="48" spans="1:14" s="243" customFormat="1" ht="45" x14ac:dyDescent="0.25">
      <c r="A48" s="45">
        <v>40</v>
      </c>
      <c r="B48" s="557" t="s">
        <v>559</v>
      </c>
      <c r="C48" s="269" t="s">
        <v>531</v>
      </c>
      <c r="D48" s="57" t="s">
        <v>560</v>
      </c>
      <c r="E48" s="46" t="s">
        <v>456</v>
      </c>
      <c r="F48" s="558">
        <v>0</v>
      </c>
      <c r="G48" s="53">
        <v>67800</v>
      </c>
      <c r="H48" s="559">
        <v>43420</v>
      </c>
      <c r="I48" s="538" t="s">
        <v>97</v>
      </c>
      <c r="J48" s="538">
        <v>0.03</v>
      </c>
      <c r="K48" s="53">
        <v>50650.62</v>
      </c>
      <c r="L48" s="53">
        <v>6954.62</v>
      </c>
      <c r="M48" s="53">
        <f t="shared" si="0"/>
        <v>10194.759999999998</v>
      </c>
      <c r="N48" s="564" t="s">
        <v>462</v>
      </c>
    </row>
    <row r="49" spans="1:14" s="243" customFormat="1" ht="45" x14ac:dyDescent="0.25">
      <c r="A49" s="564">
        <v>41</v>
      </c>
      <c r="B49" s="560" t="s">
        <v>561</v>
      </c>
      <c r="C49" s="204" t="s">
        <v>562</v>
      </c>
      <c r="D49" s="270" t="s">
        <v>563</v>
      </c>
      <c r="E49" s="271" t="s">
        <v>456</v>
      </c>
      <c r="F49" s="561">
        <v>0</v>
      </c>
      <c r="G49" s="272">
        <v>68100</v>
      </c>
      <c r="H49" s="562">
        <v>43357</v>
      </c>
      <c r="I49" s="563">
        <v>1</v>
      </c>
      <c r="J49" s="563">
        <v>0.96</v>
      </c>
      <c r="K49" s="272">
        <v>39999.980000000003</v>
      </c>
      <c r="L49" s="272">
        <v>0</v>
      </c>
      <c r="M49" s="272">
        <f t="shared" si="0"/>
        <v>28100.019999999997</v>
      </c>
      <c r="N49" s="564" t="s">
        <v>462</v>
      </c>
    </row>
    <row r="50" spans="1:14" s="243" customFormat="1" ht="45" x14ac:dyDescent="0.25">
      <c r="A50" s="45">
        <v>42</v>
      </c>
      <c r="B50" s="557" t="s">
        <v>564</v>
      </c>
      <c r="C50" s="269" t="s">
        <v>565</v>
      </c>
      <c r="D50" s="57" t="s">
        <v>566</v>
      </c>
      <c r="E50" s="46" t="s">
        <v>456</v>
      </c>
      <c r="F50" s="558">
        <v>0</v>
      </c>
      <c r="G50" s="53">
        <v>70500</v>
      </c>
      <c r="H50" s="559">
        <v>43420</v>
      </c>
      <c r="I50" s="538">
        <v>1</v>
      </c>
      <c r="J50" s="538">
        <v>0.02</v>
      </c>
      <c r="K50" s="53">
        <v>69995</v>
      </c>
      <c r="L50" s="53">
        <v>0</v>
      </c>
      <c r="M50" s="53">
        <f t="shared" si="0"/>
        <v>505</v>
      </c>
      <c r="N50" s="564" t="s">
        <v>462</v>
      </c>
    </row>
    <row r="51" spans="1:14" s="243" customFormat="1" ht="45" x14ac:dyDescent="0.25">
      <c r="A51" s="45">
        <v>43</v>
      </c>
      <c r="B51" s="557" t="s">
        <v>567</v>
      </c>
      <c r="C51" s="269" t="s">
        <v>531</v>
      </c>
      <c r="D51" s="57" t="s">
        <v>568</v>
      </c>
      <c r="E51" s="46" t="s">
        <v>456</v>
      </c>
      <c r="F51" s="558">
        <v>0</v>
      </c>
      <c r="G51" s="53">
        <v>46000</v>
      </c>
      <c r="H51" s="559">
        <v>43434</v>
      </c>
      <c r="I51" s="538">
        <v>1</v>
      </c>
      <c r="J51" s="538">
        <v>0.8</v>
      </c>
      <c r="K51" s="53">
        <v>0</v>
      </c>
      <c r="L51" s="53">
        <v>40606.19</v>
      </c>
      <c r="M51" s="53">
        <f t="shared" si="0"/>
        <v>5393.8099999999977</v>
      </c>
      <c r="N51" s="564" t="s">
        <v>462</v>
      </c>
    </row>
    <row r="52" spans="1:14" s="243" customFormat="1" ht="45" x14ac:dyDescent="0.25">
      <c r="A52" s="45">
        <v>44</v>
      </c>
      <c r="B52" s="557" t="s">
        <v>569</v>
      </c>
      <c r="C52" s="269" t="s">
        <v>570</v>
      </c>
      <c r="D52" s="57" t="s">
        <v>571</v>
      </c>
      <c r="E52" s="46" t="s">
        <v>456</v>
      </c>
      <c r="F52" s="558">
        <v>0</v>
      </c>
      <c r="G52" s="53">
        <v>23677.64</v>
      </c>
      <c r="H52" s="559">
        <v>43105</v>
      </c>
      <c r="I52" s="538" t="s">
        <v>97</v>
      </c>
      <c r="J52" s="538">
        <v>1</v>
      </c>
      <c r="K52" s="53">
        <v>0</v>
      </c>
      <c r="L52" s="53">
        <v>23677.64</v>
      </c>
      <c r="M52" s="53">
        <f t="shared" si="0"/>
        <v>0</v>
      </c>
      <c r="N52" s="564" t="s">
        <v>462</v>
      </c>
    </row>
    <row r="53" spans="1:14" s="243" customFormat="1" ht="45" x14ac:dyDescent="0.25">
      <c r="A53" s="45">
        <v>45</v>
      </c>
      <c r="B53" s="557" t="s">
        <v>572</v>
      </c>
      <c r="C53" s="269" t="s">
        <v>481</v>
      </c>
      <c r="D53" s="57" t="s">
        <v>573</v>
      </c>
      <c r="E53" s="46" t="s">
        <v>456</v>
      </c>
      <c r="F53" s="558">
        <v>0</v>
      </c>
      <c r="G53" s="53">
        <v>42300</v>
      </c>
      <c r="H53" s="559">
        <v>43420</v>
      </c>
      <c r="I53" s="538">
        <v>1</v>
      </c>
      <c r="J53" s="538">
        <v>0.01</v>
      </c>
      <c r="K53" s="53">
        <v>36587</v>
      </c>
      <c r="L53" s="53">
        <v>0</v>
      </c>
      <c r="M53" s="53">
        <f t="shared" si="0"/>
        <v>5713</v>
      </c>
      <c r="N53" s="564" t="s">
        <v>462</v>
      </c>
    </row>
    <row r="54" spans="1:14" s="243" customFormat="1" ht="45" x14ac:dyDescent="0.25">
      <c r="A54" s="45">
        <v>46</v>
      </c>
      <c r="B54" s="557" t="s">
        <v>574</v>
      </c>
      <c r="C54" s="269" t="s">
        <v>575</v>
      </c>
      <c r="D54" s="57" t="s">
        <v>576</v>
      </c>
      <c r="E54" s="46" t="s">
        <v>456</v>
      </c>
      <c r="F54" s="558">
        <v>0</v>
      </c>
      <c r="G54" s="53">
        <v>67400</v>
      </c>
      <c r="H54" s="559">
        <v>43399</v>
      </c>
      <c r="I54" s="538">
        <v>1</v>
      </c>
      <c r="J54" s="538">
        <v>0.01</v>
      </c>
      <c r="K54" s="53">
        <v>60645</v>
      </c>
      <c r="L54" s="53">
        <v>0</v>
      </c>
      <c r="M54" s="53">
        <f t="shared" si="0"/>
        <v>6755</v>
      </c>
      <c r="N54" s="564" t="s">
        <v>462</v>
      </c>
    </row>
    <row r="55" spans="1:14" s="243" customFormat="1" ht="45" x14ac:dyDescent="0.25">
      <c r="A55" s="45">
        <v>47</v>
      </c>
      <c r="B55" s="557" t="s">
        <v>577</v>
      </c>
      <c r="C55" s="269" t="s">
        <v>578</v>
      </c>
      <c r="D55" s="57" t="s">
        <v>576</v>
      </c>
      <c r="E55" s="46" t="s">
        <v>456</v>
      </c>
      <c r="F55" s="558">
        <v>0</v>
      </c>
      <c r="G55" s="53">
        <v>41200</v>
      </c>
      <c r="H55" s="559">
        <v>43399</v>
      </c>
      <c r="I55" s="538">
        <v>1</v>
      </c>
      <c r="J55" s="538">
        <v>0.01</v>
      </c>
      <c r="K55" s="53">
        <v>32990</v>
      </c>
      <c r="L55" s="53">
        <v>0</v>
      </c>
      <c r="M55" s="53">
        <f t="shared" si="0"/>
        <v>8210</v>
      </c>
      <c r="N55" s="564" t="s">
        <v>462</v>
      </c>
    </row>
    <row r="56" spans="1:14" s="243" customFormat="1" ht="45" x14ac:dyDescent="0.25">
      <c r="A56" s="45">
        <v>48</v>
      </c>
      <c r="B56" s="557" t="s">
        <v>579</v>
      </c>
      <c r="C56" s="269" t="s">
        <v>463</v>
      </c>
      <c r="D56" s="57" t="s">
        <v>580</v>
      </c>
      <c r="E56" s="46" t="s">
        <v>456</v>
      </c>
      <c r="F56" s="558">
        <v>0</v>
      </c>
      <c r="G56" s="53">
        <v>173100</v>
      </c>
      <c r="H56" s="559">
        <v>43455</v>
      </c>
      <c r="I56" s="538">
        <v>1</v>
      </c>
      <c r="J56" s="538">
        <v>0.02</v>
      </c>
      <c r="K56" s="53">
        <v>56709.78</v>
      </c>
      <c r="L56" s="53">
        <v>55510.06</v>
      </c>
      <c r="M56" s="53">
        <f t="shared" si="0"/>
        <v>60880.160000000003</v>
      </c>
      <c r="N56" s="564" t="s">
        <v>462</v>
      </c>
    </row>
    <row r="57" spans="1:14" s="243" customFormat="1" ht="45" x14ac:dyDescent="0.25">
      <c r="A57" s="45">
        <v>49</v>
      </c>
      <c r="B57" s="557" t="s">
        <v>581</v>
      </c>
      <c r="C57" s="269" t="s">
        <v>499</v>
      </c>
      <c r="D57" s="57" t="s">
        <v>582</v>
      </c>
      <c r="E57" s="46" t="s">
        <v>456</v>
      </c>
      <c r="F57" s="558">
        <v>0</v>
      </c>
      <c r="G57" s="53">
        <v>38000</v>
      </c>
      <c r="H57" s="559">
        <v>43448</v>
      </c>
      <c r="I57" s="538">
        <v>1</v>
      </c>
      <c r="J57" s="538">
        <v>0.03</v>
      </c>
      <c r="K57" s="53">
        <v>2575.2199999999998</v>
      </c>
      <c r="L57" s="53">
        <v>25972.44</v>
      </c>
      <c r="M57" s="53">
        <f t="shared" si="0"/>
        <v>9452.34</v>
      </c>
      <c r="N57" s="564" t="s">
        <v>462</v>
      </c>
    </row>
    <row r="58" spans="1:14" s="243" customFormat="1" ht="45" x14ac:dyDescent="0.25">
      <c r="A58" s="45" t="s">
        <v>97</v>
      </c>
      <c r="B58" s="557" t="s">
        <v>583</v>
      </c>
      <c r="C58" s="204" t="s">
        <v>584</v>
      </c>
      <c r="D58" s="57" t="s">
        <v>585</v>
      </c>
      <c r="E58" s="46" t="s">
        <v>456</v>
      </c>
      <c r="F58" s="558">
        <v>900000</v>
      </c>
      <c r="G58" s="53">
        <v>0</v>
      </c>
      <c r="H58" s="559" t="s">
        <v>97</v>
      </c>
      <c r="I58" s="538" t="s">
        <v>97</v>
      </c>
      <c r="J58" s="538" t="s">
        <v>97</v>
      </c>
      <c r="K58" s="53">
        <v>0</v>
      </c>
      <c r="L58" s="53">
        <v>0</v>
      </c>
      <c r="M58" s="53">
        <f>+G58-K58-L58</f>
        <v>0</v>
      </c>
      <c r="N58" s="45" t="s">
        <v>462</v>
      </c>
    </row>
    <row r="59" spans="1:14" s="243" customFormat="1" ht="45" x14ac:dyDescent="0.25">
      <c r="A59" s="45" t="s">
        <v>97</v>
      </c>
      <c r="B59" s="557" t="s">
        <v>586</v>
      </c>
      <c r="C59" s="269" t="s">
        <v>537</v>
      </c>
      <c r="D59" s="57" t="s">
        <v>587</v>
      </c>
      <c r="E59" s="46" t="s">
        <v>456</v>
      </c>
      <c r="F59" s="558">
        <v>2709000</v>
      </c>
      <c r="G59" s="53">
        <v>0</v>
      </c>
      <c r="H59" s="559" t="s">
        <v>97</v>
      </c>
      <c r="I59" s="538" t="s">
        <v>97</v>
      </c>
      <c r="J59" s="538" t="s">
        <v>97</v>
      </c>
      <c r="K59" s="53">
        <v>0</v>
      </c>
      <c r="L59" s="53">
        <v>0</v>
      </c>
      <c r="M59" s="53">
        <f t="shared" si="0"/>
        <v>0</v>
      </c>
      <c r="N59" s="45"/>
    </row>
    <row r="60" spans="1:14" s="243" customFormat="1" ht="45" x14ac:dyDescent="0.25">
      <c r="A60" s="45" t="s">
        <v>97</v>
      </c>
      <c r="B60" s="557" t="s">
        <v>588</v>
      </c>
      <c r="C60" s="269" t="s">
        <v>545</v>
      </c>
      <c r="D60" s="57" t="s">
        <v>587</v>
      </c>
      <c r="E60" s="46" t="s">
        <v>456</v>
      </c>
      <c r="F60" s="558">
        <v>2596600</v>
      </c>
      <c r="G60" s="53">
        <v>0</v>
      </c>
      <c r="H60" s="559" t="s">
        <v>97</v>
      </c>
      <c r="I60" s="538" t="s">
        <v>97</v>
      </c>
      <c r="J60" s="538" t="s">
        <v>97</v>
      </c>
      <c r="K60" s="53">
        <v>0</v>
      </c>
      <c r="L60" s="53">
        <v>0</v>
      </c>
      <c r="M60" s="53">
        <f t="shared" si="0"/>
        <v>0</v>
      </c>
      <c r="N60" s="45"/>
    </row>
    <row r="61" spans="1:14" s="243" customFormat="1" ht="16.5" thickBot="1" x14ac:dyDescent="0.3">
      <c r="A61" s="566" t="s">
        <v>589</v>
      </c>
      <c r="B61" s="567"/>
      <c r="C61" s="273"/>
      <c r="D61" s="273"/>
      <c r="E61" s="568" t="s">
        <v>56</v>
      </c>
      <c r="F61" s="569">
        <f>SUM(F8:F60)</f>
        <v>41635989</v>
      </c>
      <c r="G61" s="569">
        <f>SUM(G8:G60)</f>
        <v>41996215.850000001</v>
      </c>
      <c r="H61" s="570"/>
      <c r="I61" s="571"/>
      <c r="J61" s="571"/>
      <c r="K61" s="572">
        <f>SUM(K8:K60)</f>
        <v>8095661.79</v>
      </c>
      <c r="L61" s="572">
        <f>SUM(L8:L60)</f>
        <v>3274498.34</v>
      </c>
      <c r="M61" s="572">
        <f>SUM(M8:M60)</f>
        <v>30626055.719999991</v>
      </c>
      <c r="N61" s="573"/>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B35" sqref="B35:N35"/>
    </sheetView>
  </sheetViews>
  <sheetFormatPr defaultRowHeight="15" x14ac:dyDescent="0.25"/>
  <cols>
    <col min="2" max="2" width="15.42578125" customWidth="1"/>
    <col min="4" max="4" width="27.42578125" customWidth="1"/>
  </cols>
  <sheetData>
    <row r="1" spans="1:14" ht="31.5" x14ac:dyDescent="0.25">
      <c r="A1" s="35"/>
      <c r="B1" s="237" t="s">
        <v>26</v>
      </c>
      <c r="C1" s="713" t="s">
        <v>450</v>
      </c>
      <c r="D1" s="714"/>
      <c r="E1" s="238"/>
      <c r="I1" s="63"/>
    </row>
    <row r="2" spans="1:14" ht="15.75" x14ac:dyDescent="0.25">
      <c r="A2" s="35"/>
      <c r="B2" s="237" t="s">
        <v>28</v>
      </c>
      <c r="C2" s="715">
        <v>43266</v>
      </c>
      <c r="D2" s="716"/>
      <c r="E2" s="239"/>
      <c r="G2" s="63"/>
      <c r="H2" s="65"/>
      <c r="I2" s="63"/>
      <c r="J2" s="63"/>
      <c r="M2" s="66"/>
    </row>
    <row r="3" spans="1:14" ht="31.5" x14ac:dyDescent="0.25">
      <c r="A3" s="35"/>
      <c r="B3" s="237" t="s">
        <v>29</v>
      </c>
      <c r="C3" s="717" t="s">
        <v>451</v>
      </c>
      <c r="D3" s="718"/>
      <c r="E3" s="240"/>
    </row>
    <row r="4" spans="1:14" ht="15.75" x14ac:dyDescent="0.25">
      <c r="A4" s="35"/>
      <c r="B4" s="241"/>
      <c r="C4" s="242"/>
      <c r="D4" s="243"/>
      <c r="E4" s="243"/>
    </row>
    <row r="5" spans="1:14" x14ac:dyDescent="0.25">
      <c r="A5" s="719" t="s">
        <v>30</v>
      </c>
      <c r="B5" s="722" t="s">
        <v>429</v>
      </c>
      <c r="C5" s="723"/>
      <c r="D5" s="723"/>
      <c r="E5" s="723"/>
      <c r="F5" s="723"/>
      <c r="G5" s="723"/>
      <c r="H5" s="723"/>
      <c r="I5" s="723"/>
      <c r="J5" s="723"/>
      <c r="K5" s="723"/>
      <c r="L5" s="723"/>
      <c r="M5" s="723"/>
      <c r="N5" s="724"/>
    </row>
    <row r="6" spans="1:14" x14ac:dyDescent="0.25">
      <c r="A6" s="720"/>
      <c r="B6" s="725"/>
      <c r="C6" s="726"/>
      <c r="D6" s="726"/>
      <c r="E6" s="726"/>
      <c r="F6" s="726"/>
      <c r="G6" s="726"/>
      <c r="H6" s="726"/>
      <c r="I6" s="726"/>
      <c r="J6" s="726"/>
      <c r="K6" s="726"/>
      <c r="L6" s="726"/>
      <c r="M6" s="726"/>
      <c r="N6" s="727"/>
    </row>
    <row r="7" spans="1:14" x14ac:dyDescent="0.25">
      <c r="A7" s="721"/>
      <c r="B7" s="728"/>
      <c r="C7" s="729"/>
      <c r="D7" s="729"/>
      <c r="E7" s="729"/>
      <c r="F7" s="729"/>
      <c r="G7" s="729"/>
      <c r="H7" s="729"/>
      <c r="I7" s="729"/>
      <c r="J7" s="729"/>
      <c r="K7" s="729"/>
      <c r="L7" s="729"/>
      <c r="M7" s="729"/>
      <c r="N7" s="730"/>
    </row>
    <row r="8" spans="1:14" x14ac:dyDescent="0.25">
      <c r="A8" s="45">
        <v>3</v>
      </c>
      <c r="B8" s="688" t="s">
        <v>590</v>
      </c>
      <c r="C8" s="697"/>
      <c r="D8" s="697"/>
      <c r="E8" s="697"/>
      <c r="F8" s="697"/>
      <c r="G8" s="697"/>
      <c r="H8" s="697"/>
      <c r="I8" s="697"/>
      <c r="J8" s="697"/>
      <c r="K8" s="697"/>
      <c r="L8" s="697"/>
      <c r="M8" s="697"/>
      <c r="N8" s="689"/>
    </row>
    <row r="9" spans="1:14" x14ac:dyDescent="0.25">
      <c r="A9" s="45">
        <v>7</v>
      </c>
      <c r="B9" s="750" t="s">
        <v>591</v>
      </c>
      <c r="C9" s="751"/>
      <c r="D9" s="751"/>
      <c r="E9" s="751"/>
      <c r="F9" s="751"/>
      <c r="G9" s="751"/>
      <c r="H9" s="751"/>
      <c r="I9" s="751"/>
      <c r="J9" s="751"/>
      <c r="K9" s="751"/>
      <c r="L9" s="751"/>
      <c r="M9" s="751"/>
      <c r="N9" s="752"/>
    </row>
    <row r="10" spans="1:14" x14ac:dyDescent="0.25">
      <c r="A10" s="45">
        <v>8</v>
      </c>
      <c r="B10" s="688" t="s">
        <v>592</v>
      </c>
      <c r="C10" s="697"/>
      <c r="D10" s="697"/>
      <c r="E10" s="697"/>
      <c r="F10" s="697"/>
      <c r="G10" s="697"/>
      <c r="H10" s="697"/>
      <c r="I10" s="697"/>
      <c r="J10" s="697"/>
      <c r="K10" s="697"/>
      <c r="L10" s="697"/>
      <c r="M10" s="697"/>
      <c r="N10" s="689"/>
    </row>
    <row r="11" spans="1:14" x14ac:dyDescent="0.25">
      <c r="A11" s="45">
        <v>12</v>
      </c>
      <c r="B11" s="688" t="s">
        <v>593</v>
      </c>
      <c r="C11" s="697"/>
      <c r="D11" s="697"/>
      <c r="E11" s="697"/>
      <c r="F11" s="697"/>
      <c r="G11" s="697"/>
      <c r="H11" s="697"/>
      <c r="I11" s="697"/>
      <c r="J11" s="697"/>
      <c r="K11" s="697"/>
      <c r="L11" s="697"/>
      <c r="M11" s="697"/>
      <c r="N11" s="689"/>
    </row>
    <row r="12" spans="1:14" x14ac:dyDescent="0.25">
      <c r="A12" s="45">
        <v>13</v>
      </c>
      <c r="B12" s="688" t="s">
        <v>594</v>
      </c>
      <c r="C12" s="697"/>
      <c r="D12" s="697"/>
      <c r="E12" s="697"/>
      <c r="F12" s="697"/>
      <c r="G12" s="697"/>
      <c r="H12" s="697"/>
      <c r="I12" s="697"/>
      <c r="J12" s="697"/>
      <c r="K12" s="697"/>
      <c r="L12" s="697"/>
      <c r="M12" s="697"/>
      <c r="N12" s="689"/>
    </row>
    <row r="13" spans="1:14" x14ac:dyDescent="0.25">
      <c r="A13" s="45">
        <v>14</v>
      </c>
      <c r="B13" s="688" t="s">
        <v>595</v>
      </c>
      <c r="C13" s="697"/>
      <c r="D13" s="697"/>
      <c r="E13" s="697"/>
      <c r="F13" s="697"/>
      <c r="G13" s="697"/>
      <c r="H13" s="697"/>
      <c r="I13" s="697"/>
      <c r="J13" s="697"/>
      <c r="K13" s="697"/>
      <c r="L13" s="697"/>
      <c r="M13" s="697"/>
      <c r="N13" s="689"/>
    </row>
    <row r="14" spans="1:14" x14ac:dyDescent="0.25">
      <c r="A14" s="45">
        <v>15</v>
      </c>
      <c r="B14" s="688" t="s">
        <v>596</v>
      </c>
      <c r="C14" s="697"/>
      <c r="D14" s="697"/>
      <c r="E14" s="697"/>
      <c r="F14" s="697"/>
      <c r="G14" s="697"/>
      <c r="H14" s="697"/>
      <c r="I14" s="697"/>
      <c r="J14" s="697"/>
      <c r="K14" s="697"/>
      <c r="L14" s="697"/>
      <c r="M14" s="697"/>
      <c r="N14" s="689"/>
    </row>
    <row r="15" spans="1:14" x14ac:dyDescent="0.25">
      <c r="A15" s="45">
        <v>16</v>
      </c>
      <c r="B15" s="750" t="s">
        <v>597</v>
      </c>
      <c r="C15" s="751"/>
      <c r="D15" s="751"/>
      <c r="E15" s="751"/>
      <c r="F15" s="751"/>
      <c r="G15" s="751"/>
      <c r="H15" s="751"/>
      <c r="I15" s="751"/>
      <c r="J15" s="751"/>
      <c r="K15" s="751"/>
      <c r="L15" s="751"/>
      <c r="M15" s="751"/>
      <c r="N15" s="752"/>
    </row>
    <row r="16" spans="1:14" x14ac:dyDescent="0.25">
      <c r="A16" s="45">
        <v>17</v>
      </c>
      <c r="B16" s="688" t="s">
        <v>598</v>
      </c>
      <c r="C16" s="697"/>
      <c r="D16" s="697"/>
      <c r="E16" s="697"/>
      <c r="F16" s="697"/>
      <c r="G16" s="697"/>
      <c r="H16" s="697"/>
      <c r="I16" s="697"/>
      <c r="J16" s="697"/>
      <c r="K16" s="697"/>
      <c r="L16" s="697"/>
      <c r="M16" s="697"/>
      <c r="N16" s="689"/>
    </row>
    <row r="17" spans="1:14" x14ac:dyDescent="0.25">
      <c r="A17" s="45">
        <v>18</v>
      </c>
      <c r="B17" s="688" t="s">
        <v>599</v>
      </c>
      <c r="C17" s="697"/>
      <c r="D17" s="697"/>
      <c r="E17" s="697"/>
      <c r="F17" s="697"/>
      <c r="G17" s="697"/>
      <c r="H17" s="697"/>
      <c r="I17" s="697"/>
      <c r="J17" s="697"/>
      <c r="K17" s="697"/>
      <c r="L17" s="697"/>
      <c r="M17" s="697"/>
      <c r="N17" s="689"/>
    </row>
    <row r="18" spans="1:14" x14ac:dyDescent="0.25">
      <c r="A18" s="45">
        <v>19</v>
      </c>
      <c r="B18" s="688" t="s">
        <v>600</v>
      </c>
      <c r="C18" s="697"/>
      <c r="D18" s="697"/>
      <c r="E18" s="697"/>
      <c r="F18" s="697"/>
      <c r="G18" s="697"/>
      <c r="H18" s="697"/>
      <c r="I18" s="697"/>
      <c r="J18" s="697"/>
      <c r="K18" s="697"/>
      <c r="L18" s="697"/>
      <c r="M18" s="697"/>
      <c r="N18" s="689"/>
    </row>
    <row r="19" spans="1:14" x14ac:dyDescent="0.25">
      <c r="A19" s="45">
        <v>20</v>
      </c>
      <c r="B19" s="688" t="s">
        <v>601</v>
      </c>
      <c r="C19" s="697"/>
      <c r="D19" s="697"/>
      <c r="E19" s="697"/>
      <c r="F19" s="697"/>
      <c r="G19" s="697"/>
      <c r="H19" s="697"/>
      <c r="I19" s="697"/>
      <c r="J19" s="697"/>
      <c r="K19" s="697"/>
      <c r="L19" s="697"/>
      <c r="M19" s="697"/>
      <c r="N19" s="689"/>
    </row>
    <row r="20" spans="1:14" x14ac:dyDescent="0.25">
      <c r="A20" s="45">
        <v>21</v>
      </c>
      <c r="B20" s="750" t="s">
        <v>602</v>
      </c>
      <c r="C20" s="751"/>
      <c r="D20" s="751"/>
      <c r="E20" s="751"/>
      <c r="F20" s="751"/>
      <c r="G20" s="751"/>
      <c r="H20" s="751"/>
      <c r="I20" s="751"/>
      <c r="J20" s="751"/>
      <c r="K20" s="751"/>
      <c r="L20" s="751"/>
      <c r="M20" s="751"/>
      <c r="N20" s="752"/>
    </row>
    <row r="21" spans="1:14" x14ac:dyDescent="0.25">
      <c r="A21" s="45">
        <v>22</v>
      </c>
      <c r="B21" s="750" t="s">
        <v>603</v>
      </c>
      <c r="C21" s="751"/>
      <c r="D21" s="751"/>
      <c r="E21" s="751"/>
      <c r="F21" s="751"/>
      <c r="G21" s="751"/>
      <c r="H21" s="751"/>
      <c r="I21" s="751"/>
      <c r="J21" s="751"/>
      <c r="K21" s="751"/>
      <c r="L21" s="751"/>
      <c r="M21" s="751"/>
      <c r="N21" s="752"/>
    </row>
    <row r="22" spans="1:14" x14ac:dyDescent="0.25">
      <c r="A22" s="54">
        <v>23</v>
      </c>
      <c r="B22" s="750" t="s">
        <v>604</v>
      </c>
      <c r="C22" s="751"/>
      <c r="D22" s="751"/>
      <c r="E22" s="751"/>
      <c r="F22" s="751"/>
      <c r="G22" s="751"/>
      <c r="H22" s="751"/>
      <c r="I22" s="751"/>
      <c r="J22" s="751"/>
      <c r="K22" s="751"/>
      <c r="L22" s="751"/>
      <c r="M22" s="751"/>
      <c r="N22" s="752"/>
    </row>
    <row r="23" spans="1:14" x14ac:dyDescent="0.25">
      <c r="A23" s="45">
        <v>24</v>
      </c>
      <c r="B23" s="750" t="s">
        <v>605</v>
      </c>
      <c r="C23" s="751"/>
      <c r="D23" s="751"/>
      <c r="E23" s="751"/>
      <c r="F23" s="751"/>
      <c r="G23" s="751"/>
      <c r="H23" s="751"/>
      <c r="I23" s="751"/>
      <c r="J23" s="751"/>
      <c r="K23" s="751"/>
      <c r="L23" s="751"/>
      <c r="M23" s="751"/>
      <c r="N23" s="752"/>
    </row>
    <row r="24" spans="1:14" x14ac:dyDescent="0.25">
      <c r="A24" s="45">
        <v>25</v>
      </c>
      <c r="B24" s="750" t="s">
        <v>606</v>
      </c>
      <c r="C24" s="751"/>
      <c r="D24" s="751"/>
      <c r="E24" s="751"/>
      <c r="F24" s="751"/>
      <c r="G24" s="751"/>
      <c r="H24" s="751"/>
      <c r="I24" s="751"/>
      <c r="J24" s="751"/>
      <c r="K24" s="751"/>
      <c r="L24" s="751"/>
      <c r="M24" s="751"/>
      <c r="N24" s="752"/>
    </row>
    <row r="25" spans="1:14" x14ac:dyDescent="0.25">
      <c r="A25" s="54">
        <v>28</v>
      </c>
      <c r="B25" s="750" t="s">
        <v>607</v>
      </c>
      <c r="C25" s="751"/>
      <c r="D25" s="751"/>
      <c r="E25" s="751"/>
      <c r="F25" s="751"/>
      <c r="G25" s="751"/>
      <c r="H25" s="751"/>
      <c r="I25" s="751"/>
      <c r="J25" s="751"/>
      <c r="K25" s="751"/>
      <c r="L25" s="751"/>
      <c r="M25" s="751"/>
      <c r="N25" s="752"/>
    </row>
    <row r="26" spans="1:14" x14ac:dyDescent="0.25">
      <c r="A26" s="54">
        <v>36</v>
      </c>
      <c r="B26" s="750" t="s">
        <v>608</v>
      </c>
      <c r="C26" s="751"/>
      <c r="D26" s="751"/>
      <c r="E26" s="751"/>
      <c r="F26" s="751"/>
      <c r="G26" s="751"/>
      <c r="H26" s="751"/>
      <c r="I26" s="751"/>
      <c r="J26" s="751"/>
      <c r="K26" s="751"/>
      <c r="L26" s="751"/>
      <c r="M26" s="751"/>
      <c r="N26" s="752"/>
    </row>
    <row r="27" spans="1:14" x14ac:dyDescent="0.25">
      <c r="A27" s="54">
        <v>37</v>
      </c>
      <c r="B27" s="750" t="s">
        <v>609</v>
      </c>
      <c r="C27" s="751"/>
      <c r="D27" s="751"/>
      <c r="E27" s="751"/>
      <c r="F27" s="751"/>
      <c r="G27" s="751"/>
      <c r="H27" s="751"/>
      <c r="I27" s="751"/>
      <c r="J27" s="751"/>
      <c r="K27" s="751"/>
      <c r="L27" s="751"/>
      <c r="M27" s="751"/>
      <c r="N27" s="752"/>
    </row>
    <row r="28" spans="1:14" x14ac:dyDescent="0.25">
      <c r="A28" s="54">
        <v>38</v>
      </c>
      <c r="B28" s="750" t="s">
        <v>610</v>
      </c>
      <c r="C28" s="751"/>
      <c r="D28" s="751"/>
      <c r="E28" s="751"/>
      <c r="F28" s="751"/>
      <c r="G28" s="751"/>
      <c r="H28" s="751"/>
      <c r="I28" s="751"/>
      <c r="J28" s="751"/>
      <c r="K28" s="751"/>
      <c r="L28" s="751"/>
      <c r="M28" s="751"/>
      <c r="N28" s="752"/>
    </row>
    <row r="29" spans="1:14" x14ac:dyDescent="0.25">
      <c r="A29" s="54">
        <v>39</v>
      </c>
      <c r="B29" s="750" t="s">
        <v>611</v>
      </c>
      <c r="C29" s="751"/>
      <c r="D29" s="751"/>
      <c r="E29" s="751"/>
      <c r="F29" s="751"/>
      <c r="G29" s="751"/>
      <c r="H29" s="751"/>
      <c r="I29" s="751"/>
      <c r="J29" s="751"/>
      <c r="K29" s="751"/>
      <c r="L29" s="751"/>
      <c r="M29" s="751"/>
      <c r="N29" s="752"/>
    </row>
    <row r="30" spans="1:14" x14ac:dyDescent="0.25">
      <c r="A30" s="54">
        <v>40</v>
      </c>
      <c r="B30" s="750" t="s">
        <v>612</v>
      </c>
      <c r="C30" s="751"/>
      <c r="D30" s="751"/>
      <c r="E30" s="751"/>
      <c r="F30" s="751"/>
      <c r="G30" s="751"/>
      <c r="H30" s="751"/>
      <c r="I30" s="751"/>
      <c r="J30" s="751"/>
      <c r="K30" s="751"/>
      <c r="L30" s="751"/>
      <c r="M30" s="751"/>
      <c r="N30" s="752"/>
    </row>
    <row r="31" spans="1:14" x14ac:dyDescent="0.25">
      <c r="A31" s="54">
        <v>41</v>
      </c>
      <c r="B31" s="750" t="s">
        <v>613</v>
      </c>
      <c r="C31" s="751"/>
      <c r="D31" s="751"/>
      <c r="E31" s="751"/>
      <c r="F31" s="751"/>
      <c r="G31" s="751"/>
      <c r="H31" s="751"/>
      <c r="I31" s="751"/>
      <c r="J31" s="751"/>
      <c r="K31" s="751"/>
      <c r="L31" s="751"/>
      <c r="M31" s="751"/>
      <c r="N31" s="752"/>
    </row>
    <row r="32" spans="1:14" x14ac:dyDescent="0.25">
      <c r="A32" s="54">
        <v>42</v>
      </c>
      <c r="B32" s="750" t="s">
        <v>614</v>
      </c>
      <c r="C32" s="751"/>
      <c r="D32" s="751"/>
      <c r="E32" s="751"/>
      <c r="F32" s="751"/>
      <c r="G32" s="751"/>
      <c r="H32" s="751"/>
      <c r="I32" s="751"/>
      <c r="J32" s="751"/>
      <c r="K32" s="751"/>
      <c r="L32" s="751"/>
      <c r="M32" s="751"/>
      <c r="N32" s="752"/>
    </row>
    <row r="33" spans="1:14" x14ac:dyDescent="0.25">
      <c r="A33" s="274">
        <v>43</v>
      </c>
      <c r="B33" s="750" t="s">
        <v>615</v>
      </c>
      <c r="C33" s="751"/>
      <c r="D33" s="751"/>
      <c r="E33" s="751"/>
      <c r="F33" s="751"/>
      <c r="G33" s="751"/>
      <c r="H33" s="751"/>
      <c r="I33" s="751"/>
      <c r="J33" s="751"/>
      <c r="K33" s="751"/>
      <c r="L33" s="751"/>
      <c r="M33" s="751"/>
      <c r="N33" s="752"/>
    </row>
    <row r="34" spans="1:14" x14ac:dyDescent="0.25">
      <c r="A34" s="274">
        <v>44</v>
      </c>
      <c r="B34" s="750" t="s">
        <v>616</v>
      </c>
      <c r="C34" s="751"/>
      <c r="D34" s="751"/>
      <c r="E34" s="751"/>
      <c r="F34" s="751"/>
      <c r="G34" s="751"/>
      <c r="H34" s="751"/>
      <c r="I34" s="751"/>
      <c r="J34" s="751"/>
      <c r="K34" s="751"/>
      <c r="L34" s="751"/>
      <c r="M34" s="751"/>
      <c r="N34" s="752"/>
    </row>
    <row r="35" spans="1:14" x14ac:dyDescent="0.25">
      <c r="A35" s="274">
        <v>45</v>
      </c>
      <c r="B35" s="750" t="s">
        <v>617</v>
      </c>
      <c r="C35" s="751"/>
      <c r="D35" s="751"/>
      <c r="E35" s="751"/>
      <c r="F35" s="751"/>
      <c r="G35" s="751"/>
      <c r="H35" s="751"/>
      <c r="I35" s="751"/>
      <c r="J35" s="751"/>
      <c r="K35" s="751"/>
      <c r="L35" s="751"/>
      <c r="M35" s="751"/>
      <c r="N35" s="752"/>
    </row>
    <row r="36" spans="1:14" x14ac:dyDescent="0.25">
      <c r="A36" s="274">
        <v>46</v>
      </c>
      <c r="B36" s="750" t="s">
        <v>618</v>
      </c>
      <c r="C36" s="751"/>
      <c r="D36" s="751"/>
      <c r="E36" s="751"/>
      <c r="F36" s="751"/>
      <c r="G36" s="751"/>
      <c r="H36" s="751"/>
      <c r="I36" s="751"/>
      <c r="J36" s="751"/>
      <c r="K36" s="751"/>
      <c r="L36" s="751"/>
      <c r="M36" s="751"/>
      <c r="N36" s="752"/>
    </row>
    <row r="37" spans="1:14" x14ac:dyDescent="0.25">
      <c r="A37" s="274">
        <v>47</v>
      </c>
      <c r="B37" s="750" t="s">
        <v>619</v>
      </c>
      <c r="C37" s="751"/>
      <c r="D37" s="751"/>
      <c r="E37" s="751"/>
      <c r="F37" s="751"/>
      <c r="G37" s="751"/>
      <c r="H37" s="751"/>
      <c r="I37" s="751"/>
      <c r="J37" s="751"/>
      <c r="K37" s="751"/>
      <c r="L37" s="751"/>
      <c r="M37" s="751"/>
      <c r="N37" s="752"/>
    </row>
    <row r="38" spans="1:14" x14ac:dyDescent="0.25">
      <c r="A38" s="274">
        <v>48</v>
      </c>
      <c r="B38" s="750" t="s">
        <v>620</v>
      </c>
      <c r="C38" s="751"/>
      <c r="D38" s="751"/>
      <c r="E38" s="751"/>
      <c r="F38" s="751"/>
      <c r="G38" s="751"/>
      <c r="H38" s="751"/>
      <c r="I38" s="751"/>
      <c r="J38" s="751"/>
      <c r="K38" s="751"/>
      <c r="L38" s="751"/>
      <c r="M38" s="751"/>
      <c r="N38" s="752"/>
    </row>
    <row r="39" spans="1:14" x14ac:dyDescent="0.25">
      <c r="A39" s="274">
        <v>49</v>
      </c>
      <c r="B39" s="750" t="s">
        <v>621</v>
      </c>
      <c r="C39" s="751"/>
      <c r="D39" s="751"/>
      <c r="E39" s="751"/>
      <c r="F39" s="751"/>
      <c r="G39" s="751"/>
      <c r="H39" s="751"/>
      <c r="I39" s="751"/>
      <c r="J39" s="751"/>
      <c r="K39" s="751"/>
      <c r="L39" s="751"/>
      <c r="M39" s="751"/>
      <c r="N39" s="752"/>
    </row>
    <row r="40" spans="1:14" x14ac:dyDescent="0.25">
      <c r="A40" s="45" t="s">
        <v>97</v>
      </c>
      <c r="B40" s="688" t="s">
        <v>622</v>
      </c>
      <c r="C40" s="697"/>
      <c r="D40" s="697"/>
      <c r="E40" s="697"/>
      <c r="F40" s="697"/>
      <c r="G40" s="697"/>
      <c r="H40" s="697"/>
      <c r="I40" s="697"/>
      <c r="J40" s="697"/>
      <c r="K40" s="697"/>
      <c r="L40" s="697"/>
      <c r="M40" s="697"/>
      <c r="N40" s="689"/>
    </row>
  </sheetData>
  <mergeCells count="38">
    <mergeCell ref="B8:N8"/>
    <mergeCell ref="C1:D1"/>
    <mergeCell ref="C2:D2"/>
    <mergeCell ref="C3:D3"/>
    <mergeCell ref="A5:A7"/>
    <mergeCell ref="B5:N7"/>
    <mergeCell ref="B20:N20"/>
    <mergeCell ref="B9:N9"/>
    <mergeCell ref="B10:N10"/>
    <mergeCell ref="B11:N11"/>
    <mergeCell ref="B12:N12"/>
    <mergeCell ref="B13:N13"/>
    <mergeCell ref="B14:N14"/>
    <mergeCell ref="B15:N15"/>
    <mergeCell ref="B16:N16"/>
    <mergeCell ref="B17:N17"/>
    <mergeCell ref="B18:N18"/>
    <mergeCell ref="B19:N19"/>
    <mergeCell ref="B32:N32"/>
    <mergeCell ref="B21:N21"/>
    <mergeCell ref="B22:N22"/>
    <mergeCell ref="B23:N23"/>
    <mergeCell ref="B24:N24"/>
    <mergeCell ref="B25:N25"/>
    <mergeCell ref="B26:N26"/>
    <mergeCell ref="B27:N27"/>
    <mergeCell ref="B28:N28"/>
    <mergeCell ref="B29:N29"/>
    <mergeCell ref="B30:N30"/>
    <mergeCell ref="B31:N31"/>
    <mergeCell ref="B39:N39"/>
    <mergeCell ref="B40:N40"/>
    <mergeCell ref="B33:N33"/>
    <mergeCell ref="B34:N34"/>
    <mergeCell ref="B35:N35"/>
    <mergeCell ref="B36:N36"/>
    <mergeCell ref="B37:N37"/>
    <mergeCell ref="B38:N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FY18-19</vt:lpstr>
      <vt:lpstr>DPS</vt:lpstr>
      <vt:lpstr>DPS Supp</vt:lpstr>
      <vt:lpstr>TMD</vt:lpstr>
      <vt:lpstr>TMD Supp</vt:lpstr>
      <vt:lpstr>TPWD</vt:lpstr>
      <vt:lpstr>TPWD Supp</vt:lpstr>
      <vt:lpstr>TDCJ</vt:lpstr>
      <vt:lpstr>TDCJ Supp</vt:lpstr>
      <vt:lpstr>TFC</vt:lpstr>
      <vt:lpstr>TFC Supp</vt:lpstr>
      <vt:lpstr>TxDOT</vt:lpstr>
      <vt:lpstr>TxDOT New Construction</vt:lpstr>
      <vt:lpstr>THC</vt:lpstr>
      <vt:lpstr>THC Supp</vt:lpstr>
      <vt:lpstr>SPB</vt:lpstr>
      <vt:lpstr>DSHS</vt:lpstr>
      <vt:lpstr>HHSC-SH</vt:lpstr>
      <vt:lpstr>HHSC-SSLC</vt:lpstr>
      <vt:lpstr>HHSC-New Construction</vt:lpstr>
      <vt:lpstr>JJD</vt:lpstr>
    </vt:vector>
  </TitlesOfParts>
  <Company>Texas Legislative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Leggett</dc:creator>
  <cp:lastModifiedBy>Adam Leggett</cp:lastModifiedBy>
  <cp:lastPrinted>2018-06-22T15:14:48Z</cp:lastPrinted>
  <dcterms:created xsi:type="dcterms:W3CDTF">2018-06-18T19:40:48Z</dcterms:created>
  <dcterms:modified xsi:type="dcterms:W3CDTF">2018-07-12T20:20:23Z</dcterms:modified>
</cp:coreProperties>
</file>