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90" windowWidth="24915" windowHeight="11535"/>
  </bookViews>
  <sheets>
    <sheet name="Sheet1" sheetId="1" r:id="rId1"/>
    <sheet name="DPS" sheetId="3" r:id="rId2"/>
    <sheet name="DPS Supp." sheetId="19" r:id="rId3"/>
    <sheet name="TMD" sheetId="4" r:id="rId4"/>
    <sheet name="TMD Supp." sheetId="14" r:id="rId5"/>
    <sheet name="TPWD" sheetId="5" r:id="rId6"/>
    <sheet name="TDCJ" sheetId="6" r:id="rId7"/>
    <sheet name="TFC" sheetId="7" r:id="rId8"/>
    <sheet name="TxDOT" sheetId="8" r:id="rId9"/>
    <sheet name="TxDOT 18-19 New Construction" sheetId="13" r:id="rId10"/>
    <sheet name="THC" sheetId="9" r:id="rId11"/>
    <sheet name="THC Supp." sheetId="15" r:id="rId12"/>
    <sheet name="SPB" sheetId="2" r:id="rId13"/>
    <sheet name="DSHS" sheetId="10" r:id="rId14"/>
    <sheet name="HHSC-State Hopitals" sheetId="11" r:id="rId15"/>
    <sheet name="HHSC-SH New Construction" sheetId="18" r:id="rId16"/>
    <sheet name="HHSC-SSLC" sheetId="17" r:id="rId17"/>
    <sheet name="JJD" sheetId="12" r:id="rId18"/>
    <sheet name="TPWD Supp." sheetId="16" r:id="rId19"/>
    <sheet name="TDCJ Supp" sheetId="20" r:id="rId20"/>
  </sheets>
  <externalReferences>
    <externalReference r:id="rId21"/>
  </externalReferences>
  <calcPr calcId="145621"/>
</workbook>
</file>

<file path=xl/calcChain.xml><?xml version="1.0" encoding="utf-8"?>
<calcChain xmlns="http://schemas.openxmlformats.org/spreadsheetml/2006/main">
  <c r="L43" i="6" l="1"/>
  <c r="K43" i="6"/>
  <c r="G43" i="6"/>
  <c r="F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43" i="6" s="1"/>
  <c r="M2" i="6"/>
  <c r="M15" i="18" l="1"/>
  <c r="L15" i="18"/>
  <c r="N15" i="18" s="1"/>
  <c r="G15" i="18"/>
  <c r="F15" i="18"/>
  <c r="N14" i="18"/>
  <c r="N13" i="18"/>
  <c r="N12" i="18"/>
  <c r="N11" i="18"/>
  <c r="N10" i="18"/>
  <c r="N9" i="18"/>
  <c r="N8" i="18"/>
  <c r="G50" i="17" l="1"/>
  <c r="F50" i="17"/>
  <c r="M49" i="17"/>
  <c r="M48" i="17"/>
  <c r="M47" i="17"/>
  <c r="M46" i="17"/>
  <c r="M45" i="17"/>
  <c r="L43" i="17"/>
  <c r="L50" i="17" s="1"/>
  <c r="K43" i="17"/>
  <c r="G43" i="17"/>
  <c r="G51" i="17" s="1"/>
  <c r="F43" i="17"/>
  <c r="F51" i="17" s="1"/>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43" i="17" l="1"/>
  <c r="K50" i="17"/>
  <c r="M50" i="17" s="1"/>
  <c r="L51" i="17"/>
  <c r="K51" i="17" l="1"/>
  <c r="M51" i="17" s="1"/>
  <c r="N42" i="3" l="1"/>
  <c r="O41" i="3"/>
  <c r="O40" i="3"/>
  <c r="O39" i="3"/>
  <c r="O38" i="3"/>
  <c r="O37" i="3"/>
  <c r="O36" i="3"/>
  <c r="O35" i="3"/>
  <c r="M34" i="3"/>
  <c r="O34" i="3" s="1"/>
  <c r="O33" i="3"/>
  <c r="O32" i="3"/>
  <c r="O31" i="3"/>
  <c r="O30" i="3"/>
  <c r="M29" i="3"/>
  <c r="M42" i="3" s="1"/>
  <c r="H29" i="3"/>
  <c r="O29" i="3" s="1"/>
  <c r="G29" i="3"/>
  <c r="G27" i="3" s="1"/>
  <c r="O28" i="3"/>
  <c r="H27" i="3"/>
  <c r="O27" i="3" s="1"/>
  <c r="A27" i="3"/>
  <c r="A28" i="3" s="1"/>
  <c r="O26" i="3"/>
  <c r="O25" i="3"/>
  <c r="O24" i="3"/>
  <c r="O23" i="3"/>
  <c r="O22" i="3"/>
  <c r="H22" i="3"/>
  <c r="G22" i="3"/>
  <c r="F22" i="3"/>
  <c r="F42" i="3" s="1"/>
  <c r="O21" i="3"/>
  <c r="G21" i="3"/>
  <c r="O20" i="3"/>
  <c r="O19" i="3"/>
  <c r="H19" i="3"/>
  <c r="G19" i="3"/>
  <c r="O18" i="3"/>
  <c r="H18" i="3"/>
  <c r="G18" i="3"/>
  <c r="O17" i="3"/>
  <c r="O16" i="3"/>
  <c r="O15" i="3"/>
  <c r="A15" i="3"/>
  <c r="A16" i="3" s="1"/>
  <c r="A17" i="3" s="1"/>
  <c r="A18" i="3" s="1"/>
  <c r="A19" i="3" s="1"/>
  <c r="A20" i="3" s="1"/>
  <c r="A21" i="3" s="1"/>
  <c r="A22" i="3" s="1"/>
  <c r="A23" i="3" s="1"/>
  <c r="A24" i="3" s="1"/>
  <c r="A25" i="3" s="1"/>
  <c r="O14" i="3"/>
  <c r="O13" i="3"/>
  <c r="O12" i="3"/>
  <c r="O11" i="3"/>
  <c r="O10" i="3"/>
  <c r="H10" i="3"/>
  <c r="G10" i="3"/>
  <c r="O9" i="3"/>
  <c r="H9" i="3"/>
  <c r="H42" i="3" s="1"/>
  <c r="G9" i="3"/>
  <c r="G42" i="3" s="1"/>
  <c r="O8" i="3"/>
  <c r="O7" i="3"/>
  <c r="A7" i="3"/>
  <c r="A8" i="3" s="1"/>
  <c r="A9" i="3" s="1"/>
  <c r="A10" i="3" s="1"/>
  <c r="O6" i="3"/>
  <c r="O42" i="3" s="1"/>
  <c r="E4" i="1"/>
  <c r="J122" i="5" l="1"/>
  <c r="J121" i="5"/>
  <c r="J118" i="5"/>
  <c r="J117" i="5"/>
  <c r="J116" i="5"/>
  <c r="J113" i="5"/>
  <c r="J96" i="5"/>
  <c r="J91" i="5"/>
  <c r="J89" i="5"/>
  <c r="J88" i="5"/>
  <c r="J85" i="5"/>
  <c r="J84" i="5"/>
  <c r="J83" i="5"/>
  <c r="L16" i="9" l="1"/>
  <c r="K16" i="9"/>
  <c r="G16" i="9"/>
  <c r="F16" i="9"/>
  <c r="M15" i="9"/>
  <c r="M14" i="9"/>
  <c r="M13" i="9"/>
  <c r="M12" i="9"/>
  <c r="M11" i="9"/>
  <c r="M10" i="9"/>
  <c r="M9" i="9"/>
  <c r="M8" i="9"/>
  <c r="M16" i="9" s="1"/>
  <c r="L32" i="12" l="1"/>
  <c r="K32" i="12"/>
  <c r="F32" i="12"/>
  <c r="G30" i="12"/>
  <c r="M30" i="12" s="1"/>
  <c r="G29" i="12"/>
  <c r="M29" i="12" s="1"/>
  <c r="G28" i="12"/>
  <c r="M28" i="12" s="1"/>
  <c r="G27" i="12"/>
  <c r="M27" i="12" s="1"/>
  <c r="G26" i="12"/>
  <c r="M26" i="12" s="1"/>
  <c r="G25" i="12"/>
  <c r="M25" i="12" s="1"/>
  <c r="G24" i="12"/>
  <c r="M24" i="12" s="1"/>
  <c r="G23" i="12"/>
  <c r="M23" i="12" s="1"/>
  <c r="G22" i="12"/>
  <c r="M22" i="12" s="1"/>
  <c r="G21" i="12"/>
  <c r="M21" i="12" s="1"/>
  <c r="G20" i="12"/>
  <c r="M20" i="12" s="1"/>
  <c r="G19" i="12"/>
  <c r="M19" i="12" s="1"/>
  <c r="G18" i="12"/>
  <c r="M18" i="12" s="1"/>
  <c r="G17" i="12"/>
  <c r="M17" i="12" s="1"/>
  <c r="G16" i="12"/>
  <c r="M16" i="12" s="1"/>
  <c r="G15" i="12"/>
  <c r="M15" i="12" s="1"/>
  <c r="G14" i="12"/>
  <c r="M14" i="12" s="1"/>
  <c r="G13" i="12"/>
  <c r="M13" i="12" s="1"/>
  <c r="G12" i="12"/>
  <c r="M12" i="12" s="1"/>
  <c r="G11" i="12"/>
  <c r="M11" i="12" s="1"/>
  <c r="G10" i="12"/>
  <c r="M10" i="12" s="1"/>
  <c r="G9" i="12"/>
  <c r="M9" i="12" s="1"/>
  <c r="G8" i="12"/>
  <c r="G32" i="12" s="1"/>
  <c r="M32" i="12" s="1"/>
  <c r="M2" i="12"/>
  <c r="C2" i="12"/>
  <c r="M8" i="12" l="1"/>
  <c r="G18" i="14" l="1"/>
  <c r="F18" i="14"/>
  <c r="E18" i="14"/>
  <c r="D18" i="14"/>
  <c r="C18" i="14"/>
  <c r="B13" i="14"/>
  <c r="B12" i="14"/>
  <c r="B11" i="14"/>
  <c r="B10" i="14"/>
  <c r="B9" i="14"/>
  <c r="C2" i="14"/>
  <c r="J2" i="14" s="1"/>
  <c r="C2" i="4" l="1"/>
  <c r="M2" i="4" s="1"/>
  <c r="L12" i="10" l="1"/>
  <c r="K12" i="10"/>
  <c r="G12" i="10"/>
  <c r="F12" i="10"/>
  <c r="M11" i="10"/>
  <c r="M10" i="10"/>
  <c r="M9" i="10"/>
  <c r="M12" i="10" s="1"/>
  <c r="T26" i="13" l="1"/>
  <c r="S24" i="13"/>
  <c r="N24" i="13"/>
  <c r="M24" i="13"/>
  <c r="T23" i="13"/>
  <c r="T22" i="13"/>
  <c r="T21" i="13"/>
  <c r="T20" i="13"/>
  <c r="T19" i="13"/>
  <c r="T18" i="13"/>
  <c r="T17" i="13"/>
  <c r="T16" i="13"/>
  <c r="T15" i="13"/>
  <c r="T14" i="13"/>
  <c r="T13" i="13"/>
  <c r="T12" i="13"/>
  <c r="T11" i="13"/>
  <c r="T10" i="13"/>
  <c r="T9" i="13"/>
  <c r="R8" i="13"/>
  <c r="R24" i="13" s="1"/>
  <c r="S176" i="8"/>
  <c r="R176" i="8"/>
  <c r="M176" i="8"/>
  <c r="T175" i="8"/>
  <c r="T174"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N12" i="8"/>
  <c r="T12" i="8" s="1"/>
  <c r="N11" i="8"/>
  <c r="T11" i="8" s="1"/>
  <c r="N10" i="8"/>
  <c r="T10" i="8" s="1"/>
  <c r="N9" i="8"/>
  <c r="T9" i="8" s="1"/>
  <c r="N8" i="8"/>
  <c r="T8" i="8" s="1"/>
  <c r="T8" i="13" l="1"/>
  <c r="T24" i="13" s="1"/>
  <c r="T176" i="8"/>
  <c r="N176" i="8"/>
  <c r="L22" i="2"/>
  <c r="K22" i="2"/>
  <c r="G22" i="2"/>
  <c r="M22" i="2" s="1"/>
  <c r="F22" i="2"/>
  <c r="M21" i="2"/>
  <c r="M20" i="2"/>
  <c r="M19" i="2"/>
  <c r="M18" i="2"/>
  <c r="M17" i="2"/>
  <c r="M16" i="2"/>
  <c r="M15" i="2"/>
  <c r="M14" i="2"/>
  <c r="M13" i="2"/>
  <c r="M12" i="2"/>
  <c r="M11" i="2"/>
  <c r="M10" i="2"/>
  <c r="M9" i="2"/>
  <c r="M8" i="2"/>
  <c r="F31" i="1"/>
  <c r="D31" i="1"/>
  <c r="C31" i="1"/>
  <c r="G31" i="1" s="1"/>
  <c r="B31" i="1"/>
  <c r="I30" i="1"/>
  <c r="H30" i="1"/>
  <c r="G30" i="1"/>
  <c r="E30" i="1"/>
  <c r="I29" i="1"/>
  <c r="H29" i="1"/>
  <c r="G29" i="1"/>
  <c r="E29" i="1"/>
  <c r="I28" i="1"/>
  <c r="H28" i="1"/>
  <c r="G28" i="1"/>
  <c r="E28" i="1"/>
  <c r="I27" i="1"/>
  <c r="H27" i="1"/>
  <c r="G27" i="1"/>
  <c r="H26" i="1"/>
  <c r="I26" i="1" s="1"/>
  <c r="G26" i="1"/>
  <c r="E26" i="1"/>
  <c r="H25" i="1"/>
  <c r="I25" i="1" s="1"/>
  <c r="G25" i="1"/>
  <c r="E25" i="1"/>
  <c r="H24" i="1"/>
  <c r="I24" i="1" s="1"/>
  <c r="G24" i="1"/>
  <c r="E24" i="1"/>
  <c r="H23" i="1"/>
  <c r="I23" i="1" s="1"/>
  <c r="G23" i="1"/>
  <c r="E23" i="1"/>
  <c r="H22" i="1"/>
  <c r="I22" i="1" s="1"/>
  <c r="G22" i="1"/>
  <c r="E22" i="1"/>
  <c r="H21" i="1"/>
  <c r="I21" i="1" s="1"/>
  <c r="G21" i="1"/>
  <c r="E21" i="1"/>
  <c r="H20" i="1"/>
  <c r="I20" i="1" s="1"/>
  <c r="G20" i="1"/>
  <c r="E20" i="1"/>
  <c r="H19" i="1"/>
  <c r="H31" i="1" s="1"/>
  <c r="I31" i="1" s="1"/>
  <c r="G19" i="1"/>
  <c r="F16" i="1"/>
  <c r="D16" i="1"/>
  <c r="C16" i="1"/>
  <c r="G16" i="1" s="1"/>
  <c r="B16" i="1"/>
  <c r="H15" i="1"/>
  <c r="I15" i="1" s="1"/>
  <c r="G15" i="1"/>
  <c r="E15" i="1"/>
  <c r="H14" i="1"/>
  <c r="I14" i="1" s="1"/>
  <c r="G14" i="1"/>
  <c r="E14" i="1"/>
  <c r="H13" i="1"/>
  <c r="I13" i="1" s="1"/>
  <c r="G13" i="1"/>
  <c r="E13" i="1"/>
  <c r="I12" i="1"/>
  <c r="H12" i="1"/>
  <c r="G12" i="1"/>
  <c r="H11" i="1"/>
  <c r="I11" i="1" s="1"/>
  <c r="G11" i="1"/>
  <c r="E11" i="1"/>
  <c r="H10" i="1"/>
  <c r="I10" i="1" s="1"/>
  <c r="G10" i="1"/>
  <c r="E10" i="1"/>
  <c r="H9" i="1"/>
  <c r="I9" i="1" s="1"/>
  <c r="G9" i="1"/>
  <c r="E9" i="1"/>
  <c r="H8" i="1"/>
  <c r="I8" i="1" s="1"/>
  <c r="G8" i="1"/>
  <c r="E8" i="1"/>
  <c r="H7" i="1"/>
  <c r="I7" i="1" s="1"/>
  <c r="G7" i="1"/>
  <c r="E7" i="1"/>
  <c r="H6" i="1"/>
  <c r="I6" i="1" s="1"/>
  <c r="E6" i="1"/>
  <c r="H5" i="1"/>
  <c r="I5" i="1" s="1"/>
  <c r="G5" i="1"/>
  <c r="E5" i="1"/>
  <c r="H4" i="1"/>
  <c r="G4" i="1"/>
  <c r="H16" i="1" l="1"/>
  <c r="I16" i="1" s="1"/>
  <c r="E16" i="1"/>
  <c r="E31" i="1"/>
  <c r="I4" i="1"/>
  <c r="I19" i="1"/>
</calcChain>
</file>

<file path=xl/comments1.xml><?xml version="1.0" encoding="utf-8"?>
<comments xmlns="http://schemas.openxmlformats.org/spreadsheetml/2006/main">
  <authors>
    <author>tw08469</author>
  </authors>
  <commentList>
    <comment ref="H21" authorId="0">
      <text>
        <r>
          <rPr>
            <b/>
            <sz val="9"/>
            <color indexed="81"/>
            <rFont val="Tahoma"/>
            <family val="2"/>
          </rPr>
          <t>tw08469:</t>
        </r>
        <r>
          <rPr>
            <sz val="9"/>
            <color indexed="81"/>
            <rFont val="Tahoma"/>
            <family val="2"/>
          </rPr>
          <t xml:space="preserve">
12/4/17 using index 26901 for Victoria H. Harvey.  Moved $278K to contingency per WAM.</t>
        </r>
      </text>
    </comment>
  </commentList>
</comments>
</file>

<file path=xl/comments2.xml><?xml version="1.0" encoding="utf-8"?>
<comments xmlns="http://schemas.openxmlformats.org/spreadsheetml/2006/main">
  <authors>
    <author>Diana Miller</author>
  </authors>
  <commentList>
    <comment ref="A7" authorId="0">
      <text>
        <r>
          <rPr>
            <b/>
            <sz val="9"/>
            <color indexed="81"/>
            <rFont val="Tahoma"/>
            <family val="2"/>
          </rPr>
          <t>Diana Miller:</t>
        </r>
        <r>
          <rPr>
            <sz val="9"/>
            <color indexed="81"/>
            <rFont val="Tahoma"/>
            <family val="2"/>
          </rPr>
          <t xml:space="preserve">
Projects in Priority Order based on TxDOT 10Year Master Plan
</t>
        </r>
      </text>
    </comment>
  </commentList>
</comments>
</file>

<file path=xl/comments3.xml><?xml version="1.0" encoding="utf-8"?>
<comments xmlns="http://schemas.openxmlformats.org/spreadsheetml/2006/main">
  <authors>
    <author>Diana Miller</author>
  </authors>
  <commentList>
    <comment ref="A7" authorId="0">
      <text>
        <r>
          <rPr>
            <b/>
            <sz val="9"/>
            <color indexed="81"/>
            <rFont val="Tahoma"/>
            <family val="2"/>
          </rPr>
          <t>Diana Miller:</t>
        </r>
        <r>
          <rPr>
            <sz val="9"/>
            <color indexed="81"/>
            <rFont val="Tahoma"/>
            <family val="2"/>
          </rPr>
          <t xml:space="preserve">
Projects in Priority Order based on TxDOT 10Year Master Plan
</t>
        </r>
      </text>
    </comment>
    <comment ref="C7" author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<sst xmlns="http://schemas.openxmlformats.org/spreadsheetml/2006/main" count="2815" uniqueCount="1434">
  <si>
    <t>FY 18-19 Report</t>
  </si>
  <si>
    <t>Original Estimated Project Budget</t>
  </si>
  <si>
    <t>Current Estimated Project Budget</t>
  </si>
  <si>
    <t>FY 2018-19 Encumbered</t>
  </si>
  <si>
    <t>Percent Encumbered</t>
  </si>
  <si>
    <t>FY 2018-19 Expended</t>
  </si>
  <si>
    <t>Percent Expended</t>
  </si>
  <si>
    <t>Remaining Project Balance</t>
  </si>
  <si>
    <t>Percent Remaining</t>
  </si>
  <si>
    <t>DPS</t>
  </si>
  <si>
    <t>TMD</t>
  </si>
  <si>
    <t>TPWD</t>
  </si>
  <si>
    <t>TDCJ</t>
  </si>
  <si>
    <t>TFC</t>
  </si>
  <si>
    <t>TXDOT</t>
  </si>
  <si>
    <t>THC</t>
  </si>
  <si>
    <t>SPB</t>
  </si>
  <si>
    <t>DSHS</t>
  </si>
  <si>
    <t>HHSC- State Hospitals</t>
  </si>
  <si>
    <t>HHSC- State Supported Living Centers</t>
  </si>
  <si>
    <t>JJD</t>
  </si>
  <si>
    <t>Totals</t>
  </si>
  <si>
    <t>Agency:</t>
  </si>
  <si>
    <t>STATE PRESERVATION BOARD (809)</t>
  </si>
  <si>
    <t>Date:</t>
  </si>
  <si>
    <t>Prepared by:</t>
  </si>
  <si>
    <t>BOB CASH, CYNTHIA PROVINE</t>
  </si>
  <si>
    <t>Project
Priority</t>
  </si>
  <si>
    <t>Agency ID</t>
  </si>
  <si>
    <t>Project Name &amp; Location</t>
  </si>
  <si>
    <t>Project Description</t>
  </si>
  <si>
    <t>Source of Funding
(MOF)</t>
  </si>
  <si>
    <t xml:space="preserve">Current Estimated Project Budget
(for 1st Qtr.) </t>
  </si>
  <si>
    <t>Estimated
Substantial Completion Date</t>
  </si>
  <si>
    <t>% Design
Completion</t>
  </si>
  <si>
    <t>% Const.
Completion</t>
  </si>
  <si>
    <t>Supp.
Notes</t>
  </si>
  <si>
    <t>CRP18001</t>
  </si>
  <si>
    <t>Capitol Elevator Modernization/Upgrade Phase 1</t>
  </si>
  <si>
    <t>Modernizaion of all Capitol and Extension Elevators.  Project is in the design / RFQ phase.  RFQ to be issued in the next month.  Delayed due to Special Session</t>
  </si>
  <si>
    <t>FUND 0001</t>
  </si>
  <si>
    <t>NO</t>
  </si>
  <si>
    <t>CRP18017</t>
  </si>
  <si>
    <t>Capitol Elevator Modernization/Upgrade Phase 2</t>
  </si>
  <si>
    <t>CRP18015</t>
  </si>
  <si>
    <t>HVAC Automation System Upgrade Capitol Extension</t>
  </si>
  <si>
    <t>RFP for materials being crafted, expect issue of RFP in the next 3 months - Delayed due ot Special Session</t>
  </si>
  <si>
    <t>Totals:</t>
  </si>
  <si>
    <t>2668</t>
  </si>
  <si>
    <t>Texas Department of Transportation #601</t>
  </si>
  <si>
    <t>AY18/19 PROJECTS PLANNED</t>
  </si>
  <si>
    <t>Version:  Final</t>
  </si>
  <si>
    <t>Priority Audit Trail</t>
  </si>
  <si>
    <t>Diana Miller, Facilities Business Operations Manager - Support Services Division</t>
  </si>
  <si>
    <t xml:space="preserve">Original Estimated 
Project Budget </t>
  </si>
  <si>
    <t xml:space="preserve">Current Estimated Project Budget
(for Q1 AY18) </t>
  </si>
  <si>
    <t>% Construction
Completion</t>
  </si>
  <si>
    <t>Comment</t>
  </si>
  <si>
    <t>FY18 Q1 JOC Priority</t>
  </si>
  <si>
    <t>FY18 Q2 JOC Priority</t>
  </si>
  <si>
    <t>FY18 Q3 JOC Priority</t>
  </si>
  <si>
    <t>FY18 Q4 JOC
Priority</t>
  </si>
  <si>
    <t>FY19 Q5 JOC Priority</t>
  </si>
  <si>
    <t>FY19 Q6 JOC Priority</t>
  </si>
  <si>
    <t>FY19 Q7 JOC Priority</t>
  </si>
  <si>
    <t>FY19 Q8 JOC Priority</t>
  </si>
  <si>
    <t>E1</t>
  </si>
  <si>
    <t>13470418179</t>
  </si>
  <si>
    <t>Building Renovation-Victoria</t>
  </si>
  <si>
    <t>Capital Repairs</t>
  </si>
  <si>
    <t>Highway Trans. Fund 6</t>
  </si>
  <si>
    <t>E2</t>
  </si>
  <si>
    <t>19470418181</t>
  </si>
  <si>
    <t>Building Renovation-Atlanta DHQ</t>
  </si>
  <si>
    <t>E3</t>
  </si>
  <si>
    <t>25470418060</t>
  </si>
  <si>
    <t>Building Renovation-Dickens</t>
  </si>
  <si>
    <t>E4</t>
  </si>
  <si>
    <t>24470418084</t>
  </si>
  <si>
    <t>CCURE Security Upgrades (including perimeter fencing)-DHQ</t>
  </si>
  <si>
    <t>Safety/Security</t>
  </si>
  <si>
    <t>E5</t>
  </si>
  <si>
    <t>17470418059</t>
  </si>
  <si>
    <t>E6</t>
  </si>
  <si>
    <t xml:space="preserve">16470418185 </t>
  </si>
  <si>
    <t>CCURE Security Upgrades - Perimeter Fencing</t>
  </si>
  <si>
    <t>E7</t>
  </si>
  <si>
    <t>09470418186</t>
  </si>
  <si>
    <t xml:space="preserve">Waco Roofing </t>
  </si>
  <si>
    <t>Roofing</t>
  </si>
  <si>
    <t>18470418063</t>
  </si>
  <si>
    <t>CCURE Security Upgrades (including perimeter fencing)-Corsciana</t>
  </si>
  <si>
    <t>18470418064</t>
  </si>
  <si>
    <t>CCURE Security Upgrades (including perimeter fencing)-Dallas (North)</t>
  </si>
  <si>
    <t>18470418065</t>
  </si>
  <si>
    <t>CCURE Security Upgrades (including perimeter fencing)-Dallas (Southwest)</t>
  </si>
  <si>
    <t>18470418066</t>
  </si>
  <si>
    <t>CCURE Security Upgrades (including perimeter fencing)-Denton</t>
  </si>
  <si>
    <t>18470418067</t>
  </si>
  <si>
    <t>CCURE Security Upgrades (including perimeter fencing)-McKinney</t>
  </si>
  <si>
    <t>18470418068</t>
  </si>
  <si>
    <t>CCURE Security Upgrades (including perimeter fencing)-Hutchins</t>
  </si>
  <si>
    <t>22470418109</t>
  </si>
  <si>
    <t>Roof Replacement-DHQ</t>
  </si>
  <si>
    <t>22470418110</t>
  </si>
  <si>
    <t>22470418111</t>
  </si>
  <si>
    <t>18470418061</t>
  </si>
  <si>
    <t>CCURE Security Upgrades (including perimeter fencing)-Rockwall</t>
  </si>
  <si>
    <t>18470418062</t>
  </si>
  <si>
    <t>CCURE Security Upgrades (including perimeter fencing)-Waxahachie</t>
  </si>
  <si>
    <t>02470418085</t>
  </si>
  <si>
    <t>CCURE Security Upgrades (including perimeter fencing)-Decatur</t>
  </si>
  <si>
    <t>02470418086</t>
  </si>
  <si>
    <t>CCURE Security Upgrades (including perimeter fencing)-Uless</t>
  </si>
  <si>
    <t>02470418087</t>
  </si>
  <si>
    <t>CCURE Security Upgrades (including perimeter fencing)-Keene</t>
  </si>
  <si>
    <t>02470418088</t>
  </si>
  <si>
    <t>CCURE Security Upgrades (including perimeter fencing)-Stephenville</t>
  </si>
  <si>
    <t>02470418089</t>
  </si>
  <si>
    <t>CCURE Security Upgrades (including perimeter fencing)-Weatherford</t>
  </si>
  <si>
    <t>22470418112</t>
  </si>
  <si>
    <t>Construct Concrete Flume with Detention Pond-DHQ</t>
  </si>
  <si>
    <t>Site Work</t>
  </si>
  <si>
    <t>12470418098</t>
  </si>
  <si>
    <t>CCURE Security Upgrades (including perimeter fencing)-Conroe</t>
  </si>
  <si>
    <t>12470418099</t>
  </si>
  <si>
    <t>CCURE Security Upgrades (including perimeter fencing)-Houston (Northeast)</t>
  </si>
  <si>
    <t>12470418100</t>
  </si>
  <si>
    <t>CCURE Security Upgrades (including perimeter fencing)-Houston (Northwest)</t>
  </si>
  <si>
    <t>12470418101</t>
  </si>
  <si>
    <t>CCURE Security Upgrades (including perimeter fencing)-Houston (South)</t>
  </si>
  <si>
    <t>12470418102</t>
  </si>
  <si>
    <t>CCURE Security Upgrades (including perimeter fencing)-Humble</t>
  </si>
  <si>
    <t>12470418103</t>
  </si>
  <si>
    <t>CCURE Security Upgrades (including perimeter fencing)-Lamarque</t>
  </si>
  <si>
    <t>12470418104</t>
  </si>
  <si>
    <t>CCURE Security Upgrades (including perimeter fencing)-Rosenberg</t>
  </si>
  <si>
    <t>02470418090</t>
  </si>
  <si>
    <t>CCURE Security Upgrades (including perimeter fencing)-Gordon</t>
  </si>
  <si>
    <t>02470418091</t>
  </si>
  <si>
    <t>CCURE Security Upgrades (including perimeter fencing)-Jacksboro</t>
  </si>
  <si>
    <t>02470418092</t>
  </si>
  <si>
    <t>CCURE Security Upgrades (including perimeter fencing)-Mineral Wells</t>
  </si>
  <si>
    <t>02470418093</t>
  </si>
  <si>
    <t>CCURE Security Upgrades (including perimeter fencing)-Saginaw</t>
  </si>
  <si>
    <t>02470418094</t>
  </si>
  <si>
    <t>CCURE Security Upgrades (including perimeter fencing)-Special Crews (Southeast)</t>
  </si>
  <si>
    <t>22470418113</t>
  </si>
  <si>
    <t>Parking Lot Expansion (Northeast)-DHQ</t>
  </si>
  <si>
    <t>24470418069</t>
  </si>
  <si>
    <t>CCURE Security Upgrades (including perimeter fencing)-Alpine</t>
  </si>
  <si>
    <t>24470418070</t>
  </si>
  <si>
    <t>CCURE Security Upgrades (including perimeter fencing)-El Paso (East)</t>
  </si>
  <si>
    <t>24470418071</t>
  </si>
  <si>
    <t>CCURE Security Upgrades (including perimeter fencing)-El Paso (West)</t>
  </si>
  <si>
    <t>17470418049</t>
  </si>
  <si>
    <t>CCURE Security Upgrades (including perimeter fencing)-Brenham</t>
  </si>
  <si>
    <t>17470418050</t>
  </si>
  <si>
    <t>CCURE Security Upgrades (including perimeter fencing)-Bryan</t>
  </si>
  <si>
    <t>17470418051</t>
  </si>
  <si>
    <t>CCURE Security Upgrades (including perimeter fencing)-Hearne</t>
  </si>
  <si>
    <t>17470418052</t>
  </si>
  <si>
    <t>CCURE Security Upgrades (including perimeter fencing)-Huntsville</t>
  </si>
  <si>
    <t>05470418117</t>
  </si>
  <si>
    <t>CCURE Security Upgrades (including perimeter fencing)-Brownfield</t>
  </si>
  <si>
    <t>05470418118</t>
  </si>
  <si>
    <t>CCURE Security Upgrades (including perimeter fencing)-Littlefield</t>
  </si>
  <si>
    <t>05470418119</t>
  </si>
  <si>
    <t>CCURE Security Upgrades (including perimeter fencing)-Plainview</t>
  </si>
  <si>
    <t>05470418120</t>
  </si>
  <si>
    <t>CCURE Security Upgrades (including perimeter fencing)-Post RDC</t>
  </si>
  <si>
    <t>22470418114</t>
  </si>
  <si>
    <t>Building Renovation-Comstock</t>
  </si>
  <si>
    <t>02470418095</t>
  </si>
  <si>
    <t>Construct Box Culvert (Drainage Improvements)-DHQ</t>
  </si>
  <si>
    <t>02470418096</t>
  </si>
  <si>
    <t>Parking Lot Resurface-DHQ</t>
  </si>
  <si>
    <t>12470418105</t>
  </si>
  <si>
    <t>Building Renovation-Houston NW</t>
  </si>
  <si>
    <t>24470418072</t>
  </si>
  <si>
    <t>CCURE Security Upgrades (including perimeter fencing)-Canutillo</t>
  </si>
  <si>
    <t>24470418073</t>
  </si>
  <si>
    <t>CCURE Security Upgrades (including perimeter fencing)-Dell City</t>
  </si>
  <si>
    <t>24470418074</t>
  </si>
  <si>
    <t>CCURE Security Upgrades (including perimeter fencing)-Fort Davis</t>
  </si>
  <si>
    <t>24470418075</t>
  </si>
  <si>
    <t>CCURE Security Upgrades (including perimeter fencing)-Fort Hancock</t>
  </si>
  <si>
    <t>24470418076</t>
  </si>
  <si>
    <t>CCURE Security Upgrades (including perimeter fencing)-Marathon</t>
  </si>
  <si>
    <t>24470418077</t>
  </si>
  <si>
    <t>CCURE Security Upgrades (including perimeter fencing)-Marfa</t>
  </si>
  <si>
    <t>24470418078</t>
  </si>
  <si>
    <t>CCURE Security Upgrades (including perimeter fencing)-Pine Springs</t>
  </si>
  <si>
    <t>24470418079</t>
  </si>
  <si>
    <t>CCURE Security Upgrades (including perimeter fencing)-Presidio</t>
  </si>
  <si>
    <t>24470418080</t>
  </si>
  <si>
    <t>CCURE Security Upgrades (including perimeter fencing)-Sierra Blanca</t>
  </si>
  <si>
    <t>24470418081</t>
  </si>
  <si>
    <t>CCURE Security Upgrades (including perimeter fencing)-Terlingua</t>
  </si>
  <si>
    <t>24470418082</t>
  </si>
  <si>
    <t>CCURE Security Upgrades (including perimeter fencing)-Van Horn</t>
  </si>
  <si>
    <t>14470418034</t>
  </si>
  <si>
    <t>CCURE Security Upgrades (including perimeter fencing)-Austin (East)</t>
  </si>
  <si>
    <t>14470418035</t>
  </si>
  <si>
    <t>CCURE Security Upgrades (including perimeter fencing)-Austin (Northwest)</t>
  </si>
  <si>
    <t>14470418036</t>
  </si>
  <si>
    <t>CCURE Security Upgrades (including perimeter fencing)-Austin (West/Southwest)</t>
  </si>
  <si>
    <t>14470418037</t>
  </si>
  <si>
    <t>CCURE Security Upgrades (including perimeter fencing)-Fredericksburg</t>
  </si>
  <si>
    <t>14470418038</t>
  </si>
  <si>
    <t>CCURE Security Upgrades (including perimeter fencing)-Johnson City</t>
  </si>
  <si>
    <t>14470418039</t>
  </si>
  <si>
    <t>CCURE Security Upgrades (including perimeter fencing)-Llano</t>
  </si>
  <si>
    <t>14470418040</t>
  </si>
  <si>
    <t>CCURE Security Upgrades (including perimeter fencing)-Lockhart</t>
  </si>
  <si>
    <t>14470418041</t>
  </si>
  <si>
    <t>CCURE Security Upgrades (including perimeter fencing)-Mason</t>
  </si>
  <si>
    <t>14470418042</t>
  </si>
  <si>
    <t>CCURE Security Upgrades (including perimeter fencing)-San Marcos</t>
  </si>
  <si>
    <t>14470418043</t>
  </si>
  <si>
    <t>CCURE Security Upgrades (including perimeter fencing)-Taylor</t>
  </si>
  <si>
    <t>17470418053</t>
  </si>
  <si>
    <t>CCURE Security Upgrades (including perimeter fencing)-Buffalo</t>
  </si>
  <si>
    <t>17470418054</t>
  </si>
  <si>
    <t>CCURE Security Upgrades (including perimeter fencing)-Caldwell</t>
  </si>
  <si>
    <t>17470418055</t>
  </si>
  <si>
    <t>CCURE Security Upgrades (including perimeter fencing)-Cameron</t>
  </si>
  <si>
    <t>17470418056</t>
  </si>
  <si>
    <t>CCURE Security Upgrades (including perimeter fencing)-Fairfield</t>
  </si>
  <si>
    <t>17470418057</t>
  </si>
  <si>
    <t>CCURE Security Upgrades (including perimeter fencing)-Madisonville</t>
  </si>
  <si>
    <t>17470418058</t>
  </si>
  <si>
    <t>CCURE Security Upgrades (including perimeter fencing)-Navasota</t>
  </si>
  <si>
    <t>05470418121</t>
  </si>
  <si>
    <t>CCURE Security Upgrades (including perimeter fencing)-Bovina</t>
  </si>
  <si>
    <t>05470418122</t>
  </si>
  <si>
    <t>CCURE Security Upgrades (including perimeter fencing)-Dimmitt</t>
  </si>
  <si>
    <t>05470418123</t>
  </si>
  <si>
    <t>CCURE Security Upgrades (including perimeter fencing)-Floydada</t>
  </si>
  <si>
    <t>05470418124</t>
  </si>
  <si>
    <t>CCURE Security Upgrades (including perimeter fencing)-Lamesa</t>
  </si>
  <si>
    <t>05470418125</t>
  </si>
  <si>
    <t>CCURE Security Upgrades (including perimeter fencing)-Levelland</t>
  </si>
  <si>
    <t>05470418126</t>
  </si>
  <si>
    <t>CCURE Security Upgrades (including perimeter fencing)-Lubbock (Northeast)</t>
  </si>
  <si>
    <t>05470418127</t>
  </si>
  <si>
    <t>CCURE Security Upgrades (including perimeter fencing)-Morton</t>
  </si>
  <si>
    <t>05470418128</t>
  </si>
  <si>
    <t>CCURE Security Upgrades (including perimeter fencing)-Muleshoe</t>
  </si>
  <si>
    <t>05470418129</t>
  </si>
  <si>
    <t>CCURE Security Upgrades (including perimeter fencing)-Plains</t>
  </si>
  <si>
    <t>05470418130</t>
  </si>
  <si>
    <t>CCURE Security Upgrades (including perimeter fencing)-Ralls</t>
  </si>
  <si>
    <t>05470418131</t>
  </si>
  <si>
    <t>CCURE Security Upgrades (including perimeter fencing)-Seminole</t>
  </si>
  <si>
    <t>05470418132</t>
  </si>
  <si>
    <t>CCURE Security Upgrades (including perimeter fencing)-Tahoka</t>
  </si>
  <si>
    <t>05470418133</t>
  </si>
  <si>
    <t>CCURE Security Upgrades (including perimeter fencing)-Tulia</t>
  </si>
  <si>
    <t>12470418106</t>
  </si>
  <si>
    <t>Building Demolition-Houston NW</t>
  </si>
  <si>
    <t>07470418153</t>
  </si>
  <si>
    <t>Installation of Above-Ground Fuel Tank-Big Lake</t>
  </si>
  <si>
    <t>15470418158</t>
  </si>
  <si>
    <t>Laboratory Building Renovation-DHQ</t>
  </si>
  <si>
    <t>12470418107</t>
  </si>
  <si>
    <t>Replacement of Generator (Campus-wide)-Houston NW</t>
  </si>
  <si>
    <t>HVAC</t>
  </si>
  <si>
    <t>21470418141</t>
  </si>
  <si>
    <t>CCURE Security Upgrades (including perimeter fencing)-Hebbronville</t>
  </si>
  <si>
    <t>21470418142</t>
  </si>
  <si>
    <t>CCURE Security Upgrades (including perimeter fencing)-Pharr</t>
  </si>
  <si>
    <t>21470418143</t>
  </si>
  <si>
    <t>CCURE Security Upgrades (including perimeter fencing)-Rio Grande City</t>
  </si>
  <si>
    <t>21470418144</t>
  </si>
  <si>
    <t>CCURE Security Upgrades (including perimeter fencing)-San Benito</t>
  </si>
  <si>
    <t>07470418154</t>
  </si>
  <si>
    <t>Installation of Above-Ground Fuel Tank-San Angelo</t>
  </si>
  <si>
    <t>04470418002</t>
  </si>
  <si>
    <t>CCURE Security Upgrades (including perimeter fencing)-Amarillo (East)</t>
  </si>
  <si>
    <t>04470418003</t>
  </si>
  <si>
    <t>CCURE Security Upgrades (including perimeter fencing)-Canyon</t>
  </si>
  <si>
    <t>04470418004</t>
  </si>
  <si>
    <t>CCURE Security Upgrades (including perimeter fencing)-Dumas</t>
  </si>
  <si>
    <t>04470418005</t>
  </si>
  <si>
    <t>CCURE Security Upgrades (including perimeter fencing)-Pampa</t>
  </si>
  <si>
    <t>09470418168</t>
  </si>
  <si>
    <t>Well Improvements and Waterline Replacement-Marlin</t>
  </si>
  <si>
    <t>TBD</t>
  </si>
  <si>
    <t>13470418177</t>
  </si>
  <si>
    <t>Building Renovation-DHQ</t>
  </si>
  <si>
    <t>15470418159</t>
  </si>
  <si>
    <t>Building Renovation-Transguide</t>
  </si>
  <si>
    <t>24470418083</t>
  </si>
  <si>
    <t>21470418145</t>
  </si>
  <si>
    <t>CCURE Security Upgrades (including perimeter fencing)-Brownsville</t>
  </si>
  <si>
    <t>21470418146</t>
  </si>
  <si>
    <t>CCURE Security Upgrades (including perimeter fencing)-Edcouch</t>
  </si>
  <si>
    <t>21470418147</t>
  </si>
  <si>
    <t>CCURE Security Upgrades (including perimeter fencing)-Falfurrias</t>
  </si>
  <si>
    <t>21470418148</t>
  </si>
  <si>
    <t>CCURE Security Upgrades (including perimeter fencing)-Mission</t>
  </si>
  <si>
    <t>21470418149</t>
  </si>
  <si>
    <t>CCURE Security Upgrades (including perimeter fencing)-Raymondville</t>
  </si>
  <si>
    <t>21470418150</t>
  </si>
  <si>
    <t>CCURE Security Upgrades (including perimeter fencing)-Santa Isidro</t>
  </si>
  <si>
    <t>21470418151</t>
  </si>
  <si>
    <t>CCURE Security Upgrades (including perimeter fencing)-Zapata</t>
  </si>
  <si>
    <t>07470418155</t>
  </si>
  <si>
    <t>Installation of Above-Ground Fuel Tank-DHQ</t>
  </si>
  <si>
    <t>04470418006</t>
  </si>
  <si>
    <t>CCURE Security Upgrades (including perimeter fencing)-Amarillo</t>
  </si>
  <si>
    <t>04470418007</t>
  </si>
  <si>
    <t>CCURE Security Upgrades (including perimeter fencing)-Borger</t>
  </si>
  <si>
    <t>04470418008</t>
  </si>
  <si>
    <t>CCURE Security Upgrades (including perimeter fencing)-Canadian</t>
  </si>
  <si>
    <t>04470418009</t>
  </si>
  <si>
    <t>CCURE Security Upgrades (including perimeter fencing)-Channing</t>
  </si>
  <si>
    <t>04470418010</t>
  </si>
  <si>
    <t>CCURE Security Upgrades (including perimeter fencing)-Claude</t>
  </si>
  <si>
    <t>04470418011</t>
  </si>
  <si>
    <t>CCURE Security Upgrades (including perimeter fencing)-Dalhart</t>
  </si>
  <si>
    <t>04470418012</t>
  </si>
  <si>
    <t>CCURE Security Upgrades (including perimeter fencing)-Darrouzett</t>
  </si>
  <si>
    <t>04470418013</t>
  </si>
  <si>
    <t>CCURE Security Upgrades (including perimeter fencing)-Groom</t>
  </si>
  <si>
    <t>04470418014</t>
  </si>
  <si>
    <t>CCURE Security Upgrades (including perimeter fencing)-Groover</t>
  </si>
  <si>
    <t>04470418015</t>
  </si>
  <si>
    <t>CCURE Security Upgrades (including perimeter fencing)-Hereford</t>
  </si>
  <si>
    <t>04470418016</t>
  </si>
  <si>
    <t>CCURE Security Upgrades (including perimeter fencing)-Panhandle</t>
  </si>
  <si>
    <t>04470418017</t>
  </si>
  <si>
    <t>CCURE Security Upgrades (including perimeter fencing)-Perrington</t>
  </si>
  <si>
    <t>04470418018</t>
  </si>
  <si>
    <t>CCURE Security Upgrades (including perimeter fencing)-Stratford</t>
  </si>
  <si>
    <t>04470418019</t>
  </si>
  <si>
    <t>CCURE Security Upgrades (including perimeter fencing)-Vega</t>
  </si>
  <si>
    <t>11470418135</t>
  </si>
  <si>
    <t>CCURE Security Upgrades (including perimeter fencing)-Center</t>
  </si>
  <si>
    <t>11470418136</t>
  </si>
  <si>
    <t>CCURE Security Upgrades (including perimeter fencing)-Crockett</t>
  </si>
  <si>
    <t>11470418137</t>
  </si>
  <si>
    <t>CCURE Security Upgrades (including perimeter fencing)-Groveton</t>
  </si>
  <si>
    <t>11470418138</t>
  </si>
  <si>
    <t>CCURE Security Upgrades (including perimeter fencing)-Hemphill</t>
  </si>
  <si>
    <t>11470418139</t>
  </si>
  <si>
    <t>CCURE Security Upgrades (including perimeter fencing)-Lufkin</t>
  </si>
  <si>
    <t>11470418140</t>
  </si>
  <si>
    <t>CCURE Security Upgrades (including perimeter fencing)-Sheperd</t>
  </si>
  <si>
    <t>19470418020</t>
  </si>
  <si>
    <t>CCURE Security Upgrades (including perimeter fencing)-Gilmer</t>
  </si>
  <si>
    <t>19470418021</t>
  </si>
  <si>
    <t>CCURE Security Upgrades (including perimeter fencing)-Marshall</t>
  </si>
  <si>
    <t>19470418022</t>
  </si>
  <si>
    <t>CCURE Security Upgrades (including perimeter fencing)-Mount Pleasant</t>
  </si>
  <si>
    <t>19470418023</t>
  </si>
  <si>
    <t>CCURE Security Upgrades (including perimeter fencing)-Texarkana</t>
  </si>
  <si>
    <t>22470418115</t>
  </si>
  <si>
    <t>Building Renovation-La Pryor</t>
  </si>
  <si>
    <t>13470418178</t>
  </si>
  <si>
    <t>05470418134</t>
  </si>
  <si>
    <t>Building Renovation-Plains</t>
  </si>
  <si>
    <t>12470418108</t>
  </si>
  <si>
    <t>Installation of Above-Ground Fuel Tank-Houston NW</t>
  </si>
  <si>
    <t>07470418156</t>
  </si>
  <si>
    <t>Installation of Above-Ground Fuel Tank-Junction</t>
  </si>
  <si>
    <t>13470418180</t>
  </si>
  <si>
    <t>Generator Replacement-DHQ</t>
  </si>
  <si>
    <t>03470418173</t>
  </si>
  <si>
    <t>CCURE Security Upgrades (including perimeter fencing)-Gainsville</t>
  </si>
  <si>
    <t>03470418174</t>
  </si>
  <si>
    <t>CCURE Security Upgrades (including perimeter fencing)-Graham</t>
  </si>
  <si>
    <t>03470418175</t>
  </si>
  <si>
    <t>CCURE Security Upgrades (including perimeter fencing)-Vernon</t>
  </si>
  <si>
    <t>03470418176</t>
  </si>
  <si>
    <t>CCURE Security Upgrades (including perimeter fencing)-Wichita Falls</t>
  </si>
  <si>
    <t>19470418024</t>
  </si>
  <si>
    <t>CCURE Security Upgrades (including perimeter fencing)-Carthage</t>
  </si>
  <si>
    <t>19470418025</t>
  </si>
  <si>
    <t>CCURE Security Upgrades (including perimeter fencing)-Daingerfield</t>
  </si>
  <si>
    <t>19470418026</t>
  </si>
  <si>
    <t>CCURE Security Upgrades (including perimeter fencing)-Jefferson</t>
  </si>
  <si>
    <t>19470418027</t>
  </si>
  <si>
    <t>CCURE Security Upgrades (including perimeter fencing)-Linden</t>
  </si>
  <si>
    <t>19470418028</t>
  </si>
  <si>
    <t>CCURE Security Upgrades (including perimeter fencing)-New Boston</t>
  </si>
  <si>
    <t>02470418097</t>
  </si>
  <si>
    <t>14470418044</t>
  </si>
  <si>
    <t>Drainage Improvements-San Marcos</t>
  </si>
  <si>
    <t>21470418152</t>
  </si>
  <si>
    <t>22470418116</t>
  </si>
  <si>
    <t>Building Renovation-Brackettville</t>
  </si>
  <si>
    <t>07470418157</t>
  </si>
  <si>
    <t>Installation of Above-Ground Fuel Tank-Menard</t>
  </si>
  <si>
    <t>14470418182</t>
  </si>
  <si>
    <t>Roof Replacement-South Travis MNT</t>
  </si>
  <si>
    <t>14470418029</t>
  </si>
  <si>
    <t>CCURE Security Upgrades (including perimeter fencing)-Austin (North)</t>
  </si>
  <si>
    <t>14470418030</t>
  </si>
  <si>
    <t>CCURE Security Upgrades (including perimeter fencing)-Austin</t>
  </si>
  <si>
    <t>14470418031</t>
  </si>
  <si>
    <t>CCURE Security Upgrades (including perimeter fencing)-Bastrop</t>
  </si>
  <si>
    <t>14470418032</t>
  </si>
  <si>
    <t>CCURE Security Upgrades (including perimeter fencing)-Burnett</t>
  </si>
  <si>
    <t>14470418033</t>
  </si>
  <si>
    <t>CCURE Security Upgrades (including perimeter fencing)-Georgetown</t>
  </si>
  <si>
    <t>U1</t>
  </si>
  <si>
    <t>Statewide Unspecified Repairs</t>
  </si>
  <si>
    <t xml:space="preserve">PROJECTS LISTED ABOVE CURRENTLY FUNDED $50M </t>
  </si>
  <si>
    <t>AY18/19 RADIO TOWER PROJECTS PLANNED</t>
  </si>
  <si>
    <t>ERT 1</t>
  </si>
  <si>
    <t>Radio Tower Replacement of 400 - Beaumont</t>
  </si>
  <si>
    <t>New Construction</t>
  </si>
  <si>
    <t>03470418613</t>
  </si>
  <si>
    <t>Radio Tower Replacement of 175' - Wichita Falls</t>
  </si>
  <si>
    <t>03470418614</t>
  </si>
  <si>
    <t>25470418612</t>
  </si>
  <si>
    <t>Radio Tower Replacement of 175' - Childress</t>
  </si>
  <si>
    <t>Radio Tower Replacement of 350' - Austin</t>
  </si>
  <si>
    <t>Radio Tower Replacement of 300' - Pharr</t>
  </si>
  <si>
    <t>23470418605</t>
  </si>
  <si>
    <t>Radio Tower Replacement of 175' - Brownwood</t>
  </si>
  <si>
    <t>19470418610</t>
  </si>
  <si>
    <t>Radio Tower Replacement of 175' - Atlanta</t>
  </si>
  <si>
    <t>04470418615</t>
  </si>
  <si>
    <t>Radio Tower Replacement of 175' - Amarillo</t>
  </si>
  <si>
    <t>19470418611</t>
  </si>
  <si>
    <t>04470418609</t>
  </si>
  <si>
    <t>Radio Tower Replacement of 350' - Amarillo</t>
  </si>
  <si>
    <t>Radio Tower Replacement of 300' - Bryan</t>
  </si>
  <si>
    <t>07470418608</t>
  </si>
  <si>
    <t>Radio Tower Replacement of 300' - San Angelo</t>
  </si>
  <si>
    <t>U2</t>
  </si>
  <si>
    <t>Unanticipated Emergency Tower Replacement</t>
  </si>
  <si>
    <t>1NC</t>
  </si>
  <si>
    <t>38470418001</t>
  </si>
  <si>
    <t>AHQ Consolidation Design</t>
  </si>
  <si>
    <t>Department of State Health Services - 537</t>
  </si>
  <si>
    <t>Charles Rotan</t>
  </si>
  <si>
    <t>53700</t>
  </si>
  <si>
    <t>18-401-TCD</t>
  </si>
  <si>
    <t>To renovate support buildings at Texas Center for Infectious Disease</t>
  </si>
  <si>
    <t>Economic Stabilization Fund- ESF (other)</t>
  </si>
  <si>
    <t>Spring 2019</t>
  </si>
  <si>
    <t xml:space="preserve">Health and Human Services manages and implements the TCID capital projects. Contract execution expected Summer 2018. </t>
  </si>
  <si>
    <t>Perchloric Fume Hood Replacement</t>
  </si>
  <si>
    <t>To replace a specialty chemical fume hood system in the DSHS Laboratory that is used with acids.</t>
  </si>
  <si>
    <t>General Revenue</t>
  </si>
  <si>
    <t>Texas Facilities Commission Contract # 12-047-6032.  All funding obligated to TFC before the end of the FY 2016-2017 biennium.</t>
  </si>
  <si>
    <t>Texas Facilities Commission (303)</t>
  </si>
  <si>
    <t>John Raff, P.E.</t>
  </si>
  <si>
    <t>FY 2016-17 Encumbered</t>
  </si>
  <si>
    <t>FY 2016-17 Expended</t>
  </si>
  <si>
    <t>DROC</t>
  </si>
  <si>
    <t>Replace deteriorated cooling water loop and pumps supplying cooling water to data center.</t>
  </si>
  <si>
    <t>GR Funds</t>
  </si>
  <si>
    <t>No</t>
  </si>
  <si>
    <r>
      <t xml:space="preserve">State Bldg/Air Handler Unit Replacements and DM Renovations at Various Buildings, Austin TX  </t>
    </r>
    <r>
      <rPr>
        <sz val="10"/>
        <color theme="1"/>
        <rFont val="Arial"/>
        <family val="2"/>
      </rPr>
      <t>Insurance Annex (</t>
    </r>
    <r>
      <rPr>
        <b/>
        <sz val="10"/>
        <color theme="1"/>
        <rFont val="Arial"/>
        <family val="2"/>
      </rPr>
      <t>INX</t>
    </r>
    <r>
      <rPr>
        <sz val="10"/>
        <color theme="1"/>
        <rFont val="Arial"/>
        <family val="2"/>
      </rPr>
      <t>)               William P. Clements (</t>
    </r>
    <r>
      <rPr>
        <b/>
        <sz val="10"/>
        <color theme="1"/>
        <rFont val="Arial"/>
        <family val="2"/>
      </rPr>
      <t>WPC</t>
    </r>
    <r>
      <rPr>
        <sz val="10"/>
        <color theme="1"/>
        <rFont val="Arial"/>
        <family val="2"/>
      </rPr>
      <t>)      Robert E. Johnson (</t>
    </r>
    <r>
      <rPr>
        <b/>
        <sz val="10"/>
        <color theme="1"/>
        <rFont val="Arial"/>
        <family val="2"/>
      </rPr>
      <t>REJ</t>
    </r>
    <r>
      <rPr>
        <sz val="10"/>
        <color theme="1"/>
        <rFont val="Arial"/>
        <family val="2"/>
      </rPr>
      <t>)             Price Daniel Sr. (</t>
    </r>
    <r>
      <rPr>
        <b/>
        <sz val="10"/>
        <color theme="1"/>
        <rFont val="Arial"/>
        <family val="2"/>
      </rPr>
      <t>PDB</t>
    </r>
    <r>
      <rPr>
        <sz val="10"/>
        <color theme="1"/>
        <rFont val="Arial"/>
        <family val="2"/>
      </rPr>
      <t>)           Supreme Court Bldg (</t>
    </r>
    <r>
      <rPr>
        <b/>
        <sz val="10"/>
        <color theme="1"/>
        <rFont val="Arial"/>
        <family val="2"/>
      </rPr>
      <t>SCB</t>
    </r>
    <r>
      <rPr>
        <sz val="10"/>
        <color theme="1"/>
        <rFont val="Arial"/>
        <family val="2"/>
      </rPr>
      <t>)          Tom C. Clark (</t>
    </r>
    <r>
      <rPr>
        <b/>
        <sz val="10"/>
        <color theme="1"/>
        <rFont val="Arial"/>
        <family val="2"/>
      </rPr>
      <t>TCC</t>
    </r>
    <r>
      <rPr>
        <sz val="10"/>
        <color theme="1"/>
        <rFont val="Arial"/>
        <family val="2"/>
      </rPr>
      <t xml:space="preserve">) </t>
    </r>
  </si>
  <si>
    <t>Renovation/Replacement of air handling units, outside air handling units, air distribution system and control; exterior cladding waterproofing repairs; emergency power and cooling connections and life safety systems.</t>
  </si>
  <si>
    <r>
      <t xml:space="preserve">DSHS/ Air Handler Unit Replacements and DM Renovations at Various Buildings, Austin TX        </t>
    </r>
    <r>
      <rPr>
        <sz val="10"/>
        <color theme="1"/>
        <rFont val="Arial"/>
        <family val="2"/>
      </rPr>
      <t>DSHS Bldg. G (</t>
    </r>
    <r>
      <rPr>
        <b/>
        <sz val="10"/>
        <color theme="1"/>
        <rFont val="Arial"/>
        <family val="2"/>
      </rPr>
      <t>DHG</t>
    </r>
    <r>
      <rPr>
        <sz val="10"/>
        <color theme="1"/>
        <rFont val="Arial"/>
        <family val="2"/>
      </rPr>
      <t>)                    DSHS Building K (</t>
    </r>
    <r>
      <rPr>
        <b/>
        <sz val="10"/>
        <color theme="1"/>
        <rFont val="Arial"/>
        <family val="2"/>
      </rPr>
      <t>DHK</t>
    </r>
    <r>
      <rPr>
        <sz val="10"/>
        <color theme="1"/>
        <rFont val="Arial"/>
        <family val="2"/>
      </rPr>
      <t>)  ?             DSHS Tower Bldg. (</t>
    </r>
    <r>
      <rPr>
        <b/>
        <sz val="10"/>
        <color theme="1"/>
        <rFont val="Arial"/>
        <family val="2"/>
      </rPr>
      <t>DHT</t>
    </r>
    <r>
      <rPr>
        <sz val="10"/>
        <color theme="1"/>
        <rFont val="Arial"/>
        <family val="2"/>
      </rPr>
      <t>)          DSHS Records Bldg. (</t>
    </r>
    <r>
      <rPr>
        <b/>
        <sz val="10"/>
        <color theme="1"/>
        <rFont val="Arial"/>
        <family val="2"/>
      </rPr>
      <t>DHR</t>
    </r>
    <r>
      <rPr>
        <sz val="10"/>
        <color theme="1"/>
        <rFont val="Arial"/>
        <family val="2"/>
      </rPr>
      <t>)    Robert D Moreton (</t>
    </r>
    <r>
      <rPr>
        <b/>
        <sz val="10"/>
        <color theme="1"/>
        <rFont val="Arial"/>
        <family val="2"/>
      </rPr>
      <t>RDM</t>
    </r>
    <r>
      <rPr>
        <sz val="10"/>
        <color theme="1"/>
        <rFont val="Arial"/>
        <family val="2"/>
      </rPr>
      <t>)            DSHS Building F (</t>
    </r>
    <r>
      <rPr>
        <b/>
        <sz val="10"/>
        <color theme="1"/>
        <rFont val="Arial"/>
        <family val="2"/>
      </rPr>
      <t>DHF</t>
    </r>
    <r>
      <rPr>
        <sz val="10"/>
        <color theme="1"/>
        <rFont val="Arial"/>
        <family val="2"/>
      </rPr>
      <t xml:space="preserve">)               DSHS Service Building ( </t>
    </r>
    <r>
      <rPr>
        <b/>
        <sz val="10"/>
        <color theme="1"/>
        <rFont val="Arial"/>
        <family val="2"/>
      </rPr>
      <t>DHSB</t>
    </r>
    <r>
      <rPr>
        <sz val="10"/>
        <color theme="1"/>
        <rFont val="Arial"/>
        <family val="2"/>
      </rPr>
      <t>) Dr. Robert Bernstein Bldg. (</t>
    </r>
    <r>
      <rPr>
        <b/>
        <sz val="10"/>
        <color theme="1"/>
        <rFont val="Arial"/>
        <family val="2"/>
      </rPr>
      <t>RBB</t>
    </r>
    <r>
      <rPr>
        <sz val="10"/>
        <color theme="1"/>
        <rFont val="Arial"/>
        <family val="2"/>
      </rPr>
      <t>)</t>
    </r>
  </si>
  <si>
    <t>Renovation/Replacement of air handling units, outside air handling units, air distribution system and control; Structural/cladding/waterproofing repairs; and life safety systems.</t>
  </si>
  <si>
    <t>Dr. Bob Glaze Laboratory Services (DBGL), Austin TX</t>
  </si>
  <si>
    <t>Repair/Replace Mechanical systems and enhancement to indoor air quality; Replace/Repair of electrical and plumbing systems; Life safety and fire protection systems; repairs of exterior envelope; repair/replace roof.</t>
  </si>
  <si>
    <t>El Paso (ELP) El Paso TX</t>
  </si>
  <si>
    <t>Roof Replacement; Repair/Replace mechanical systems; structural/waterproofing repairs; Repair/Install Vestibule.</t>
  </si>
  <si>
    <t>Stephen F. Austin, Austin TX
William B. Travis, Austin, TX</t>
  </si>
  <si>
    <t>Repair outside air handling units, Fire separations, lightning protection, plumbing and associated Accessibility.</t>
  </si>
  <si>
    <t>Various Parking Garage Elevators Austin TX</t>
  </si>
  <si>
    <t>Repair/replacement of elevators.</t>
  </si>
  <si>
    <t>State Parking Garages Austin TX</t>
  </si>
  <si>
    <t>Repairs to life safety and fire protection systems; repairs to electrical systems; sitework, building envelope, expansion joints and structural systems.</t>
  </si>
  <si>
    <t>P35 Austin, TX</t>
  </si>
  <si>
    <t>Repair/Replace Cooling tower; distribution system and associated controls</t>
  </si>
  <si>
    <t>Program-wide Priority 1 Repairs</t>
  </si>
  <si>
    <t>Priority IA and IB deferred maintenance deficiencies that have become an immediate need (I) and impact health and life safety of the building occupants (A) or threaten the continuity of operations for critical governemnt operations (B).  These needs have advanced to an immediate stage since the proposed appropriation request developed in August of 2016 or may present as an immediate need through he course of the implementation of the 2018-19 deferred maintenance funding strategies.  The list of funding strategies provided for the 2018-19 deferred maintenance appropriation request is provided as an exhibit for reference to qualify initiatives in this project.</t>
  </si>
  <si>
    <t>Texas Military Department - Agency 401</t>
  </si>
  <si>
    <t xml:space="preserve">Current Estimated Project Budget
</t>
  </si>
  <si>
    <t>Camp Mabry Admin Offices
2200 W 35th St Bldg 1
Austin, 78730</t>
  </si>
  <si>
    <t>The project will repair 22,702 sf of Readiness Center space to include compliance with ADA, ATFP, and current building code. General facility repairs to include: interior surfaces, mechanical and electrical systems, restrooms, and kitchen.</t>
  </si>
  <si>
    <t>General Revenue 50%, Federal Funds 50%</t>
  </si>
  <si>
    <t>3 QTR FY19</t>
  </si>
  <si>
    <t>yes</t>
  </si>
  <si>
    <t>Weslaco Readiness Center
1100 Vo-Tech Drive
Weslaco 78596</t>
  </si>
  <si>
    <t xml:space="preserve">The project will repair an existing 76,069 sf Readiness Center to include compliance with ADA, ATFP, and current building code. General facility repairs to include: interior surfaces, mechanical and electrical systems, restrooms, and kitchen.  </t>
  </si>
  <si>
    <t>4 QTR FY19</t>
  </si>
  <si>
    <t>Terrell Readiness Center
Lions Club Parkway 
Hwy 80 West
Terrell 75160</t>
  </si>
  <si>
    <t xml:space="preserve">The project will repair an existing 22,138 sf Readiness Center to include compliance with ADA, ATFP, and current building code. General facility repairs to include: interior surfaces, mechanical and electrical systems, restrooms, and kitchen.  </t>
  </si>
  <si>
    <t>3 QTR FY20</t>
  </si>
  <si>
    <t>Fort Worth Shoreview Readiness Center
8111 Shoreview Dr
Fort Worth 76108</t>
  </si>
  <si>
    <t xml:space="preserve">The project will repair 59,027 sf of Readiness Center space to include compliance with ADA, ATFP, and current building code. General facility repairs to include: interior surfaces, mechanical and electrical systems, restrooms, and kitchen.  </t>
  </si>
  <si>
    <t>4 QTR FY20</t>
  </si>
  <si>
    <t>Fort Worth Cobb Park Readiness Center
2101 Cobb Park Dr
Fort Worth 76105</t>
  </si>
  <si>
    <t xml:space="preserve">The project will repair an existing 34,549 sf Readiness Center to include compliance with ADA, ATFP, and current building code. General facility repairs to include: interior surfaces, mechanical and electrical systems, restrooms, and kitchen.  </t>
  </si>
  <si>
    <t>Supplemental Information</t>
  </si>
  <si>
    <t>Total Estimated Project Budget</t>
  </si>
  <si>
    <t>Federal Share</t>
  </si>
  <si>
    <r>
      <t xml:space="preserve">Federal Share Encumbered / </t>
    </r>
    <r>
      <rPr>
        <b/>
        <i/>
        <sz val="12"/>
        <color theme="1"/>
        <rFont val="Arial"/>
        <family val="2"/>
      </rPr>
      <t>Estimated</t>
    </r>
  </si>
  <si>
    <t>Federal Share Expended</t>
  </si>
  <si>
    <t>Remaining Federal  Share</t>
  </si>
  <si>
    <t>Comments</t>
  </si>
  <si>
    <t>Project in Design</t>
  </si>
  <si>
    <t>Texas Juvenile Justice Department - 644</t>
  </si>
  <si>
    <t>Steven Vargas - Director of Construction</t>
  </si>
  <si>
    <t>High Voltage Loop - Giddings</t>
  </si>
  <si>
    <t>Replace major high voltage conduit and wire around the campus in order to bring to current code and support existing transformers. Reconfigure MDP panels and conductors up to the transformers.</t>
  </si>
  <si>
    <t>ESF</t>
  </si>
  <si>
    <t>Gym Roof Repair - Giddings</t>
  </si>
  <si>
    <t>Hurricane Harvey storm damaged a portion of the roof at the gym. Replace roof with new roofing materials.</t>
  </si>
  <si>
    <t>Pool HVAC Install - Giddings</t>
  </si>
  <si>
    <t>Install an HVAC system &amp; room finish-out in the newly infilled pool in order to make this space habitabal for staff.</t>
  </si>
  <si>
    <t>Replace HVAC Units - Brownwood</t>
  </si>
  <si>
    <t>Replace the HVAC units &amp; associated appurtenances in the building inside the secured area with similarly size units.</t>
  </si>
  <si>
    <t>Side 2 Drop Ceiling Tiles Reinforcement - McLennan</t>
  </si>
  <si>
    <t>Youth have been accessing above the drop ceiling in the octogonal hallways &amp; damaging infrastructure. This project will install plywood over the tiles in all dorms.</t>
  </si>
  <si>
    <t>Will replace one pod of one dorm tiles with in-house personnel to ascertain effectiveness of materials.  Pending outcome, TJJD will fund the rest of the side II dorm tile replacements with contractor.</t>
  </si>
  <si>
    <t>Replace HVAC Units - McLennan</t>
  </si>
  <si>
    <t>Convert Wooden Doors to Metal Doors - Evins</t>
  </si>
  <si>
    <t>Doors must be changed from wood to metal in order to fortify walkways &amp; due to fire code.</t>
  </si>
  <si>
    <t>HVAC Upgrades to Dorms, Admin, Gym - Gainesville</t>
  </si>
  <si>
    <t>Replace the HVAC units in the dorms, administration, and gym buildings with similarly sized units.</t>
  </si>
  <si>
    <t>Backup Generators - Gainesville</t>
  </si>
  <si>
    <t>Finish outfitting the entire campus so that all buildings have backup generators in case of a power outage.</t>
  </si>
  <si>
    <t>Drainage Improvements Front of Campus - Giddings</t>
  </si>
  <si>
    <t>During heavy rain events, the front area of campus is prone to flash flooding. This project will resize the infrastructure to accommodate these events.</t>
  </si>
  <si>
    <t>Structural Repair at Maintenance Office &amp; Auto Shop - Gainesville</t>
  </si>
  <si>
    <t>Recent foundational settling has caused the buildings to develop major cracks in the structure. This project will mitigate and repair the building.</t>
  </si>
  <si>
    <t>Vocational Shop Retaining Wall - Gainesville</t>
  </si>
  <si>
    <t>The loading dock has separated from the building. Repairs are needed with a retaining wall in order to address the issue.</t>
  </si>
  <si>
    <t>Roof Panels @ Storage Structre - Giddings</t>
  </si>
  <si>
    <t>The old greenhouse is currently being used as storage for the Maintenance Dept. Over time the roof panels have deteriorated and this project will provide for a new roof.</t>
  </si>
  <si>
    <t>Access Road to Lake - Giddings</t>
  </si>
  <si>
    <t>Current ingress/egress to campus lake overflow is over bare field. This project will provide for an access road for Maintenance to traverse.</t>
  </si>
  <si>
    <t>Replace Fire Alarm System - Giddings</t>
  </si>
  <si>
    <t>The fire alarm systems across campus have reached the end of their useful lives and parts are hard to get. This project will replace and update.</t>
  </si>
  <si>
    <t>Replace Landline - Giddings</t>
  </si>
  <si>
    <t>The original landline network is old and unreliable. Numerous outages have occurred and a total replacement would be necessary.</t>
  </si>
  <si>
    <t>Replace Gym Floor - Brownwood</t>
  </si>
  <si>
    <t>The gym floor is original and full of hazards to youth playing on it. Replacement is warranted to prevent falls and trips.</t>
  </si>
  <si>
    <t>HVAC Duct Cleaning - McLennan</t>
  </si>
  <si>
    <t>None of the ductwork on campus has ever been cleaned since the campus opened. Cleaning would improve the air quality in the buildings.</t>
  </si>
  <si>
    <t>Campuswide Drainage Improvments - McLennan</t>
  </si>
  <si>
    <t>Improved erosion control and storm water management upgrades are needed campuswide.</t>
  </si>
  <si>
    <t>Roof Replacement Dorms 1/2 &amp; Infirmary - Evins</t>
  </si>
  <si>
    <t>These roofs have leaking problems and are suseptable to storm damage.</t>
  </si>
  <si>
    <t>Sidewalk Improvements Campuswide - Gainesville</t>
  </si>
  <si>
    <t>Sidewalks have cracked and separated over time throughout campus and repairs are needed to prevent trip hazards.</t>
  </si>
  <si>
    <t>Campuswide Drainage Improvments - Gainesville</t>
  </si>
  <si>
    <t>Unanticipated Critical Maintenance Life/Safety</t>
  </si>
  <si>
    <t>This project will address any unanticipated, critical maintenance issues arising over the coming two years.</t>
  </si>
  <si>
    <t>Texas Historical Commission (808)</t>
  </si>
  <si>
    <t>Corey Crawford</t>
  </si>
  <si>
    <t xml:space="preserve"> 808-18-0450</t>
  </si>
  <si>
    <t>Mission Dolores State Historic Site, San Augustine, San Augustine County, Texas</t>
  </si>
  <si>
    <t xml:space="preserve">Renovate the museum and laboratory buildings and construct a maintenance building to provide an improved educational experience to visitors. </t>
  </si>
  <si>
    <t>Economic Stabilization Fund (Fund 0599)</t>
  </si>
  <si>
    <t>Yes</t>
  </si>
  <si>
    <t>808-17-0452</t>
  </si>
  <si>
    <t>San Felipe de Austin State Historic Site, San Felipe, Austin County, Texas</t>
  </si>
  <si>
    <t xml:space="preserve">Construct a new museum, exhibits and maintenance building to provide an improved educational experience to visitors. </t>
  </si>
  <si>
    <t>Economic Stabilization Fund (Fund 0599) &amp; General Revenue - Sporting Goods Sales Tax (Fund 0001)</t>
  </si>
  <si>
    <t xml:space="preserve"> 808-18-0449</t>
  </si>
  <si>
    <t>National Museum of the Pacific War, Fredericksburg, Gillespie County, Texas</t>
  </si>
  <si>
    <t>Renovate the interior of the Admiral Nimitz Hotel to enhance efficiency and improve the visitor experience.</t>
  </si>
  <si>
    <t>808-18-X1B55</t>
  </si>
  <si>
    <t>Roof Repairs - State Historic Sites (Statewide)</t>
  </si>
  <si>
    <t xml:space="preserve">FY 18: Conduct necessary roof repairs at various sites in order to safeguard the buildings and their contents. </t>
  </si>
  <si>
    <t>808-18-X2G41</t>
  </si>
  <si>
    <t>Interior Renovations - State Historic Sites (Statewide)</t>
  </si>
  <si>
    <t>FY 18: Conduct renovations to various buildings in order to enhance function and interpretation</t>
  </si>
  <si>
    <t>808-18-STAFF</t>
  </si>
  <si>
    <t>Mission Dolores State Historic Site - Staffing (two years)</t>
  </si>
  <si>
    <t>808-19-X1B56</t>
  </si>
  <si>
    <t xml:space="preserve">FY 19: Conduct necessary roof repairs at various sites in order to safeguard the buildings and their contents. </t>
  </si>
  <si>
    <t>808-19-X2G42</t>
  </si>
  <si>
    <t>FY 19: Conduct renovations to various buildings in order to enhance function and interpretation</t>
  </si>
  <si>
    <t>1, 6</t>
  </si>
  <si>
    <t>Texas Historical Commission Rider 26 requires THC to not spend less than $1,425,000 on Deferred Maintenance projects at the Mission Dolores State Historic Site. The remaining $575,000 is intended for staffing at the site for FYs 2018-2019.  RFP is currently in development. THC Rider 2 splits the capital funding evenly $712,500 in each year of the biennium.</t>
  </si>
  <si>
    <t>This is a continuation of the new Construction project for which appropriations were made by the 83rd and 84th Legislatures. This is funded with $750,000 of Economic Stabilization Funds (Fund 0599) and $1,250,000 of GR - Sporting Goods Sales Tax (Fund 0001). THC Rider 26 requires not less than $2,000,000 be spent on the San Felipe de Austin State Historic Site. THC Rider 2 splits the capital funding evenly $1,000,000 in each year of the biennium.</t>
  </si>
  <si>
    <t>THC Rider 26 requires not less than $2,000,000 be spent on the National Museum of the Pacific War. RFP is currently in development. THC Rider 2 splits the capital funding evenly $1,000,000 in each year of the biennium.</t>
  </si>
  <si>
    <t>4, 7</t>
  </si>
  <si>
    <t>THC Rider 26 requires not less than $350,000 be spent on the deferred maintenance projects at State Historic Sites. THC Rider 2 splits the capital funding evenly $175,000 in each year of the biennium. There are multiple sites with roof replacement needs.</t>
  </si>
  <si>
    <t>5, 8</t>
  </si>
  <si>
    <t>THC Rider 26 requires not less than $350,000 be spent on the deferred maintenance projects at State Historic Sites. THC Rider 2 splits the capital funding evenly $175,000 in each year of the biennium. There are multiple sites with interior renovation needs.</t>
  </si>
  <si>
    <t>Texas Parks and  Wildlife Department</t>
  </si>
  <si>
    <t>Infrastructure Division</t>
  </si>
  <si>
    <t>127490</t>
  </si>
  <si>
    <t>Battleship Texas SHP - Structural Repairs                                                                                                                                              3523 Independence Parkway S LaPorte, TX,77571 (Harris County)</t>
  </si>
  <si>
    <t>Construction administration and Balance of work to repair internal structural elements, identified in an October 2012 scope of work, which is necessary to stabilize the ship . Repairs are critical if the ship remains in a wet berth and would be absolutely necessary if ship is ever placed into a dry berth.</t>
  </si>
  <si>
    <t xml:space="preserve">General Revenue - (SGST) </t>
  </si>
  <si>
    <t>116818</t>
  </si>
  <si>
    <t>Fort Richardson SHS - Water and Wastewater System Replacement                                                                                                                228 State Park Road 61 Jacksboro, TX 76458 (Jack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</si>
  <si>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t>
    </r>
    <r>
      <rPr>
        <sz val="11"/>
        <color theme="1"/>
        <rFont val="Calibri"/>
        <family val="2"/>
        <scheme val="minor"/>
      </rPr>
      <t>s to replace the 50-year-old wastewater system, water distribution system and the main lift station with modernized and efficient systems capable of saving water resources while servicing the entire park.</t>
    </r>
  </si>
  <si>
    <t>*</t>
  </si>
  <si>
    <t>116151</t>
  </si>
  <si>
    <t>Seminole Canyon SHS - Camp Loop Upgrades                                                                                                                                  US Hwy 90 W Comstock, TX 78837 (Val Verde County)</t>
  </si>
  <si>
    <r>
      <rPr>
        <b/>
        <sz val="12"/>
        <color theme="1"/>
        <rFont val="Arial"/>
        <family val="2"/>
      </rPr>
      <t>Construction costs</t>
    </r>
    <r>
      <rPr>
        <sz val="11"/>
        <color theme="1"/>
        <rFont val="Calibri"/>
        <family val="2"/>
        <scheme val="minor"/>
      </rPr>
      <t xml:space="preserve"> </t>
    </r>
    <r>
      <rPr>
        <strike/>
        <sz val="12"/>
        <rFont val="Arial"/>
        <family val="2"/>
      </rPr>
      <t>Planning and design costs</t>
    </r>
    <r>
      <rPr>
        <sz val="12"/>
        <rFont val="Arial"/>
        <family val="2"/>
      </rPr>
      <t xml:space="preserve"> to upgrade the Desert Vista Camp Loop's utilities, to include replacement and repairs to the On Site Sewage Facility System, water well, storage tank, pumps, and associated appurtenances, accessible restroom </t>
    </r>
    <r>
      <rPr>
        <sz val="11"/>
        <color theme="1"/>
        <rFont val="Calibri"/>
        <family val="2"/>
        <scheme val="minor"/>
      </rPr>
      <t>upgrades, and electrical service.</t>
    </r>
  </si>
  <si>
    <t>126472</t>
  </si>
  <si>
    <t>Goliad SHS - Wastewater System Upgrade                                                                                                                                               108 Park Rd Goliad, TX 77963-3206 (Goliad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</si>
  <si>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r>
  </si>
  <si>
    <t>117535</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</si>
  <si>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</si>
  <si>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</si>
  <si>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116471</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</si>
  <si>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</si>
  <si>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</si>
  <si>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117494</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</si>
  <si>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</si>
  <si>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</si>
  <si>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122865</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</si>
  <si>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</si>
  <si>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</si>
  <si>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116921</t>
  </si>
  <si>
    <t>Palo Duro Canyon SP - Headquarters Replacement                                                                                                                13 Miles E of Canyon at end of Hwy 217 Canyon, TX 79015 (Randall County)</t>
  </si>
  <si>
    <t>Planning costs for site headquarters replacement.  Headquarters is currently operating out of an under-sized converted residence and the project would provide an adequately-sized and modern facility to better serve the increasing number of visitors.</t>
  </si>
  <si>
    <t>117504</t>
  </si>
  <si>
    <t>Garner SP - Water System Upgrades                                                                                                                                                            US 83 N Concan, TX 78838 (Uvalde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</si>
  <si>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upgrade the park's overall water system, including treatment to reduce water hardness, and replace water distribution lines serving several park facilities in order to reduced system maintenance costs. </t>
    </r>
  </si>
  <si>
    <t>117536</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</si>
  <si>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</si>
  <si>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</si>
  <si>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117505</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</si>
  <si>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</si>
  <si>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</si>
  <si>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126496</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</si>
  <si>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</si>
  <si>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</si>
  <si>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NEW - 14</t>
  </si>
  <si>
    <t>124729</t>
  </si>
  <si>
    <t>San Jacinto Battleground SHS - Replace Residence                                                                                               3523 Independence Parkway S LaPorte, TX 77571 (Harris County)</t>
  </si>
  <si>
    <r>
      <t xml:space="preserve">Planning and design costs to replace two residences and remove from a sensitive archaeological site. </t>
    </r>
    <r>
      <rPr>
        <b/>
        <sz val="12"/>
        <color theme="1"/>
        <rFont val="Arial"/>
        <family val="2"/>
      </rPr>
      <t xml:space="preserve">(Project on Hold) </t>
    </r>
  </si>
  <si>
    <t>N/A</t>
  </si>
  <si>
    <t>127483</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</si>
  <si>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</si>
  <si>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</si>
  <si>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127358</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</si>
  <si>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</si>
  <si>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</si>
  <si>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117449</t>
  </si>
  <si>
    <t>Fort Leaton SHS - Roof Replacement                                                                                                                                                           FM 170 E Presidio, TX 79845 (Presidio County)</t>
  </si>
  <si>
    <t xml:space="preserve">Replace leaking roof to preserve the historic structure and protect the building and contents from further water damage.  </t>
  </si>
  <si>
    <t>117534</t>
  </si>
  <si>
    <t>Devil's River SP - Septic System Replacement                                                                                                                                           101 N. Sweeten Street Rocksprings, TX 78880 (Edward County)</t>
  </si>
  <si>
    <t xml:space="preserve">Replace multiple obsolete septic systems to meet TCEQ requirements. </t>
  </si>
  <si>
    <t>122888</t>
  </si>
  <si>
    <t>Monument Hill/Kreische Brewery SHS - Kreische House and Brewery Renovations                                                                                                                                                         414 State Loop 92 LaGrange, TX 78945 (Fayette County)</t>
  </si>
  <si>
    <r>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r>
    <r>
      <rPr>
        <b/>
        <sz val="12"/>
        <color theme="1"/>
        <rFont val="Arial"/>
        <family val="2"/>
      </rPr>
      <t xml:space="preserve">Project also includes the cost to construct the roof. </t>
    </r>
  </si>
  <si>
    <t>114228</t>
  </si>
  <si>
    <t>Colorado Bend SP - Water Treatment Plant Replacement                                                                                                                                                    10 miles S of Bend on Gravel Rd Bend, TX 76824 (San Saba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</si>
  <si>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replace the water treatment plant with a new system to include a storage tank and ground water well. </t>
    </r>
  </si>
  <si>
    <t>114243</t>
  </si>
  <si>
    <t>Pedernales Falls SP - Water and Wastewater System Upgrades                                                                                                                                                             2585 Park Road 6026 Johnson City, TX 78636 (Blanco County)</t>
  </si>
  <si>
    <t>Planning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</si>
  <si>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117260</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</si>
  <si>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</si>
  <si>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</si>
  <si>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127438</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</si>
  <si>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</si>
  <si>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</si>
  <si>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114238</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</si>
  <si>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</si>
  <si>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</si>
  <si>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117359</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</si>
  <si>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</si>
  <si>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</si>
  <si>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118102</t>
  </si>
  <si>
    <t>Bastrop SP - Shore Stabilization                                                                                                                                           100 Park Road 1 A Bastrop, TX 78602 (Bastrop County)</t>
  </si>
  <si>
    <t xml:space="preserve">Stabilization of shoreline adjacent to Cabins #1 and #12. </t>
  </si>
  <si>
    <t>127360</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</si>
  <si>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</si>
  <si>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</si>
  <si>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126719</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</si>
  <si>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</si>
  <si>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</si>
  <si>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126912</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</si>
  <si>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</si>
  <si>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</si>
  <si>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117106</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</si>
  <si>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</si>
  <si>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</si>
  <si>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115356</t>
  </si>
  <si>
    <t>Choke Canyon State Park (South Shore Unit) - Boat Ramp                                                                                                                                    358 Recreation Rd 8  Calliham, TX 78007 (Live Oak County)</t>
  </si>
  <si>
    <t>Repair boat ramp which may include accessibility upgrades, courtesy docks, piers and renovation of existing facilities.</t>
  </si>
  <si>
    <t>115389</t>
  </si>
  <si>
    <t>Fort Parker State Park - Boat Ramp                                                                                                                                       194 Park Rd 28 Mexia, Tx 76667 (Limestone County)</t>
  </si>
  <si>
    <t>NEW - 33</t>
  </si>
  <si>
    <t>116036</t>
  </si>
  <si>
    <t>Inks Lake State Park - Boat Ramp                                                                                                                                       3630 Pk Rd 4 W Burnet, TX 78611 (Burnett County)</t>
  </si>
  <si>
    <t xml:space="preserve">Repair boat ramp which may include accessibility upgrades, courtesy docks, piers and renovation of existing facilities. (Project on Hold), TPWD did not receive a qualified construction bid in FY17 so funds for the project were lost due to lack of UB authority. </t>
  </si>
  <si>
    <t>117036</t>
  </si>
  <si>
    <t>Ray Roberts Lake SP - Isle du Bois Unit  - Boat Ramp                                                                                                              100 PW 4137 Pilot Point 765258-8944 (Denton County)</t>
  </si>
  <si>
    <t>117503</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</si>
  <si>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</si>
  <si>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</si>
  <si>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117495</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</si>
  <si>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</si>
  <si>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</si>
  <si>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127510</t>
  </si>
  <si>
    <t>Stephen F Austin SHS - Wastewater Treatment Plant Equalization Basin Installation                                                                                                                                                                                                                                                                                                                                                                               3 miles E of Sealy on IH 10 San Felipe, TX 77473-0125 (Austin County)</t>
  </si>
  <si>
    <r>
      <rPr>
        <b/>
        <sz val="12"/>
        <color theme="1"/>
        <rFont val="Arial"/>
        <family val="2"/>
      </rPr>
      <t xml:space="preserve">Construction costs </t>
    </r>
    <r>
      <rPr>
        <strike/>
        <sz val="12"/>
        <color theme="1"/>
        <rFont val="Arial"/>
        <family val="2"/>
      </rPr>
      <t>Planning and design costs</t>
    </r>
    <r>
      <rPr>
        <sz val="11"/>
        <color theme="1"/>
        <rFont val="Calibri"/>
        <family val="2"/>
        <scheme val="minor"/>
      </rPr>
      <t xml:space="preserve"> to install equalization basin at wastewater treatment plant in order to provide adequate pace flow into the plant during peak usage. </t>
    </r>
  </si>
  <si>
    <t>118450</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</si>
  <si>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</si>
  <si>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</si>
  <si>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118414</t>
  </si>
  <si>
    <t>Lake Whitney SP - Camp Loop Restroom - Flood Recovery                                                                                                                                                                                                                                                                                                                                                                                                                   433 FM 1244 Whitney, TX 76692 (Hill County)</t>
  </si>
  <si>
    <t>Restore Restroom #5 at Area E's interior finishes and critical structural components prior to re-opening the facility which was damaged in the 2016 Flood.</t>
  </si>
  <si>
    <t>137395</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</si>
  <si>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</si>
  <si>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</si>
  <si>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128233</t>
  </si>
  <si>
    <t>Stephen F Austin SHS - Water Tank Repairs                                                                                                                                                                                                  3 miles E of Sealy on IH 10 San Felipe, TX 77473-0125 (Austin County)</t>
  </si>
  <si>
    <t xml:space="preserve">Pressure wash and repaint elevated water tank per TCEQ regulations. </t>
  </si>
  <si>
    <t>124545</t>
  </si>
  <si>
    <t>Huntsville SP - Dam Repair                                                                                                                                                                                              565 Park Road 40 W Huntsville, TX 77342-0508 (Walker County)</t>
  </si>
  <si>
    <t xml:space="preserve">Fortify and repair the earthen embankment and spillway. </t>
  </si>
  <si>
    <t>132907</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</si>
  <si>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</si>
  <si>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</si>
  <si>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125986</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</si>
  <si>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</si>
  <si>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</si>
  <si>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137824</t>
  </si>
  <si>
    <t>Longhorn Caverns - Communications System and Surge Protection                                                                                                                                              6211 Park Rd 4 So. Burnet, TX 78611 (Burnet County)</t>
  </si>
  <si>
    <t>Install communication system for the cavern to protect the public in the event of an emergency.</t>
  </si>
  <si>
    <t>134232</t>
  </si>
  <si>
    <t>Hill Country SNA - Replace Well at Group Lodge                                                                                                            10600 Bandera Creed Rd Bandera, TX 78003 (Bandera County)</t>
  </si>
  <si>
    <t>Install water system at group lodge to provide potable water to guests.</t>
  </si>
  <si>
    <t>134239</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</si>
  <si>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</si>
  <si>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</si>
  <si>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137394</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</si>
  <si>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</si>
  <si>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</si>
  <si>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136423</t>
  </si>
  <si>
    <t>Davis Mountains SP - Communications Bldg. Repairs                                                                                                                    TX HWY 118 N, Park Rd 3 Fort Davis, TX 79734 (Jeff Davis County)</t>
  </si>
  <si>
    <t>Replace fire damaged radio house with a permanent facility to maintain park radio communications within the park and region.</t>
  </si>
  <si>
    <t>112741</t>
  </si>
  <si>
    <t>Tyler SP - Headquarters Replacement                                                                                                                                       789 Park Rd 16 Tyler, TX 75706-9141 (Smith County)</t>
  </si>
  <si>
    <t>Planning and design cost for replacing the headquarters facility with new, adequately-sized ADA-compliant building, road, parking lot, and entrance.</t>
  </si>
  <si>
    <t>118540</t>
  </si>
  <si>
    <t>Devil's River SP - New Visitor Check-in Building and Remodel of Existing Lodge.                                                                                                         101 N. Sweeten Street Rocksprings, TX 78880 (Edward County)</t>
  </si>
  <si>
    <t xml:space="preserve">Planning and design costs to develop the newly acquired south unit. </t>
  </si>
  <si>
    <t>126107</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</si>
  <si>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</si>
  <si>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</si>
  <si>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115897</t>
  </si>
  <si>
    <t>Palo Duro Canyon SP - Repairs to Juniper Camp Loop                                         13 Miles E of Canyon at end of Hwy 217 Canyon, TX 79015 (Randall County)</t>
  </si>
  <si>
    <t>Repairs to existing facilities and address storm water drainage issues around the buildings.</t>
  </si>
  <si>
    <t>115900</t>
  </si>
  <si>
    <t>Caddo Lake SP - Restroom Replacement                                                      245 Park Rd 2 Karnack, TX (Harrison county)</t>
  </si>
  <si>
    <t>117585</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</si>
  <si>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</si>
  <si>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</si>
  <si>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128106</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</si>
  <si>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</si>
  <si>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</si>
  <si>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128197</t>
  </si>
  <si>
    <t>Galveston Island SP - Repair Historical Residences                                             14901 FM 3005 Galveston, TX 77554 (Galveston County)</t>
  </si>
  <si>
    <t xml:space="preserve">Repairs and upgrades to the historic Stewart House and Ranch House. </t>
  </si>
  <si>
    <t>132416</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</si>
  <si>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</si>
  <si>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</si>
  <si>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134236</t>
  </si>
  <si>
    <t>Garner SP - Wastewater Treatment Plant Replacement                                   US 83 N Concan, TX 78838 (Uvalde County)</t>
  </si>
  <si>
    <t>Replace the undersized, leaking wastewater treatment plant with a modernized and efficient system.</t>
  </si>
  <si>
    <t>137357</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</si>
  <si>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</si>
  <si>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</si>
  <si>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NEW - 61</t>
  </si>
  <si>
    <t>Bastrop SP - CCC Pool Repairs                                                                     100 Park Road 1 A Bastrop, TX 78602 (Bastrop County)</t>
  </si>
  <si>
    <t xml:space="preserve">Planning, Design and Repairs to the CCC Pool water treatment, pumping and distribution system.  Project will assess overall leaks within the pool's aging pumping/piping system to include the overall pool liner structure as necessary.  </t>
  </si>
  <si>
    <t>NEW - 62</t>
  </si>
  <si>
    <t>Wyler Aerial Tramway - Facility Upgrades                                                    1700 McKinley Drive, El Paso, TX 79931 (El Paso County)</t>
  </si>
  <si>
    <t>Replace obsolete FINCOR unit, cabin controls and PLC controller.  Tramway's original controls are past their intended service and recommended for replacement by the annual inspection.</t>
  </si>
  <si>
    <t>NEW - 63</t>
  </si>
  <si>
    <t>118517</t>
  </si>
  <si>
    <t>Lake Arrowhead SP - Wastewater Collection and Treatment System Repairs                                                                                                                     229 Park Road 63, Wichita Falls, TX 76310 (Clay County)</t>
  </si>
  <si>
    <t>Repairs to the Wastewater treatment plant and collection system; including full TCEQ Certifications and permitting of the plant.</t>
  </si>
  <si>
    <t>NEW - 64</t>
  </si>
  <si>
    <t>PPID 7451</t>
  </si>
  <si>
    <t>Big Bend Ranch SP - Building Renovations                                                   HCR 67 Box 33 Marfa, TX 79843 (Brewster and Presidio County)</t>
  </si>
  <si>
    <r>
      <rPr>
        <sz val="11"/>
        <color theme="1"/>
        <rFont val="Calibri"/>
        <family val="2"/>
        <scheme val="minor"/>
      </rPr>
      <t>Planning and Design</t>
    </r>
    <r>
      <rPr>
        <b/>
        <sz val="12"/>
        <color theme="1"/>
        <rFont val="Arial"/>
        <family val="2"/>
      </rPr>
      <t xml:space="preserve"> </t>
    </r>
    <r>
      <rPr>
        <sz val="11"/>
        <color theme="1"/>
        <rFont val="Calibri"/>
        <family val="2"/>
        <scheme val="minor"/>
      </rPr>
      <t>costs to renovate interior, exterior and utilities for the Big House and Superintendent's Residence.</t>
    </r>
  </si>
  <si>
    <t>116769</t>
  </si>
  <si>
    <t>Bastrop SP - Dam Replacement and Road Repairs                                                                                                                                            100 Park Road 1 A Bastrop, TX 78602 (Bastrop County)</t>
  </si>
  <si>
    <r>
      <rPr>
        <b/>
        <sz val="12"/>
        <rFont val="Arial"/>
        <family val="2"/>
      </rPr>
      <t>2015 and 2016 Weather Related (State Parks)</t>
    </r>
    <r>
      <rPr>
        <sz val="12"/>
        <color theme="3"/>
        <rFont val="Arial"/>
        <family val="2"/>
      </rPr>
      <t xml:space="preserve"> </t>
    </r>
    <r>
      <rPr>
        <sz val="11"/>
        <color theme="1"/>
        <rFont val="Calibri"/>
        <family val="2"/>
        <scheme val="minor"/>
      </rPr>
      <t>- Replace the breached dam and repair roads due to the 2015 memorial day flooding.</t>
    </r>
  </si>
  <si>
    <t>128269</t>
  </si>
  <si>
    <t>Cedar Hill SP - Facility Repairs - Flood Recovery                                                                                                                                                                                                                                                                                                                                                                                                                                                                 1570 FM 1382 Cedar Hill, TX 75104 (Dallas County)</t>
  </si>
  <si>
    <r>
      <rPr>
        <b/>
        <sz val="12"/>
        <rFont val="Arial"/>
        <family val="2"/>
      </rPr>
      <t xml:space="preserve">2015 and 2016 Weather Related (State Parks) </t>
    </r>
    <r>
      <rPr>
        <sz val="11"/>
        <color theme="1"/>
        <rFont val="Calibri"/>
        <family val="2"/>
        <scheme val="minor"/>
      </rPr>
      <t xml:space="preserve">- Repair the Day Use Swim Beach, replacement of multiple restrooms, a pavilion and overall shoreline reinforcement which were damaged by the multiple flooding events in 2015 and 2016. </t>
    </r>
  </si>
  <si>
    <t>128301</t>
  </si>
  <si>
    <t>Lake Somerville SP - Birch Creek Unit - Facility Repairs - Flood Recovery                                                                                                                                                                                                                                                                                                                                                                                                                                               14222 Park Road 57 Somerville, TX 77879-9713 (Burleson County)</t>
  </si>
  <si>
    <r>
      <rPr>
        <b/>
        <sz val="12"/>
        <rFont val="Arial"/>
        <family val="2"/>
      </rPr>
      <t xml:space="preserve">2015 and 2016 Weather Related (State Parks) </t>
    </r>
    <r>
      <rPr>
        <sz val="11"/>
        <color theme="1"/>
        <rFont val="Calibri"/>
        <family val="2"/>
        <scheme val="minor"/>
      </rPr>
      <t xml:space="preserve">- Construction costs to repair facilities in the Birch Creek Unit day use area. Planning and Design of Repairs to the Cedar Elm camping area, the Old Hickory and Bucktail bridge(s) which were damaged by multiple flooding events in 2015 and 2016. </t>
    </r>
  </si>
  <si>
    <t>128322</t>
  </si>
  <si>
    <t>Lake Somerville SP - Nails Creek Unit - Facility Repairs - Flood Recovery                                                                                                                                                                                                                                                                                                                                                                                                                        6280 FM 180 Ledbetter, TX 78946-9512 (Lee County)</t>
  </si>
  <si>
    <r>
      <rPr>
        <b/>
        <sz val="12"/>
        <rFont val="Arial"/>
        <family val="2"/>
      </rPr>
      <t>2015 and 2016 Weather Related</t>
    </r>
    <r>
      <rPr>
        <b/>
        <sz val="12"/>
        <color theme="1"/>
        <rFont val="Arial"/>
        <family val="2"/>
      </rPr>
      <t xml:space="preserve"> (State Parks)</t>
    </r>
    <r>
      <rPr>
        <sz val="11"/>
        <color theme="1"/>
        <rFont val="Calibri"/>
        <family val="2"/>
        <scheme val="minor"/>
      </rPr>
      <t xml:space="preserve"> - </t>
    </r>
    <r>
      <rPr>
        <b/>
        <sz val="12"/>
        <color theme="1"/>
        <rFont val="Arial"/>
        <family val="2"/>
      </rPr>
      <t>Construction</t>
    </r>
    <r>
      <rPr>
        <sz val="11"/>
        <color theme="1"/>
        <rFont val="Calibri"/>
        <family val="2"/>
        <scheme val="minor"/>
      </rPr>
      <t xml:space="preserve"> costs to restore public access facilities (Fish Cleaning Stations) in the day use area.  </t>
    </r>
    <r>
      <rPr>
        <b/>
        <sz val="12"/>
        <color theme="1"/>
        <rFont val="Arial"/>
        <family val="2"/>
      </rPr>
      <t>Planning and Design</t>
    </r>
    <r>
      <rPr>
        <sz val="11"/>
        <color theme="1"/>
        <rFont val="Calibri"/>
        <family val="2"/>
        <scheme val="minor"/>
      </rPr>
      <t xml:space="preserve"> of repairs to the Cedar Creek camping area, and the Boat Ramp camping area which were damaged by the multiple flooding events in 2015 and 2016. </t>
    </r>
  </si>
  <si>
    <t>128323</t>
  </si>
  <si>
    <t>Lake Somerville SP - Trailway - Bridge Repairs- Flood Recovery                                                                                                                                                                                                                                                                                                                                                                                                                    14222 Park Road 57 Somerville, TX 77879-9713 (Burleson County)</t>
  </si>
  <si>
    <r>
      <rPr>
        <b/>
        <sz val="12"/>
        <rFont val="Arial"/>
        <family val="2"/>
      </rPr>
      <t>2015 and 2016 Weather Related</t>
    </r>
    <r>
      <rPr>
        <b/>
        <sz val="12"/>
        <color theme="1"/>
        <rFont val="Arial"/>
        <family val="2"/>
      </rPr>
      <t xml:space="preserve"> (State Parks) - Planning and Design </t>
    </r>
    <r>
      <rPr>
        <sz val="11"/>
        <color theme="1"/>
        <rFont val="Calibri"/>
        <family val="2"/>
        <scheme val="minor"/>
      </rPr>
      <t xml:space="preserve">of repairs to multiple bridges, culverts, and access ways along the Somerville Trailway that were damaged by multiple flooding events in 2015 and 2016. </t>
    </r>
    <r>
      <rPr>
        <b/>
        <sz val="12"/>
        <color theme="5"/>
        <rFont val="Arial"/>
        <family val="2"/>
      </rPr>
      <t>(On Hold)</t>
    </r>
  </si>
  <si>
    <t>118477</t>
  </si>
  <si>
    <t>Lake Whitney SP - Erosion Repairs - Flood Recovery                                                                                                                                                                                                                                                                                                                                                                                                                                                      433 FM 1244 Whitney, TX 76692 (Hill County)</t>
  </si>
  <si>
    <r>
      <rPr>
        <b/>
        <sz val="12"/>
        <rFont val="Arial"/>
        <family val="2"/>
      </rPr>
      <t>2015 and 2016 Weather Related</t>
    </r>
    <r>
      <rPr>
        <b/>
        <sz val="12"/>
        <color theme="1"/>
        <rFont val="Arial"/>
        <family val="2"/>
      </rPr>
      <t xml:space="preserve"> (State Parks</t>
    </r>
    <r>
      <rPr>
        <sz val="11"/>
        <color theme="1"/>
        <rFont val="Calibri"/>
        <family val="2"/>
        <scheme val="minor"/>
      </rPr>
      <t xml:space="preserve">) - </t>
    </r>
    <r>
      <rPr>
        <b/>
        <sz val="12"/>
        <rFont val="Arial"/>
        <family val="2"/>
      </rPr>
      <t>Planning and Design</t>
    </r>
    <r>
      <rPr>
        <sz val="11"/>
        <color theme="1"/>
        <rFont val="Calibri"/>
        <family val="2"/>
        <scheme val="minor"/>
      </rPr>
      <t xml:space="preserve"> of erosion damage, a boat ramp, and address soil stabilization that resulted from the multiple 2016 flood events.  </t>
    </r>
  </si>
  <si>
    <t>118476</t>
  </si>
  <si>
    <t>Lake Whitney SP - Facilities Repairs - Flood Recovery                                                                                                                                                                                                                                                                                                                                                                                                                                          433 FM 1244 Whitney, TX 76692 (Hill County)</t>
  </si>
  <si>
    <r>
      <rPr>
        <b/>
        <sz val="12"/>
        <rFont val="Arial"/>
        <family val="2"/>
      </rPr>
      <t>2015 and 2016 Weather Related</t>
    </r>
    <r>
      <rPr>
        <b/>
        <sz val="12"/>
        <color theme="1"/>
        <rFont val="Arial"/>
        <family val="2"/>
      </rPr>
      <t xml:space="preserve"> (State Parks) </t>
    </r>
    <r>
      <rPr>
        <sz val="11"/>
        <color theme="1"/>
        <rFont val="Calibri"/>
        <family val="2"/>
        <scheme val="minor"/>
      </rPr>
      <t xml:space="preserve">- </t>
    </r>
    <r>
      <rPr>
        <b/>
        <sz val="12"/>
        <rFont val="Arial"/>
        <family val="2"/>
      </rPr>
      <t xml:space="preserve">Planning and Design </t>
    </r>
    <r>
      <rPr>
        <sz val="11"/>
        <color theme="1"/>
        <rFont val="Calibri"/>
        <family val="2"/>
        <scheme val="minor"/>
      </rPr>
      <t xml:space="preserve">to Repair of limited facilities (restroom #3, restroom #4, and several shade shelter replacements) at key areas damaged during multiple 2016 flood events.  Planning and design for the remainder of the impacted areas that include the Towash shelter loop, day use area, the group camp &amp; dinning hall, and all shade shelters. </t>
    </r>
  </si>
  <si>
    <t>Mother Neff SP - Restroom and CCC Rock Tabernacle Repairs and Stabilization  1680 TX 236 HWY Moody, TX 76557 (Coryell County)</t>
  </si>
  <si>
    <r>
      <rPr>
        <b/>
        <sz val="12"/>
        <rFont val="Arial"/>
        <family val="2"/>
      </rPr>
      <t>2015 and 2016 Weather Related</t>
    </r>
    <r>
      <rPr>
        <sz val="11"/>
        <color theme="1"/>
        <rFont val="Calibri"/>
        <family val="2"/>
        <scheme val="minor"/>
      </rPr>
      <t xml:space="preserve"> </t>
    </r>
    <r>
      <rPr>
        <b/>
        <sz val="12"/>
        <color theme="1"/>
        <rFont val="Arial"/>
        <family val="2"/>
      </rPr>
      <t xml:space="preserve">(State Parks) </t>
    </r>
    <r>
      <rPr>
        <sz val="11"/>
        <color theme="1"/>
        <rFont val="Calibri"/>
        <family val="2"/>
        <scheme val="minor"/>
      </rPr>
      <t>-</t>
    </r>
    <r>
      <rPr>
        <b/>
        <sz val="12"/>
        <color theme="1"/>
        <rFont val="Arial"/>
        <family val="2"/>
      </rPr>
      <t xml:space="preserve"> </t>
    </r>
    <r>
      <rPr>
        <sz val="11"/>
        <color theme="1"/>
        <rFont val="Calibri"/>
        <family val="2"/>
        <scheme val="minor"/>
      </rPr>
      <t xml:space="preserve">Replace day use restroom with a new CXT and stabilization of 4000 sq. ft. CCC built tabernacle. Work includes structural, wood, and masonry repairs, reroofing, and site construction.  </t>
    </r>
    <r>
      <rPr>
        <b/>
        <sz val="12"/>
        <color theme="5"/>
        <rFont val="Arial"/>
        <family val="2"/>
      </rPr>
      <t>(On Hold)</t>
    </r>
  </si>
  <si>
    <t>128302</t>
  </si>
  <si>
    <t>Ray Roberts Lake SP - Complex Wide- Site Repairs - Flood Recovery                                                                                                                                                                                                                                                                                                                                                                                                                       100 PW 4137 Pilot Point, TX 76258-8944 (Denton County)</t>
  </si>
  <si>
    <r>
      <rPr>
        <b/>
        <sz val="12"/>
        <rFont val="Arial"/>
        <family val="2"/>
      </rPr>
      <t>2015 and 2016 Weather Related</t>
    </r>
    <r>
      <rPr>
        <sz val="11"/>
        <color theme="1"/>
        <rFont val="Calibri"/>
        <family val="2"/>
        <scheme val="minor"/>
      </rPr>
      <t xml:space="preserve"> </t>
    </r>
    <r>
      <rPr>
        <b/>
        <sz val="12"/>
        <color theme="1"/>
        <rFont val="Arial"/>
        <family val="2"/>
      </rPr>
      <t>(State Parks)</t>
    </r>
    <r>
      <rPr>
        <sz val="11"/>
        <color theme="1"/>
        <rFont val="Calibri"/>
        <family val="2"/>
        <scheme val="minor"/>
      </rPr>
      <t xml:space="preserve"> -  Repair concrete walks, shoreline stabilization, playground areas, and the green belt trail which was damaged during the multiple flooding events in 2015 and 2016. </t>
    </r>
  </si>
  <si>
    <t xml:space="preserve">Statewide - Unspecified State Park Flood Recovery </t>
  </si>
  <si>
    <r>
      <rPr>
        <b/>
        <sz val="12"/>
        <rFont val="Arial"/>
        <family val="2"/>
      </rPr>
      <t>2015 and 2016 Weather Related</t>
    </r>
    <r>
      <rPr>
        <sz val="12"/>
        <rFont val="Arial"/>
        <family val="2"/>
      </rPr>
      <t xml:space="preserve"> </t>
    </r>
    <r>
      <rPr>
        <b/>
        <sz val="12"/>
        <rFont val="Arial"/>
        <family val="2"/>
      </rPr>
      <t>(State Parks)</t>
    </r>
    <r>
      <rPr>
        <sz val="11"/>
        <color theme="1"/>
        <rFont val="Calibri"/>
        <family val="2"/>
        <scheme val="minor"/>
      </rPr>
      <t xml:space="preserve">- Hazardous tree removal from the multiple flooding events in 2015 and 2016. </t>
    </r>
  </si>
  <si>
    <t>128406</t>
  </si>
  <si>
    <t>Stephen F Austin SHS - Facility Repairs - Flood Recovery                                                                                                                                                                                                                                                                                                                                                                                                                                                                                 3 miles E of Sealy on IH 10 San Felipe, TX 77473-0125 (Austin County)</t>
  </si>
  <si>
    <r>
      <rPr>
        <b/>
        <sz val="12"/>
        <rFont val="Arial"/>
        <family val="2"/>
      </rPr>
      <t>2015 and 2016 Weather Related (State Parks)</t>
    </r>
    <r>
      <rPr>
        <b/>
        <sz val="12"/>
        <color theme="3"/>
        <rFont val="Arial"/>
        <family val="2"/>
      </rPr>
      <t xml:space="preserve"> </t>
    </r>
    <r>
      <rPr>
        <sz val="11"/>
        <color theme="1"/>
        <rFont val="Calibri"/>
        <family val="2"/>
        <scheme val="minor"/>
      </rPr>
      <t xml:space="preserve">- Repair mini cabin(s), screen shelter(s), group dining hall(s), staff residence, the Bullinger Creek bunkhouse, the Nature Center, and multiple restrooms that were damaged during the 2016 flood. </t>
    </r>
  </si>
  <si>
    <t>Statewide - Unspecified State Park Harvey Recovery</t>
  </si>
  <si>
    <r>
      <rPr>
        <b/>
        <sz val="12"/>
        <color theme="5"/>
        <rFont val="Arial"/>
        <family val="2"/>
      </rPr>
      <t>HARVEY</t>
    </r>
    <r>
      <rPr>
        <sz val="11"/>
        <color theme="1"/>
        <rFont val="Calibri"/>
        <family val="2"/>
        <scheme val="minor"/>
      </rPr>
      <t xml:space="preserve"> - Emergency funding reserved and redirected to address state park 2017 Harvey damages. Now that comprehensive damage assessments have been completed, individual projects (by site) are now set up. </t>
    </r>
  </si>
  <si>
    <t>NEW - 77</t>
  </si>
  <si>
    <t>Brazos Bend SP - Facility Repairs - Harvey Damage Recovery</t>
  </si>
  <si>
    <r>
      <rPr>
        <b/>
        <sz val="12"/>
        <color theme="5"/>
        <rFont val="Arial"/>
        <family val="2"/>
      </rPr>
      <t>HARVEY</t>
    </r>
    <r>
      <rPr>
        <sz val="11"/>
        <color theme="1"/>
        <rFont val="Calibri"/>
        <family val="2"/>
        <scheme val="minor"/>
      </rPr>
      <t xml:space="preserve"> - Planning and Design to repair levee </t>
    </r>
  </si>
  <si>
    <t>NEW - 78</t>
  </si>
  <si>
    <t>118686</t>
  </si>
  <si>
    <t>Buescher SP - CCC Dam Spillway Restoration  - Harvey Recovery                                                                                                                                                                                                     100 Park Road 1E, Smithville, TX 78957</t>
  </si>
  <si>
    <r>
      <rPr>
        <b/>
        <sz val="12"/>
        <color theme="5"/>
        <rFont val="Arial"/>
        <family val="2"/>
      </rPr>
      <t>HARVEY</t>
    </r>
    <r>
      <rPr>
        <sz val="11"/>
        <color theme="1"/>
        <rFont val="Calibri"/>
        <family val="2"/>
        <scheme val="minor"/>
      </rPr>
      <t xml:space="preserve"> - Planning and Design/Interim repairs to the CCC Dam Spillway damaged during the 2017 hurricane event.  Significant erosion occurred on downstream slope of the Dam spillway threatening the Safety of the Dam.  Project will assess damages, prepare construction documents and repair the damaged structure to meet TCEQ regulations.</t>
    </r>
  </si>
  <si>
    <t>NEW - 79</t>
  </si>
  <si>
    <t>Goliad SP - Facility Repairs - Harvey Damage Recovery                                   108 Park Rd Goliad, TX 77963-3206 (Goliad County)</t>
  </si>
  <si>
    <r>
      <rPr>
        <b/>
        <sz val="12"/>
        <color theme="5"/>
        <rFont val="Arial"/>
        <family val="2"/>
      </rPr>
      <t>HARVEY</t>
    </r>
    <r>
      <rPr>
        <b/>
        <sz val="12"/>
        <color theme="1"/>
        <rFont val="Arial"/>
        <family val="2"/>
      </rPr>
      <t xml:space="preserve"> </t>
    </r>
    <r>
      <rPr>
        <sz val="11"/>
        <color theme="1"/>
        <rFont val="Calibri"/>
        <family val="2"/>
        <scheme val="minor"/>
      </rPr>
      <t xml:space="preserve">- Repair/renovate maintenance building </t>
    </r>
  </si>
  <si>
    <t>NEW - 80</t>
  </si>
  <si>
    <t>Goose Island SP - Facility Repairs - Harvey Recover                                   202 S Palmetto St., Rockport, TX 78382 (Aransas County)</t>
  </si>
  <si>
    <r>
      <rPr>
        <b/>
        <sz val="12"/>
        <color theme="5"/>
        <rFont val="Arial"/>
        <family val="2"/>
      </rPr>
      <t>HARVEY</t>
    </r>
    <r>
      <rPr>
        <b/>
        <sz val="12"/>
        <color theme="1"/>
        <rFont val="Arial"/>
        <family val="2"/>
      </rPr>
      <t xml:space="preserve"> </t>
    </r>
    <r>
      <rPr>
        <sz val="11"/>
        <color theme="1"/>
        <rFont val="Calibri"/>
        <family val="2"/>
        <scheme val="minor"/>
      </rPr>
      <t xml:space="preserve">- Construction costs to repair all Park Operational facilities, utility systems, Wooded Area Camping Loop, CCC Recreation Hall, Boat Ramp, Beach Side Camping facilities, Fishing pier, Wildlife viewing overlook, Day-use area, Beach Camping area/boardwalk, and the Big Tree area.  Project will prepare construction documents and repair damaged structures to include mold remediation and replacement of damaged interior finishes.  </t>
    </r>
  </si>
  <si>
    <t>NEW - 81</t>
  </si>
  <si>
    <t>128684</t>
  </si>
  <si>
    <t>Goose Island SP - Facility Repairs - Harvey Recovery                           202 S Palmetto St., Rockport, TX 78382 (Aransas County)</t>
  </si>
  <si>
    <r>
      <rPr>
        <b/>
        <sz val="12"/>
        <color theme="5"/>
        <rFont val="Arial"/>
        <family val="2"/>
      </rPr>
      <t xml:space="preserve">HARVEY </t>
    </r>
    <r>
      <rPr>
        <sz val="11"/>
        <color theme="1"/>
        <rFont val="Calibri"/>
        <family val="2"/>
        <scheme val="minor"/>
      </rPr>
      <t>- Roofing repairs to multiple facilities (Park HQ, Maintenance Shop, and Restrooms) throughout the park damaged during the 2017 hurricane event.  Project addressed immediate facility preservation to the building exterior needed to prevent additional water intrusion damage to interior finishes.</t>
    </r>
  </si>
  <si>
    <t>NEW - 82</t>
  </si>
  <si>
    <t>128679</t>
  </si>
  <si>
    <r>
      <rPr>
        <b/>
        <sz val="12"/>
        <color theme="5"/>
        <rFont val="Arial"/>
        <family val="2"/>
      </rPr>
      <t>HARVEY</t>
    </r>
    <r>
      <rPr>
        <b/>
        <sz val="12"/>
        <color theme="1"/>
        <rFont val="Arial"/>
        <family val="2"/>
      </rPr>
      <t xml:space="preserve"> - </t>
    </r>
    <r>
      <rPr>
        <sz val="11"/>
        <color theme="1"/>
        <rFont val="Calibri"/>
        <family val="2"/>
        <scheme val="minor"/>
      </rPr>
      <t>Repair residence roof damaged during the 2017 hurricane event.  Project addressed immediate facility preservation to the building exterior necessary to prevent additional water intrusion damage including minimal interior finishes.</t>
    </r>
  </si>
  <si>
    <t>NEW - 83</t>
  </si>
  <si>
    <t>Mustang Island SP - Facility Repairs - Harvey Recovery                                                                                                                                                     17047 State Hwy 36 Port Aransas, TX 78373 (Nueces County)</t>
  </si>
  <si>
    <r>
      <rPr>
        <b/>
        <sz val="12"/>
        <color theme="5"/>
        <rFont val="Arial"/>
        <family val="2"/>
      </rPr>
      <t>HARVEY</t>
    </r>
    <r>
      <rPr>
        <b/>
        <sz val="12"/>
        <color theme="1"/>
        <rFont val="Arial"/>
        <family val="2"/>
      </rPr>
      <t xml:space="preserve"> - </t>
    </r>
    <r>
      <rPr>
        <sz val="11"/>
        <color theme="1"/>
        <rFont val="Calibri"/>
        <family val="2"/>
        <scheme val="minor"/>
      </rPr>
      <t xml:space="preserve">Construction costs to repair all Park Operational facilities (Headquarters, Residences and Maintenance yard), site utility systems, RV Camping Loop, Day-use and Beach area services.  Project will prepare construction documents and repair damaged structures to include mold remediation and replacement of damaged interior finishes. </t>
    </r>
  </si>
  <si>
    <t>NEW - 84</t>
  </si>
  <si>
    <t>128702</t>
  </si>
  <si>
    <r>
      <rPr>
        <b/>
        <sz val="12"/>
        <color theme="5"/>
        <rFont val="Arial"/>
        <family val="2"/>
      </rPr>
      <t>HARVEY</t>
    </r>
    <r>
      <rPr>
        <sz val="11"/>
        <color theme="1"/>
        <rFont val="Calibri"/>
        <family val="2"/>
        <scheme val="minor"/>
      </rPr>
      <t xml:space="preserve"> - Repairs to both park residences interior finishes damaged during the 2017 hurricane event.  Project will assess damages, prepare construction documents and repair damaged to interior finishes.</t>
    </r>
  </si>
  <si>
    <t>NEW - 85</t>
  </si>
  <si>
    <t>128677</t>
  </si>
  <si>
    <t>Mustang Island SP - Facility Repairs - Harvey Recovery                                                                                                                                                  17047 State Hwy 36 Port Aransas, TX 78373 (Nueces County)</t>
  </si>
  <si>
    <r>
      <rPr>
        <b/>
        <sz val="12"/>
        <color theme="5"/>
        <rFont val="Arial"/>
        <family val="2"/>
      </rPr>
      <t xml:space="preserve">HARVEY </t>
    </r>
    <r>
      <rPr>
        <sz val="11"/>
        <color theme="1"/>
        <rFont val="Calibri"/>
        <family val="2"/>
        <scheme val="minor"/>
      </rPr>
      <t>- Roofing repairs to both Residences damaged during the 2017 hurricane event.  Project addressed immediate facility preservation to the building exterior necessary to prevent additional water intrusion damage to interior finishes.</t>
    </r>
  </si>
  <si>
    <t>NEW - 86</t>
  </si>
  <si>
    <t>128676</t>
  </si>
  <si>
    <t>Rockport Regional Office - Facility Repairs - Harvey Recovery                   715 Hwy 35 S, Rockport, TX 78382 (Aransas County)</t>
  </si>
  <si>
    <r>
      <rPr>
        <b/>
        <sz val="12"/>
        <color theme="5"/>
        <rFont val="Arial"/>
        <family val="2"/>
      </rPr>
      <t>HARVEY</t>
    </r>
    <r>
      <rPr>
        <sz val="11"/>
        <color theme="1"/>
        <rFont val="Calibri"/>
        <family val="2"/>
        <scheme val="minor"/>
      </rPr>
      <t xml:space="preserve"> - Repairs to the Headquarters facility damaged during the 2017 hurricane event.  Project will assess overall building damage, prepare construction documents and repair all interior damages including mold remediation and replacement of interior finishes.  Project includes replacement of an adjacent support office building and associated utility connections. All phases - Planning &amp; Design and Construction - will be funded with 18/19 funds consisting of actual construction activities to include all cost associated with the Bidding, Construction and Project Closeout phases.</t>
    </r>
  </si>
  <si>
    <t>NEW - 87</t>
  </si>
  <si>
    <t>128693</t>
  </si>
  <si>
    <t>Sheldon Lake SP - Facility Repairs - Harvey Recovery                                14320 Garrett Road, Houston, TX 77049 (Harris County)</t>
  </si>
  <si>
    <r>
      <rPr>
        <b/>
        <sz val="12"/>
        <color theme="5"/>
        <rFont val="Arial"/>
        <family val="2"/>
      </rPr>
      <t>HARVEY</t>
    </r>
    <r>
      <rPr>
        <b/>
        <sz val="12"/>
        <color theme="1"/>
        <rFont val="Arial"/>
        <family val="2"/>
      </rPr>
      <t xml:space="preserve"> - </t>
    </r>
    <r>
      <rPr>
        <sz val="11"/>
        <color theme="1"/>
        <rFont val="Calibri"/>
        <family val="2"/>
        <scheme val="minor"/>
      </rPr>
      <t>Repairs to facilities damaged during the 2017 hurricane event. Construction costs to repair the Park Headquarters, Residence, Acorn Annex and Wellhead.  Project will perform interior repairs to include mold remediation and replacement of damaged interior finishes. Construction - will be funded with 18/19 funds.</t>
    </r>
  </si>
  <si>
    <t>NEW - 88</t>
  </si>
  <si>
    <t>118692</t>
  </si>
  <si>
    <t>Statewide Radio Towers - Facility Repairs - Harvey Recovery</t>
  </si>
  <si>
    <r>
      <rPr>
        <b/>
        <sz val="12"/>
        <color theme="5"/>
        <rFont val="Arial"/>
        <family val="2"/>
      </rPr>
      <t xml:space="preserve">HARVEY </t>
    </r>
    <r>
      <rPr>
        <sz val="11"/>
        <color theme="1"/>
        <rFont val="Calibri"/>
        <family val="2"/>
        <scheme val="minor"/>
      </rPr>
      <t>- Emergency repairs to two radio towers damaged during the 2017 hurricane event.  Project assessed towers and equipment damages providing immediate repairs necessary to restore life safety communications.</t>
    </r>
  </si>
  <si>
    <t>NEW - 89</t>
  </si>
  <si>
    <t>190062</t>
  </si>
  <si>
    <t>Stephen F. Austin SP - Facility Repairs - Harvey Recovery                         San Felipe, TX 77473 (Austin County)</t>
  </si>
  <si>
    <r>
      <rPr>
        <b/>
        <sz val="12"/>
        <color theme="5"/>
        <rFont val="Arial"/>
        <family val="2"/>
      </rPr>
      <t>HARVEY</t>
    </r>
    <r>
      <rPr>
        <sz val="11"/>
        <color theme="1"/>
        <rFont val="Calibri"/>
        <family val="2"/>
        <scheme val="minor"/>
      </rPr>
      <t xml:space="preserve"> - State Park Managed Harvey Repairs </t>
    </r>
  </si>
  <si>
    <t>NEW - 90</t>
  </si>
  <si>
    <t>128683</t>
  </si>
  <si>
    <r>
      <rPr>
        <b/>
        <sz val="12"/>
        <color theme="5"/>
        <rFont val="Arial"/>
        <family val="2"/>
      </rPr>
      <t>HARVEY</t>
    </r>
    <r>
      <rPr>
        <b/>
        <sz val="12"/>
        <color theme="1"/>
        <rFont val="Arial"/>
        <family val="2"/>
      </rPr>
      <t xml:space="preserve"> - </t>
    </r>
    <r>
      <rPr>
        <sz val="11"/>
        <color theme="1"/>
        <rFont val="Calibri"/>
        <family val="2"/>
        <scheme val="minor"/>
      </rPr>
      <t>Repairs</t>
    </r>
    <r>
      <rPr>
        <b/>
        <sz val="12"/>
        <color theme="1"/>
        <rFont val="Arial"/>
        <family val="2"/>
      </rPr>
      <t xml:space="preserve"> </t>
    </r>
    <r>
      <rPr>
        <sz val="11"/>
        <color theme="1"/>
        <rFont val="Calibri"/>
        <family val="2"/>
        <scheme val="minor"/>
      </rPr>
      <t xml:space="preserve">to the Park Headquarters and Maintenance complex damaged during the 2017 hurricane event.  Project addressed immediate facility preservation to the building exteriors necessary to prevent additional water intrusion damage including minimal interior finishes.  Overall restoration is incorporated into the prior Weather Related event. </t>
    </r>
  </si>
  <si>
    <t>NEW - 91</t>
  </si>
  <si>
    <t>128695</t>
  </si>
  <si>
    <t>Village Creek SP - Facility Repairs - Harvey Recovery                                 8854 Park Road 74, Lumberton, TX 77657 (Hardin County)</t>
  </si>
  <si>
    <r>
      <rPr>
        <b/>
        <sz val="12"/>
        <color theme="5"/>
        <rFont val="Arial"/>
        <family val="2"/>
      </rPr>
      <t>HARVEY</t>
    </r>
    <r>
      <rPr>
        <sz val="11"/>
        <color theme="1"/>
        <rFont val="Calibri"/>
        <family val="2"/>
        <scheme val="minor"/>
      </rPr>
      <t xml:space="preserve"> - Repairs to the Cabin, Pavilion, and Pedestrian bridge damaged during the 2017 hurricane event.  Project will assess damages, provide a structural Preliminary Engineering Report for the Cabin, prepare construction documents and repair damaged structures. </t>
    </r>
  </si>
  <si>
    <t>114144</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</si>
  <si>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</si>
  <si>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</si>
  <si>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118669</t>
  </si>
  <si>
    <t>Austin Headquarters Complex - Multiple HVAC System Upgrades                         4200 Smith School Road Austin, TX 78744 (Travis County)</t>
  </si>
  <si>
    <t>Planning and design costs to upgrade and/or replace aging HVAC system(s) at the Austin HQ facilities.</t>
  </si>
  <si>
    <t>117417</t>
  </si>
  <si>
    <t>Austin Headquarters Complex - Construct Building D Roof Access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</si>
  <si>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</si>
  <si>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 xml:space="preserve">TBD </t>
  </si>
  <si>
    <t>Austin Headquarters Complex - Unspecified Emergency Repairs                                                                                                                                                                                                                                                                                                                                                4200 Smith School Road Austin, TX 78744 (Travis County)</t>
  </si>
  <si>
    <t xml:space="preserve">Funding reserved to address Austin Headquarter Complex emergency repairs. </t>
  </si>
  <si>
    <t xml:space="preserve">General Revenue Dedicated - (Fund9) </t>
  </si>
  <si>
    <t xml:space="preserve">Statewide - Unspecified Fund9 Division Flood Recovery </t>
  </si>
  <si>
    <r>
      <rPr>
        <b/>
        <sz val="12"/>
        <color theme="1"/>
        <rFont val="Arial"/>
        <family val="2"/>
      </rPr>
      <t>2015 and 2016 Weather Related (Fund 9)</t>
    </r>
    <r>
      <rPr>
        <sz val="11"/>
        <color theme="1"/>
        <rFont val="Calibri"/>
        <family val="2"/>
        <scheme val="minor"/>
      </rPr>
      <t xml:space="preserve"> - Various WMA repairs resulting from the 2015 and 2016 floods included roads, fencing, and lake dams at Guadalupe Delta WMA, Kerr WMA, Gus Engeling WMA, and Fawcett WMA. </t>
    </r>
  </si>
  <si>
    <t>127570</t>
  </si>
  <si>
    <t>Brownsville Field Station - Replace Storage Building                                         95 Fish Hatchery Road, Brownsville, TX 78520 (Cameron County)</t>
  </si>
  <si>
    <t>Construct building addition to the Main Boat and Truck storage facility to increase secure storage capacity from five to twelve vehicles.</t>
  </si>
  <si>
    <t>General Revenue Dedicated - (SWFS)</t>
  </si>
  <si>
    <t>122081</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</si>
  <si>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</si>
  <si>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</si>
  <si>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128535</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</si>
  <si>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</si>
  <si>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pond leaks.</t>
  </si>
  <si>
    <t>124743</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</si>
  <si>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</si>
  <si>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</si>
  <si>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125873</t>
  </si>
  <si>
    <t>Dickinson Marine Lab - Roof Replacement                                                                                                                                     1502 FM 517 E. Dickinson, TX 77539 (Galveston County)</t>
  </si>
  <si>
    <t>Replace deteriorated office building roof.</t>
  </si>
  <si>
    <t>122405</t>
  </si>
  <si>
    <t>Perry R Bass Marine Research Station - Hatchery Replacement                                                                                                                HC 02, Box 385 FM 3280 Palacios TX 77465 (Matagorda County)</t>
  </si>
  <si>
    <t>Planning and Design for the renovation and/or replacement of facility buildings, utilities, ponds and infrastructure. In addition to the new hatchery design, project includes the planning and design for a new Seawater Intake System to feed the site's fish rearing ponds.</t>
  </si>
  <si>
    <t>128533</t>
  </si>
  <si>
    <t>Perry R Bass Marine Research Station - Replace Residences                                                                                                         HC 02, Box 385 FM 3280 Palacios TX 77465 (Matagorda County)</t>
  </si>
  <si>
    <t xml:space="preserve">Construction administration to complete (2) residence replacements. </t>
  </si>
  <si>
    <t>127861</t>
  </si>
  <si>
    <t>Rockport Annex - Boat Maintenance Shop Repairs      
824 S Fuqua St, Rockport, TX 78382 (Aransas County)</t>
  </si>
  <si>
    <t xml:space="preserve">Renovate existing and install new wall panels and repair roof leaks. </t>
  </si>
  <si>
    <t>124932</t>
  </si>
  <si>
    <t>Sea Center Texas - Fence Replacement                                                                                                                                                     300 Medical Drive Lake Jackson, TX 77566  (Brazoria County)</t>
  </si>
  <si>
    <t>Replace three miles of perimeter fencing in and around the facility with high game fence and an entry fence in order to protect the hatchery from wildlife and human intrusion.</t>
  </si>
  <si>
    <t>127758</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</si>
  <si>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</si>
  <si>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</si>
  <si>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125983</t>
  </si>
  <si>
    <t>Sea Center Texas - Pond Electrical System Improvements                                                                                                                      300 Medical Drive Lake Jackson, Texas 77566  (Brazoria County)</t>
  </si>
  <si>
    <t>Upgrade obsolete electrical service systems at 36 ponds with modern and energy-efficient systems that will improve hatchery operations</t>
  </si>
  <si>
    <t>NEW - 108</t>
  </si>
  <si>
    <t>128687</t>
  </si>
  <si>
    <t>CCA Marine Development Center - Facility Repairs - Harvey Recovery                                                        4300 Waldron Road Corpus Christi, TX 78418 (Nueces County)</t>
  </si>
  <si>
    <r>
      <rPr>
        <b/>
        <sz val="12"/>
        <color theme="5"/>
        <rFont val="Arial"/>
        <family val="2"/>
      </rPr>
      <t xml:space="preserve">HARVEY </t>
    </r>
    <r>
      <rPr>
        <b/>
        <sz val="12"/>
        <color theme="1"/>
        <rFont val="Arial"/>
        <family val="2"/>
      </rPr>
      <t xml:space="preserve">- </t>
    </r>
    <r>
      <rPr>
        <sz val="11"/>
        <color theme="1"/>
        <rFont val="Calibri"/>
        <family val="2"/>
        <scheme val="minor"/>
      </rPr>
      <t xml:space="preserve">Repairs to facilities damaged during the 2017 hurricane event.  Project will replace damaged roofing at the Bass Bldg. and Shop bldg.    </t>
    </r>
  </si>
  <si>
    <t>NEW - 109</t>
  </si>
  <si>
    <t>190072</t>
  </si>
  <si>
    <r>
      <rPr>
        <b/>
        <sz val="12"/>
        <color theme="5"/>
        <rFont val="Arial"/>
        <family val="2"/>
      </rPr>
      <t>HARVEY</t>
    </r>
    <r>
      <rPr>
        <b/>
        <sz val="12"/>
        <color theme="1"/>
        <rFont val="Arial"/>
        <family val="2"/>
      </rPr>
      <t xml:space="preserve"> - </t>
    </r>
    <r>
      <rPr>
        <sz val="11"/>
        <color theme="1"/>
        <rFont val="Calibri"/>
        <family val="2"/>
        <scheme val="minor"/>
      </rPr>
      <t>Coastal Fisheries Managed Repairs to facilities damaged during the 2017 hurricane event.</t>
    </r>
  </si>
  <si>
    <t>NEW - 110</t>
  </si>
  <si>
    <t>190073</t>
  </si>
  <si>
    <t>Dickenson Marine Lab - Facility Repairs - Harvey Recovery                                                                                1502 FM 517 E. Dickinson, TX 77539 (Galveston County)</t>
  </si>
  <si>
    <t>NEW - 111</t>
  </si>
  <si>
    <t>128696</t>
  </si>
  <si>
    <t>Dickinson Marine Lab  - Facility Repairs - Harvey Recovery                                         1502 FM 517 E. Dickinson, TX 77539 (Galveston County)</t>
  </si>
  <si>
    <r>
      <rPr>
        <b/>
        <sz val="12"/>
        <color theme="5"/>
        <rFont val="Arial"/>
        <family val="2"/>
      </rPr>
      <t xml:space="preserve">HARVEY </t>
    </r>
    <r>
      <rPr>
        <b/>
        <sz val="12"/>
        <color theme="1"/>
        <rFont val="Arial"/>
        <family val="2"/>
      </rPr>
      <t xml:space="preserve">- </t>
    </r>
    <r>
      <rPr>
        <sz val="11"/>
        <color theme="1"/>
        <rFont val="Calibri"/>
        <family val="2"/>
        <scheme val="minor"/>
      </rPr>
      <t xml:space="preserve">Repairs to facilities damaged during the 2017 hurricane event.  Scope of work includes mold remediation and interior demolition and repairs at the warehouse and office building. </t>
    </r>
  </si>
  <si>
    <t>NEW - 112</t>
  </si>
  <si>
    <t>190074</t>
  </si>
  <si>
    <t>Rockport Annex - Facility Repairs - Harvey Recovery
824 S Fuqua St, Rockport, TX 78382 (Aransas County)</t>
  </si>
  <si>
    <t>NEW - 113</t>
  </si>
  <si>
    <t>128685</t>
  </si>
  <si>
    <t>Rockport Boat Maintenance Shop - Facility Repairs - Harvey Recovery    Rockport, TX 78382 (Aransas County)</t>
  </si>
  <si>
    <r>
      <rPr>
        <b/>
        <sz val="12"/>
        <color theme="5"/>
        <rFont val="Arial"/>
        <family val="2"/>
      </rPr>
      <t>HARVEY</t>
    </r>
    <r>
      <rPr>
        <b/>
        <sz val="12"/>
        <color theme="1"/>
        <rFont val="Arial"/>
        <family val="2"/>
      </rPr>
      <t xml:space="preserve"> -</t>
    </r>
    <r>
      <rPr>
        <sz val="11"/>
        <color theme="1"/>
        <rFont val="Calibri"/>
        <family val="2"/>
        <scheme val="minor"/>
      </rPr>
      <t xml:space="preserve">Repairs to facilities damaged during the 2017 hurricane event.  Project will repair damage structures.  </t>
    </r>
  </si>
  <si>
    <t>NEW - 114</t>
  </si>
  <si>
    <t>190075</t>
  </si>
  <si>
    <t>Rockport Harbor Building - Facility Repairs - Harvey Recovery                                               824 S Fuqua St, Rockport, TX 78382 (Aransas County)</t>
  </si>
  <si>
    <r>
      <rPr>
        <b/>
        <sz val="12"/>
        <color theme="5"/>
        <rFont val="Arial"/>
        <family val="2"/>
      </rPr>
      <t xml:space="preserve">HARVEY </t>
    </r>
    <r>
      <rPr>
        <b/>
        <sz val="12"/>
        <color theme="1"/>
        <rFont val="Arial"/>
        <family val="2"/>
      </rPr>
      <t xml:space="preserve">- </t>
    </r>
    <r>
      <rPr>
        <sz val="11"/>
        <color theme="1"/>
        <rFont val="Calibri"/>
        <family val="2"/>
        <scheme val="minor"/>
      </rPr>
      <t>Coastal Fisheries Managed Repairs to facilities damaged during the 2017 hurricane event.</t>
    </r>
  </si>
  <si>
    <t>NEW - 115</t>
  </si>
  <si>
    <t>190070</t>
  </si>
  <si>
    <t>Matagorda Island WMA - Facility Repairs - Harvey Recovery                      Port O'Connor, TX 77982 (Calhoun County)</t>
  </si>
  <si>
    <r>
      <rPr>
        <b/>
        <sz val="12"/>
        <color theme="5"/>
        <rFont val="Arial"/>
        <family val="2"/>
      </rPr>
      <t>HARVEY</t>
    </r>
    <r>
      <rPr>
        <b/>
        <sz val="12"/>
        <color theme="1"/>
        <rFont val="Arial"/>
        <family val="2"/>
      </rPr>
      <t xml:space="preserve"> - </t>
    </r>
    <r>
      <rPr>
        <sz val="11"/>
        <color theme="1"/>
        <rFont val="Calibri"/>
        <family val="2"/>
        <scheme val="minor"/>
      </rPr>
      <t xml:space="preserve">Cost to temporarily shore up building that was damaged during Harvey. </t>
    </r>
  </si>
  <si>
    <t>NEW - 116</t>
  </si>
  <si>
    <t>128694</t>
  </si>
  <si>
    <t>JD Murphree WMA - Facility Repairs - Harvey Recovery                         Park Road 10, Port Arthur, TX 77640 (Jefferson County)</t>
  </si>
  <si>
    <r>
      <rPr>
        <b/>
        <sz val="12"/>
        <color theme="5"/>
        <rFont val="Arial"/>
        <family val="2"/>
      </rPr>
      <t>HARVEY</t>
    </r>
    <r>
      <rPr>
        <sz val="11"/>
        <color theme="1"/>
        <rFont val="Calibri"/>
        <family val="2"/>
        <scheme val="minor"/>
      </rPr>
      <t xml:space="preserve"> - Repairs to the Main Office, Biologist Office and Bunkhouse at the WMA damaged during the 2017 hurricane event.  Project includes treating internal water/mold damage and the overall restoration of their interior finishes.  </t>
    </r>
  </si>
  <si>
    <t>NEW - 117</t>
  </si>
  <si>
    <t>128697</t>
  </si>
  <si>
    <t>Guadalupe Delta WMA  - Facility Repairs - Harvey Recovery                      Bay City, TX 77414 (Calhoun/Refugio/Victoria Counties)</t>
  </si>
  <si>
    <r>
      <rPr>
        <b/>
        <sz val="12"/>
        <color theme="5"/>
        <rFont val="Arial"/>
        <family val="2"/>
      </rPr>
      <t>HARVEY</t>
    </r>
    <r>
      <rPr>
        <sz val="11"/>
        <color theme="1"/>
        <rFont val="Calibri"/>
        <family val="2"/>
        <scheme val="minor"/>
      </rPr>
      <t xml:space="preserve"> - Repairs to the Bunkhouse at the WMA damaged during the 2017 hurricane event.  </t>
    </r>
  </si>
  <si>
    <t xml:space="preserve">The Tyler Nature Center - Regional Office Replacement                             11942 FM 848, Tyler, TX 75707 (Smith County) </t>
  </si>
  <si>
    <t xml:space="preserve">Construction for phase 1 of the multi-regional complex. The current office complex supports business operations for 5 agency divisions and the existing facilities inadequately support business operations. Phase 1 will address the agency staff currently office in the 1950's Quail Hatchery Building. </t>
  </si>
  <si>
    <t>123377</t>
  </si>
  <si>
    <t>AE Wood Fish Hatchery - Incubation System                                                     507 Staples Rd, San Marcos, TX 78666 (Hays County)</t>
  </si>
  <si>
    <t>Renovate portions of the hatchery process systems including tanks, troughs, distribution piping, and valving and System Control and Data Acquisition (SCADA) system.</t>
  </si>
  <si>
    <t xml:space="preserve">General Revenue Dedicated - (FWFS) </t>
  </si>
  <si>
    <t>NEW - 120</t>
  </si>
  <si>
    <t>AE Wood Fish Hatchery - HVAC Replacements                                                     507 Staples Rd, San Marcos, TX 78666 (Hays County)</t>
  </si>
  <si>
    <t>Design and construction to replace the HVAC system at the Lab Building.</t>
  </si>
  <si>
    <t>AE Wood Fish Hatchery - Rivers Studies Building                                        507 Staples Rd, San Marcos, TX 78666 (Hays County)</t>
  </si>
  <si>
    <t xml:space="preserve">Design and construction for site work, site utilities, building foundation and landscaping and the installation of a new modular office for the Rivers Studies staff </t>
  </si>
  <si>
    <t xml:space="preserve">Dundee Fish Hatchery - Ozone System                                                              16824 FM1180, Electra, TX 76360 (Archer County) </t>
  </si>
  <si>
    <t xml:space="preserve">Construction of an ozone disinfection system to control toxic golden algae present in the water source. In order to sustain hatchery operation during intermittent or persistent drought conditions, the project would also design and construct a system to collect the effluent from the six hatchery discharge points and pump it back to Lake Diversion to minimize the water lost from the reservoir as a result of hatchery operations. </t>
  </si>
  <si>
    <t>NEW - 123</t>
  </si>
  <si>
    <t xml:space="preserve">Dundee Fish Hatchery - Pump Repairs                                                              16824 FM1180, Electra, TX 76360 (Archer County) </t>
  </si>
  <si>
    <t>Project will develop a Preliminary Engineering Report with follow on Planning and Design of an effluent water pump back system that will collect wastewater from fish rearing ponds and pump it back into Lake Diversion. Additional Construction cost may be required at the end of 19 into 20/21.</t>
  </si>
  <si>
    <t>East Texas Fish Hatchery - Chemical Storage Unit                                                900 County Road 218, Brookeland, TX 75931 (Jasper County)</t>
  </si>
  <si>
    <t>Construct concrete slab and install modular storage unit</t>
  </si>
  <si>
    <t>NEW - 125</t>
  </si>
  <si>
    <t>East Texas Fish Hatchery - Replace/Repair Pumps                                               900 County Road 218, Brookeland, TX 75931 (Jasper County)</t>
  </si>
  <si>
    <t>Replace damaged pump drive shafts on Vertical Turbine Pumps; the existing drive shafts will be machined and kept as shelf stock for future repairs.</t>
  </si>
  <si>
    <t>NEW - 126</t>
  </si>
  <si>
    <t>127144</t>
  </si>
  <si>
    <t>Mathis Office - Design Office Replacement                                                   9892 FM 3377, Mathis, TX 78368 (San Patricio County)</t>
  </si>
  <si>
    <t>Plan and Design efforts for an Inland Fisheries Field Office replacement.  The new building will include offices and a vehicle/equipment shop.</t>
  </si>
  <si>
    <t>Possum Kingdom Fish Hatchery - Hatchery Pond Renovation and Expansion    401 Red Bluff Rd, Graford, TX 76449 (Palo Pinto County)</t>
  </si>
  <si>
    <r>
      <t xml:space="preserve">Plan and Design of modern harvest kettles. Improvements will provide staff with greater efficiencies in harvesting fish and assist in reducing stress on fish during harvest. </t>
    </r>
    <r>
      <rPr>
        <b/>
        <sz val="12"/>
        <color theme="5"/>
        <rFont val="Arial"/>
        <family val="2"/>
      </rPr>
      <t xml:space="preserve">(Project On Hold) </t>
    </r>
  </si>
  <si>
    <t>Possum Kingdom Fish Hatchery - Ozone Chiller Replacement               401 Red Bluff Rd, Graford, TX 76449 (Palo Pinto County)</t>
  </si>
  <si>
    <t>Replace the existing failing ozone system chiller unit.  The system circulates chilled water used to cool ozonation equipment.</t>
  </si>
  <si>
    <t>117303</t>
  </si>
  <si>
    <t xml:space="preserve">Statewide - Inland Fisheries - Upgrade SCADA System </t>
  </si>
  <si>
    <t>Upgrades to hatchery Supervisory Control and Data Acquisition (SCADA) systems for three (3) sites including A.E. Wood Fish Hatchery, Possum Kingdom Fish Hatchery and East Texas Fish Hatchery.</t>
  </si>
  <si>
    <t>116446</t>
  </si>
  <si>
    <t>Texas Freshwater Fisheries Center - Construct Effluent Re-Use System            5550 FM2495, Athens, TX 75752 (Henderson County)</t>
  </si>
  <si>
    <t xml:space="preserve">Construct water infrastructure improvements. </t>
  </si>
  <si>
    <t>128235</t>
  </si>
  <si>
    <t>Texas Freshwater Fisheries Center - Replace Ozone Tower                          5550 FM2495, Athens, TX 75752 (Henderson County)</t>
  </si>
  <si>
    <t xml:space="preserve">Replace portions of the ozone injection system including the ozone contact columns and affected distribution piping and valving </t>
  </si>
  <si>
    <t>NEW - 132</t>
  </si>
  <si>
    <t>126484</t>
  </si>
  <si>
    <t xml:space="preserve">Temporary office space needed for Inland Fisheries staff located in the Quail Building. </t>
  </si>
  <si>
    <t>Texas Parks &amp; Wildlife</t>
  </si>
  <si>
    <t>1 - 64</t>
  </si>
  <si>
    <t xml:space="preserve">Grouping of State Parks Deferred Maintenance Projects </t>
  </si>
  <si>
    <t xml:space="preserve">Fort Richardson W and WW - Re-prioritizing project to be funded for construction in FY18/19, no longer just a design project. </t>
  </si>
  <si>
    <t xml:space="preserve">Seminole Canyon SHS Utilities - Re-prioritizing project to be funded for construction in FY18/19, no longer just a design project. </t>
  </si>
  <si>
    <t xml:space="preserve">Goliad WW - Re-prioritizing project to be funded for construction in FY18/19, no longer just a design project. </t>
  </si>
  <si>
    <t xml:space="preserve">Garner Water - Re-prioritizing project to be funded for construction in FY18/19, no longer just a design project. </t>
  </si>
  <si>
    <t xml:space="preserve">San Jacinto Residence - FY16/17 deferred maintenance project that was placed on hold due to archeology issues. This project has been added back to the FY18/19 list due to some nominal administration costs that had to be paid after 8/31/17. </t>
  </si>
  <si>
    <t>Monument Hill/Kreische Renovations - Re-prioritizing funding for roof replacement in FY18/19, note the rest of the design for this facility (which is underway now) is for deferred maintenance repairs that include much more than just the roof.</t>
  </si>
  <si>
    <t xml:space="preserve">Colorado Bend WTP - Re-prioritizing project to be funded for construction in FY18/19, no longer just a design project. </t>
  </si>
  <si>
    <t xml:space="preserve">Inks Lake Boat Ramp - FY16/17 deferred maintenance project that did not obtain a qualified bid last biennium. This project is being added back to FY18/19 list to try and award construction once again. Note this project is eligible for a 75% federal grant match so the construction costs you see on this report is only 25% of the state funds required to do the project. We feel this is a great opportunity for the state, otherwise, the state would have to find more than $400,000 to do this project without the aid of the federal grant. </t>
  </si>
  <si>
    <t xml:space="preserve">Stephen F Austin Water Tank - Re-prioritizing project to be funded for construction in FY18/19, no longer just a design project. </t>
  </si>
  <si>
    <t>61 - 64</t>
  </si>
  <si>
    <t xml:space="preserve">New priority projects resulting from deferred maintenance failures and facility closures. </t>
  </si>
  <si>
    <t>65 - 75</t>
  </si>
  <si>
    <t>Grouping of 2015 and 2016 State Park Weather Related Program</t>
  </si>
  <si>
    <t>67 -69</t>
  </si>
  <si>
    <t xml:space="preserve">Lake Somerville projects reduced in scope and/or on hold in FY18/19, re-prioritizing funds to Harvey related impacts and higher priority deferred maintenance projects. </t>
  </si>
  <si>
    <t>70 - 71</t>
  </si>
  <si>
    <t xml:space="preserve">Lake Whitney to be a planning and design effort only in FY18/19, re-prioritizing construction funds to Harvey related impacts and other higher priority deferred maintenance projects. </t>
  </si>
  <si>
    <t xml:space="preserve">Mother Neff project on hold due to Harvey impacts and other higher priority deferred maintenance needs. </t>
  </si>
  <si>
    <t xml:space="preserve">Ray Roberts budget greatly reduced from original estimate due to further design refinement, scope of work for construction in FY18/19 has not been changed. </t>
  </si>
  <si>
    <t>76 - 91</t>
  </si>
  <si>
    <t xml:space="preserve">Grouping of HARVEY State Park Program </t>
  </si>
  <si>
    <r>
      <t xml:space="preserve">New projects resulting from Superstorm Harvey. </t>
    </r>
    <r>
      <rPr>
        <sz val="12"/>
        <color rgb="FFFF0000"/>
        <rFont val="Arial"/>
        <family val="2"/>
      </rPr>
      <t xml:space="preserve">To date, we are redirecting $9.1M of SGST to new emergency projects that were not originally budgeted for. </t>
    </r>
  </si>
  <si>
    <t>92 - 95</t>
  </si>
  <si>
    <t xml:space="preserve">Grouping of Austin HQ Projects </t>
  </si>
  <si>
    <t xml:space="preserve">Austin HQ funding has been removed due to unexpected Harvey impacts. This means there is no capital construction funding for Austin HQ in FY18/19. </t>
  </si>
  <si>
    <t>96 -118</t>
  </si>
  <si>
    <t xml:space="preserve">Grouping of Fund 9 Coastal Fisheries and Wildlife Program </t>
  </si>
  <si>
    <t xml:space="preserve">2015 and 2016 Fund9 funds have been redirected to higher priority Hurricane Harvey needs </t>
  </si>
  <si>
    <t>108-117</t>
  </si>
  <si>
    <r>
      <t xml:space="preserve">New projects resulting from Superstorm Harvey. </t>
    </r>
    <r>
      <rPr>
        <sz val="12"/>
        <color rgb="FFFF0000"/>
        <rFont val="Arial"/>
        <family val="2"/>
      </rPr>
      <t xml:space="preserve">To date, we are redirecting $1.7M of Fund9 to new emergency projects that were not originally budgeted for. </t>
    </r>
  </si>
  <si>
    <t>119 - 132</t>
  </si>
  <si>
    <t xml:space="preserve">Grouping of Fund 9 Inland Fisheries Program </t>
  </si>
  <si>
    <t>120, 123, 125, 126, 132</t>
  </si>
  <si>
    <t xml:space="preserve">New Inland Fishery priority projects for FY18/19 </t>
  </si>
  <si>
    <t>Texas Department of Public Safety - 0405</t>
  </si>
  <si>
    <t>85th Legislature - $12M DM Projects</t>
  </si>
  <si>
    <t>Current Estimated Project Budget (for 1st Qtr.)</t>
  </si>
  <si>
    <t>Current Estimated Project Budget (FY18 2nd Qtr.)</t>
  </si>
  <si>
    <t>Committed</t>
  </si>
  <si>
    <t>FY 2018-19
Expended</t>
  </si>
  <si>
    <t>ST-TEMP-18-62601</t>
  </si>
  <si>
    <t>Statewide DM Staff</t>
  </si>
  <si>
    <t>Professional staff employed by DPS and/or contractors to administer DM projects</t>
  </si>
  <si>
    <t xml:space="preserve">Economic Stabilization Fund (ESF) </t>
  </si>
  <si>
    <t>NA</t>
  </si>
  <si>
    <t>ST-IWMS-18-62930</t>
  </si>
  <si>
    <t>Statewide
Integrated Workplace Management System</t>
  </si>
  <si>
    <t>A computerized Integrated Workplace Management system (IWMS) that is web based and can be implemented statewide is needed to track and plan for maintenance of DPS facilities.  As funding permits, this will include  the implementation of space management, inventory management, lease management, and environmental sustainability integration.</t>
  </si>
  <si>
    <t xml:space="preserve">ESF </t>
  </si>
  <si>
    <t>ST-FCA-18-62931</t>
  </si>
  <si>
    <t>Statewide
Facility Condition Assessment</t>
  </si>
  <si>
    <t>Statewide Assessment:   An updated professional statewide Facility Condition Assessment study is needed to identify current deferred maintenance and capital renewal projects and associated costs.</t>
  </si>
  <si>
    <t>ST-SEC-18-62933</t>
  </si>
  <si>
    <t>Statewide Security Upgrade/Replacements</t>
  </si>
  <si>
    <t>Replace and upgrade access controls, video surveillance systems, door hardware, exterior doors, replace broken/old cameras, add cameras, and add access control where needed.</t>
  </si>
  <si>
    <t>ST-UST-18-62934</t>
  </si>
  <si>
    <t>Statewide
Fuel System Removal/Replace</t>
  </si>
  <si>
    <t>Remove underground storage tanks (UST) and replace with above ground storage tanks (Midland UST bulk fuel Removal/install AST for generator; Remove Plainview UST bulk fuel, Remove Sulphur Springs UST bulk fuel; Remove San Antonio diesel UST, inventory automation of various fuel systems)</t>
  </si>
  <si>
    <t>Midland District Office (Reg 4)
Fuel System Removal
2405 S. Loop 250 West
Midland, Texas 79703</t>
  </si>
  <si>
    <t>Midland UST Tank removal and AST installation</t>
  </si>
  <si>
    <t xml:space="preserve">Plainview Area Office (Reg 5)
Fuel System Removal
1108 South Columbia/Business I-27
Plainview, Texas 79072 </t>
  </si>
  <si>
    <t>Plainview UST 4,000G Tank removal</t>
  </si>
  <si>
    <t>Sulphur Springs Area Office (Reg 1)
Fuel System Removal
1528 E. Shannon Road
Sulphur Springs, Texas 75482</t>
  </si>
  <si>
    <t>Sulphur Springs UST 4,000G Tank and pit water removal</t>
  </si>
  <si>
    <t xml:space="preserve">San Antonio Regional Office (Reg 6)
Fuel System Removal
6502 S. New Braunfels Ave.
San Antonio, Texas 78223
</t>
  </si>
  <si>
    <t>San Antonio UST 2,500G Tank removal</t>
  </si>
  <si>
    <t>ST-TEST-18-62935</t>
  </si>
  <si>
    <t>Statewide
Support Project Consultants</t>
  </si>
  <si>
    <t>Funding for design team, testing, consulting, commissioning, CMT, inspections type of expenditures associated with projects.</t>
  </si>
  <si>
    <t>HQ-C-18-62936</t>
  </si>
  <si>
    <t>Austin HQ (Building C)
HVAC System Replacement
5805 North Lamar Blvd
Austin, Texas 78752</t>
  </si>
  <si>
    <t>HVAC System including piping, chiller, add DDC, etc.</t>
  </si>
  <si>
    <t>HQ-E-18-62937</t>
  </si>
  <si>
    <t>Austin HQ (Building E)
Chiller Replacement
5805 North Lamar Blvd
Austin, Texas 78752</t>
  </si>
  <si>
    <t xml:space="preserve">Replace chiller  </t>
  </si>
  <si>
    <t>2-HHQ-18-62938</t>
  </si>
  <si>
    <t>Houston Regional Headquarters (West Road) Crime Lab (Reg 2)
Chiller Replacement
12230 West Road
Jersey Village, Texas 77065</t>
  </si>
  <si>
    <t>Replace second chiller</t>
  </si>
  <si>
    <t>2-HHQ-18-62939</t>
  </si>
  <si>
    <t>Houston Regional Headquarters (Reg 2)
Chiller Replacement
12230 West Road
Jersey Village, Texas 77065</t>
  </si>
  <si>
    <t>Replace both chillers</t>
  </si>
  <si>
    <t>5-PLA-18-62940</t>
  </si>
  <si>
    <t xml:space="preserve">Plainview Area Office (Reg 5)
Roof Replacement
1108 South Columbia/Business I-27
Plainview, Texas 79072 </t>
  </si>
  <si>
    <t>Roof Replacement (approx. 2,800 sf - addition)</t>
  </si>
  <si>
    <t>2-VIC-18-62941</t>
  </si>
  <si>
    <t>Victoria sub district Office (Reg 6)
CID Roof Replacement
8802 North Navarro
Victoria, Texas 77904</t>
  </si>
  <si>
    <t xml:space="preserve">Roof Replacement of  CID building  </t>
  </si>
  <si>
    <t>HQ-CAM-18-62942</t>
  </si>
  <si>
    <t>Austin HQ (Campus)
Campus Upgrade
5805 North Lamar Blvd
Austin, Texas 78752</t>
  </si>
  <si>
    <t>Repave deteriorated asphalt with concrete on main drive lanes from Guadalupe to loading dock of Building A. Repair and expand paving at the Director's parking lot (building A)</t>
  </si>
  <si>
    <t>Building E &amp; G; Requires specialized EIFS clean, repair, paint, caulk, paint exterior doors</t>
  </si>
  <si>
    <t>Building A, B &amp; C Annex; requires specialized repointing of joints, caulking and cleaning of historic limestone surfaces.  Pain exterior doors and handrails.</t>
  </si>
  <si>
    <t>Buildings D, F4, F5, H, K, L, O, &amp; Q; Requires general caulking, repointing, cleaning and painting of block/metal/wood surfaces.  Paint exterior doors and handrails.</t>
  </si>
  <si>
    <t>Repair and expand existing irrigation systems</t>
  </si>
  <si>
    <t>ST-CON-18-62932</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</si>
  <si>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</si>
  <si>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</si>
  <si>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HQ-ADO-18</t>
  </si>
  <si>
    <t>Austin District Office (Reg 6) - Roof Replacement Change Order</t>
  </si>
  <si>
    <t>Add to address hidden conditions revealed during the roof replacement</t>
  </si>
  <si>
    <t>Laredo Crime Laboratory (Reg 3)
1901 Bob Bullock Loop
Laredo, Texas 78043</t>
  </si>
  <si>
    <t xml:space="preserve">Repairs required after an electrical storm for the Laredo Fire Alarm Panel </t>
  </si>
  <si>
    <t>Houston Regional Headquarters (West Road) Crime Lab (Reg 2)
Chiller Repair
12230 West Road
Jersey Village, Texas 77065</t>
  </si>
  <si>
    <t>Repairs to crime lab chiller #2.</t>
  </si>
  <si>
    <t>Houston Regional Headquarters (West Road) Crime Lab (Reg 2)
Boiler Repair
12230 West Road
Jersey Village, Texas 77065</t>
  </si>
  <si>
    <t>Repairs to the Houston crime lab boiler</t>
  </si>
  <si>
    <t>Houston Regional Headquarters (West Road) (Reg 2)
Boiler Replacement
12230 West Road
Jersey Village, Texas 77065</t>
  </si>
  <si>
    <t>Replace boiler</t>
  </si>
  <si>
    <t>Decatur Area Office (Reg 1)
HVAC Repairs
2000 S. Trinity St
Decatur, Texas 76234</t>
  </si>
  <si>
    <t>Replace HVAC</t>
  </si>
  <si>
    <t>Corpus Christi Crime Lab (Reg 3)
RTU Coil Replacement
1922 S. Padre Island Drive
Corpus Christi, Texas 78416</t>
  </si>
  <si>
    <t xml:space="preserve">Repairs to RTU 1 and 2 </t>
  </si>
  <si>
    <t>San Antonio Regional HQ (Reg 6)
ATG Repair
6502 South New Braunfels Ave
San Antonio, Texas 78223</t>
  </si>
  <si>
    <t>ATG repairs and upgrades to the leak detection system</t>
  </si>
  <si>
    <t xml:space="preserve">Odessa Area Office (Reg 4)
Repair Natural Gas Line
1910 IH-20 West
Odessa, Texas 79762 </t>
  </si>
  <si>
    <t>Repair main Natural Gas line from meter to building</t>
  </si>
  <si>
    <t>Babcock Area Office (Reg 6)
Roof Repair
1258 Babcock Rd
San Antonio, TX 78228</t>
  </si>
  <si>
    <t>Repair roof</t>
  </si>
  <si>
    <t xml:space="preserve">Childress District Office (Reg 6)
Roof Repair
1700 Ave. F Northwest
Childress, Texas 79201
</t>
  </si>
  <si>
    <t>Repair leak in main office roof</t>
  </si>
  <si>
    <t>Weslaco Regional Office (Reg 3)
RTU Coil Replacement
2525 N. International Blvd
Weslaco, TX 78596</t>
  </si>
  <si>
    <t>Coil Replacement for RTUs 5,8 &amp; 9</t>
  </si>
  <si>
    <t>San Antonio Regional HQ (Reg 6)
Roof Repair
6502 South New Braunfels Ave
San Antonio, Texas 78223</t>
  </si>
  <si>
    <t>Roof Repair on portable building</t>
  </si>
  <si>
    <t>Austin HQ (Building B)
HVAC Repair
5805 North Lamar Blvd
Austin, Texas 78752</t>
  </si>
  <si>
    <t>Replaced compressor for HVAC controls serving Building B.</t>
  </si>
  <si>
    <t>HHSC 529 State Hospitals</t>
  </si>
  <si>
    <t>HHSC State-Operated Facilities Division - Facilities Support Services</t>
  </si>
  <si>
    <t>Project Priority</t>
  </si>
  <si>
    <t xml:space="preserve">Current Estimated Project Budget
(for 2nd Qtr.) </t>
  </si>
  <si>
    <t>16-012-KSH</t>
  </si>
  <si>
    <t>Kerrville State Hospital</t>
  </si>
  <si>
    <t>HVAC &amp; Chiller Replacement</t>
  </si>
  <si>
    <t>ESF (other)</t>
  </si>
  <si>
    <t>16-018-RSH</t>
  </si>
  <si>
    <t>Rusk State Hospital</t>
  </si>
  <si>
    <t>Fire Escape &amp; Wall Replacement</t>
  </si>
  <si>
    <t>17-006-WCY</t>
  </si>
  <si>
    <t>Waco Center for Youth</t>
  </si>
  <si>
    <t>Security Fence Installation</t>
  </si>
  <si>
    <t>18-001-ASH</t>
  </si>
  <si>
    <t>Austin State Hospital</t>
  </si>
  <si>
    <t>Anti-Ligature &amp; Hardware</t>
  </si>
  <si>
    <t>18-002-BSH</t>
  </si>
  <si>
    <t>Big Spring State Hospital</t>
  </si>
  <si>
    <t>Roof Repairs &amp; Replacement</t>
  </si>
  <si>
    <t>18-003-BSH</t>
  </si>
  <si>
    <t>Sanitary Sewer Repair</t>
  </si>
  <si>
    <t>18-004-BSH</t>
  </si>
  <si>
    <t>Electrical Upgrades</t>
  </si>
  <si>
    <t>18-005-BSH</t>
  </si>
  <si>
    <t>Anti-Ligature &amp; Exterior Stair Repairs</t>
  </si>
  <si>
    <t>18-006-EPC</t>
  </si>
  <si>
    <t>El Paso Psychiatric Center</t>
  </si>
  <si>
    <t>HVAC Control Replacement</t>
  </si>
  <si>
    <t>18-007-KSH</t>
  </si>
  <si>
    <t>Chiller &amp; Boiler Replacements</t>
  </si>
  <si>
    <t>18-008-KSH</t>
  </si>
  <si>
    <t xml:space="preserve">Security Fence </t>
  </si>
  <si>
    <t>18-009-KSH</t>
  </si>
  <si>
    <t>18-010-VSH</t>
  </si>
  <si>
    <t>North Texas State Hospital, Vernon</t>
  </si>
  <si>
    <t xml:space="preserve">Utility Upgrades
</t>
  </si>
  <si>
    <t>18-011-VSH</t>
  </si>
  <si>
    <t>Roofing Replacements</t>
  </si>
  <si>
    <t>18-012-VSH</t>
  </si>
  <si>
    <t>Water Tank Repairs</t>
  </si>
  <si>
    <t>18-013-VSH</t>
  </si>
  <si>
    <t>Anti-Ligature &amp; Kitchen Expansion</t>
  </si>
  <si>
    <t>18-014-WFH</t>
  </si>
  <si>
    <t>North Texas State Hospital, Wichita Falls</t>
  </si>
  <si>
    <t>Building Renovations</t>
  </si>
  <si>
    <t>18-015-WFH</t>
  </si>
  <si>
    <t xml:space="preserve">Emergency Generator </t>
  </si>
  <si>
    <t>18-016-WFH</t>
  </si>
  <si>
    <t>Roof Replacements</t>
  </si>
  <si>
    <t>18-017-RSC</t>
  </si>
  <si>
    <t>Rio Grande State Center, Harlingen</t>
  </si>
  <si>
    <t>18-018-RSC</t>
  </si>
  <si>
    <t>Sewer Repair</t>
  </si>
  <si>
    <t>18-019-RSH</t>
  </si>
  <si>
    <t>Anti-ligature &amp; Hardware Upgrade</t>
  </si>
  <si>
    <t>18-020-RSH</t>
  </si>
  <si>
    <t xml:space="preserve">Emergency Generators </t>
  </si>
  <si>
    <t>18-021-RSH</t>
  </si>
  <si>
    <t>18-022-SAH</t>
  </si>
  <si>
    <t>San Antonio State Hospital</t>
  </si>
  <si>
    <t>Fire Sprinkler, Alarm System &amp; Smoke Partitions</t>
  </si>
  <si>
    <t>18-023-TSH</t>
  </si>
  <si>
    <t>Terrell State Hospital</t>
  </si>
  <si>
    <t>Anti-Ligature Renovations</t>
  </si>
  <si>
    <t>18-024-TSH</t>
  </si>
  <si>
    <t>EMS Upgrades &amp; HVAC Replacements</t>
  </si>
  <si>
    <t>18-025-TSH</t>
  </si>
  <si>
    <t>18-026-WCY</t>
  </si>
  <si>
    <t>Replace Fire Alarm System.</t>
  </si>
  <si>
    <t>18-027-WCY</t>
  </si>
  <si>
    <t>Anti-Ligature &amp; Emergency Generator</t>
  </si>
  <si>
    <t>18-028-SH</t>
  </si>
  <si>
    <t>Various Hospitals</t>
  </si>
  <si>
    <t>System Wide CSI Remediation</t>
  </si>
  <si>
    <t>18-029-SH</t>
  </si>
  <si>
    <t>System Wide Anti Ligature Remediation</t>
  </si>
  <si>
    <t>18-030-RSH</t>
  </si>
  <si>
    <t>Boiler and Canopy Replacement</t>
  </si>
  <si>
    <t>18-031-ASH</t>
  </si>
  <si>
    <t>Main Switch Gear Replacement</t>
  </si>
  <si>
    <t>GO Bond</t>
  </si>
  <si>
    <t>16-032-WCY</t>
  </si>
  <si>
    <t>Gym Floor and Ceiling Replacements</t>
  </si>
  <si>
    <t>Projects labeled GO Bonds are older projects that are currently being funded by FY 2018 ESF appropriations, while HHSC seeks approval to transfer DADS and DSHS GO Bonds from previous biennia to HHSC for use on these projects. Once the transfer is approved by the LBB and completed, the ESF appropriations will be redirected for FY 18-19 projects listed above. The transfer is needed due HHSC Rider 122 and the authority of HHSC to spend unexpended DADS and DSHS funds.</t>
  </si>
  <si>
    <t>17-019-RSH</t>
  </si>
  <si>
    <t>Condensing Rack Replacement</t>
  </si>
  <si>
    <t>16-007-BSH</t>
  </si>
  <si>
    <t>Electrical Systems Upgrade and Replacement</t>
  </si>
  <si>
    <t>16-011-EPC</t>
  </si>
  <si>
    <t>Shower Repair</t>
  </si>
  <si>
    <t>Grand Totals:</t>
  </si>
  <si>
    <t>HHSC 529 State Supported Living Centers</t>
  </si>
  <si>
    <t>18-101-ABL</t>
  </si>
  <si>
    <t>Abilene SSLC</t>
  </si>
  <si>
    <t xml:space="preserve">Exterior Renovations, Roofing &amp; Masterlock </t>
  </si>
  <si>
    <t>18-102-ABL</t>
  </si>
  <si>
    <t>Deaerator Tank Replacement (Cancelled)</t>
  </si>
  <si>
    <t>18-103-ABL</t>
  </si>
  <si>
    <t>HVAC System Replacement</t>
  </si>
  <si>
    <t>18-104-ABL</t>
  </si>
  <si>
    <t>Walk-in Coolers/Freezer Replacement</t>
  </si>
  <si>
    <t>18-105-ABL</t>
  </si>
  <si>
    <t>Steam Heating Replacement</t>
  </si>
  <si>
    <t>18-106-AUL</t>
  </si>
  <si>
    <t>Austin SSLC</t>
  </si>
  <si>
    <t xml:space="preserve">Water Drainage </t>
  </si>
  <si>
    <t>18-107-AUL</t>
  </si>
  <si>
    <t>Windows Replacement</t>
  </si>
  <si>
    <t>18-108-AUL</t>
  </si>
  <si>
    <t xml:space="preserve">Water Lines Replacement, HVAC Repair &amp; Generator </t>
  </si>
  <si>
    <t>18-109-AUL</t>
  </si>
  <si>
    <t>Roof Repair and Replacement.</t>
  </si>
  <si>
    <t>18-110-BLC</t>
  </si>
  <si>
    <t>Brenham SSLC</t>
  </si>
  <si>
    <t>Building Renovations &amp; Sanitary Sewer Replacement</t>
  </si>
  <si>
    <t>18-111-BLC</t>
  </si>
  <si>
    <t>Water Distribution &amp; Water Tank Repairs</t>
  </si>
  <si>
    <t>18-112-BLC</t>
  </si>
  <si>
    <t xml:space="preserve">Roof Repair and Replacement </t>
  </si>
  <si>
    <t>18-113-CLC</t>
  </si>
  <si>
    <t>Corpus Christi SSLC</t>
  </si>
  <si>
    <t>HVAC, Generator &amp; Masterlock Replacement</t>
  </si>
  <si>
    <t>18-114-CLC</t>
  </si>
  <si>
    <t>Walkway Improvements</t>
  </si>
  <si>
    <t>18-115-DLC</t>
  </si>
  <si>
    <t>Denton SSLC</t>
  </si>
  <si>
    <t>Utility Upgrades</t>
  </si>
  <si>
    <t>18-116-DLC</t>
  </si>
  <si>
    <t>18-117-ELC</t>
  </si>
  <si>
    <t>El Paso SSLC</t>
  </si>
  <si>
    <t xml:space="preserve">Electrical Distribution &amp; Switchgear </t>
  </si>
  <si>
    <t>18-118-ELC</t>
  </si>
  <si>
    <t>Building &amp; Patio Renovations</t>
  </si>
  <si>
    <t>18-119-LBL</t>
  </si>
  <si>
    <t>Lubbock SSLC</t>
  </si>
  <si>
    <t>HVAC &amp; Plumbing &amp; Ceiling Replacement</t>
  </si>
  <si>
    <t>18-120-LFL</t>
  </si>
  <si>
    <t>Lufkin SSLC</t>
  </si>
  <si>
    <t>Bathroom Renovations</t>
  </si>
  <si>
    <t>18-121-LFL</t>
  </si>
  <si>
    <t>Fuel Tank Installation</t>
  </si>
  <si>
    <t>18-122-LFL</t>
  </si>
  <si>
    <t>Roof Repairs and Replacements</t>
  </si>
  <si>
    <t>18-123-MLC</t>
  </si>
  <si>
    <t>Mexia SSLC</t>
  </si>
  <si>
    <t xml:space="preserve">Water System &amp; Emergency Generator
</t>
  </si>
  <si>
    <t>18-124-MLC</t>
  </si>
  <si>
    <t xml:space="preserve">Bathroom &amp; Walkway Renovations </t>
  </si>
  <si>
    <t>18-125-RLC</t>
  </si>
  <si>
    <t>Richmond SSLC</t>
  </si>
  <si>
    <t>Window Replacement</t>
  </si>
  <si>
    <t>18-126-RLC</t>
  </si>
  <si>
    <t>Sanitary Sewer Replacement</t>
  </si>
  <si>
    <t>18-127-SGL</t>
  </si>
  <si>
    <t>San Angelo SSLC</t>
  </si>
  <si>
    <t>Cooling Tower &amp; Chiller Replacement</t>
  </si>
  <si>
    <t>18-128-RLC</t>
  </si>
  <si>
    <t>18-129-SGL</t>
  </si>
  <si>
    <t>18-130-SGL</t>
  </si>
  <si>
    <t>18-131-SGL</t>
  </si>
  <si>
    <t>Emergency Generators &amp; Mechanical System Upgrade</t>
  </si>
  <si>
    <t>18-132-SAL</t>
  </si>
  <si>
    <t>San Antonio SSLC</t>
  </si>
  <si>
    <t>Exterior Renovations &amp; Generator Installation</t>
  </si>
  <si>
    <t>18-133-SAL</t>
  </si>
  <si>
    <t>18-134-SGL</t>
  </si>
  <si>
    <t>Chiller Controls</t>
  </si>
  <si>
    <t>18-135-DLC</t>
  </si>
  <si>
    <t>Guardhouse Installation</t>
  </si>
  <si>
    <t>16-051-LSS</t>
  </si>
  <si>
    <t>Various SSLCs</t>
  </si>
  <si>
    <t>Medical Gas System Replacement</t>
  </si>
  <si>
    <t>16-064-ABS</t>
  </si>
  <si>
    <t>MEP and Life Saftey Code Renovations</t>
  </si>
  <si>
    <t>14-054-LFS</t>
  </si>
  <si>
    <t>Life Safety and ADA Renovations Project Increase Request</t>
  </si>
  <si>
    <t>16-052-LFS</t>
  </si>
  <si>
    <t>Emergency Generator and Electrical System Replacement</t>
  </si>
  <si>
    <t>17-018-LFS</t>
  </si>
  <si>
    <t>Grease Trap Relocation</t>
  </si>
  <si>
    <t>Grand Total:</t>
  </si>
  <si>
    <t>HHSC 529 State-Operated Facilities Division - State Hospitals</t>
  </si>
  <si>
    <t>18-201-RSH</t>
  </si>
  <si>
    <t>New 100-bed maximum secuity unit</t>
  </si>
  <si>
    <t>18-202-KSH</t>
  </si>
  <si>
    <t>Renovation of buildings to create 70-bed maximum security unit</t>
  </si>
  <si>
    <t>18-203-HCPC</t>
  </si>
  <si>
    <t>UTHealth Continuum of Care, Houston</t>
  </si>
  <si>
    <t>Expansion of Harris County Psychiatric Center</t>
  </si>
  <si>
    <t>18-204-ASH</t>
  </si>
  <si>
    <t>Programming and design for replacement of hospital</t>
  </si>
  <si>
    <t>18-205-SAH</t>
  </si>
  <si>
    <t>18-206-SAH</t>
  </si>
  <si>
    <t>Renovation of 40-bed unit.</t>
  </si>
  <si>
    <t>19-210-HBH</t>
  </si>
  <si>
    <t>Waco</t>
  </si>
  <si>
    <t>Purchase of a medical-surgical hospital and additional evaluation for conversion into a psychiatric hospital</t>
  </si>
  <si>
    <t>Texas Department of Criminal Justice - 696</t>
  </si>
  <si>
    <t>Jerry McGinty, Chief Financial Officer</t>
  </si>
  <si>
    <t>03017005</t>
  </si>
  <si>
    <t>Jester III Unit, Richmond</t>
  </si>
  <si>
    <t>Facility Repair:  Convert TCI Factory to Sheltered Beds</t>
  </si>
  <si>
    <t>Economic Stabilization Fund No. 0599</t>
  </si>
  <si>
    <t>06717005</t>
  </si>
  <si>
    <t>Telford Unit, New Boston</t>
  </si>
  <si>
    <t>12917002</t>
  </si>
  <si>
    <t>Young Unit, Dickinson</t>
  </si>
  <si>
    <t>Facility Repair:  Convert Surgical Suites to Sheltered Beds</t>
  </si>
  <si>
    <t>Lychner Unit, Humble</t>
  </si>
  <si>
    <t>Security: Replace Intercom System</t>
  </si>
  <si>
    <t>09115026</t>
  </si>
  <si>
    <t>Chasefield Unit, Beeville</t>
  </si>
  <si>
    <t>Roofing:  Replace Roof - Maintenance Building</t>
  </si>
  <si>
    <t>02214021</t>
  </si>
  <si>
    <t>Beto Unit, Tennessee Colony</t>
  </si>
  <si>
    <t>Facility Repair: Renovate Vault &amp; Replace Refrigeration System - Icehouse</t>
  </si>
  <si>
    <t>01215009</t>
  </si>
  <si>
    <t>Goree Unit, Huntsville</t>
  </si>
  <si>
    <t>Facility Repair:  Construct Enclosure - Intake Processing</t>
  </si>
  <si>
    <t>01313001</t>
  </si>
  <si>
    <t>Huntsville Unit, Huntsville</t>
  </si>
  <si>
    <t>Roofing:  Replace Roof and Repair North Wall - Infirmary Building</t>
  </si>
  <si>
    <t>04317001</t>
  </si>
  <si>
    <t>Kyle Unit, Kyle</t>
  </si>
  <si>
    <t>Facility Repair:  Replace Ceiling - Main Hallway &amp; Kitchen</t>
  </si>
  <si>
    <t>02710004</t>
  </si>
  <si>
    <t>Terrell Unit, Rosharon</t>
  </si>
  <si>
    <t>Infrastructure:  Replace Concrete Drive / Back Gate</t>
  </si>
  <si>
    <t>07015010</t>
  </si>
  <si>
    <t>Neal Unit, Amarillo</t>
  </si>
  <si>
    <t>Roofing:  Replace Roof - Beef Processing Plant</t>
  </si>
  <si>
    <t>01017017</t>
  </si>
  <si>
    <t>Ellis Unit, Huntsville</t>
  </si>
  <si>
    <t>Facility Repair:  Install Water Conservation System - Multiple Locations</t>
  </si>
  <si>
    <t>06115001</t>
  </si>
  <si>
    <t>Cotulla Unit,  Cotulla</t>
  </si>
  <si>
    <t>Facility Repair:  Replace Shower - Multiple Locations</t>
  </si>
  <si>
    <t>06313004</t>
  </si>
  <si>
    <t>Duncan Unit, Diboll</t>
  </si>
  <si>
    <t>Facility Repair:  Replace Shower Stalls - Unit Wide</t>
  </si>
  <si>
    <t>03612001</t>
  </si>
  <si>
    <t>Michael Unit, Tennessee Colony</t>
  </si>
  <si>
    <t>Infrastructure:  Construct Elevated Storage Tank &amp; Replace Ground Storage Tank</t>
  </si>
  <si>
    <t>01608001</t>
  </si>
  <si>
    <t>Mt. View Unit, Gatesville</t>
  </si>
  <si>
    <t>Infrastructure:  Replace Water Lines - Distribution System &amp; Replace Ground Water Storage</t>
  </si>
  <si>
    <t>03708003</t>
  </si>
  <si>
    <t>Clements Unit, Amarillo</t>
  </si>
  <si>
    <t>Safety:  Repair/Replace Fire Line - Administrative Segregation</t>
  </si>
  <si>
    <t>00613017</t>
  </si>
  <si>
    <t>Coffield Unit, Tennessee Colony</t>
  </si>
  <si>
    <t>Facility Repair:  Replace Flooring - Kitchen</t>
  </si>
  <si>
    <t>00615025</t>
  </si>
  <si>
    <t>Facility Repair:  Install Showers - Multiple Locations</t>
  </si>
  <si>
    <t>12107001</t>
  </si>
  <si>
    <t>Lindsey Unit, Jacksboro</t>
  </si>
  <si>
    <t>Infrastructure:  Correct Drainage Problems - Multiple Buildings</t>
  </si>
  <si>
    <t>03312003</t>
  </si>
  <si>
    <t>Jester IV, Richmond</t>
  </si>
  <si>
    <t>Roofing:  Replace Roof - Psychiatric Facility</t>
  </si>
  <si>
    <t>02217005</t>
  </si>
  <si>
    <t>Infrastructure:  Install Transformer - Substation</t>
  </si>
  <si>
    <t>Sale of Land Proceeds
Account No. 0543</t>
  </si>
  <si>
    <t>01717008</t>
  </si>
  <si>
    <t>Ramsey Unit, Rosharon</t>
  </si>
  <si>
    <t>Roofing:  Replace Roof - Main Building</t>
  </si>
  <si>
    <t>04813003</t>
  </si>
  <si>
    <t>McConnell Unit, Beeville</t>
  </si>
  <si>
    <t>Infrastructure:  Replace Steam &amp; Condensate Lines</t>
  </si>
  <si>
    <t>03115010</t>
  </si>
  <si>
    <t>Hilltop Unit, Gatesville</t>
  </si>
  <si>
    <t>Roofing:  Replace Roof - Medical Department</t>
  </si>
  <si>
    <t>03217006</t>
  </si>
  <si>
    <t>Estelle Unit, Huntsville</t>
  </si>
  <si>
    <t>04816012</t>
  </si>
  <si>
    <t>Security:  Replace Cell Doors - Multiple Locations</t>
  </si>
  <si>
    <t>01616002</t>
  </si>
  <si>
    <t>Security:  Replace Cell Doors - Administrative Segregation</t>
  </si>
  <si>
    <t>05416004</t>
  </si>
  <si>
    <t>Polunsky Unit, Livingston</t>
  </si>
  <si>
    <t>02812001</t>
  </si>
  <si>
    <t>Powledge Unit, Palestine</t>
  </si>
  <si>
    <t>Infrastructure:  Repair Washout - Outfall Line - Wastewater Treatment Plant</t>
  </si>
  <si>
    <t>03613004</t>
  </si>
  <si>
    <t>Roofing:  Replace Roof - Multiple Buildings</t>
  </si>
  <si>
    <t>03608011</t>
  </si>
  <si>
    <t>01017018</t>
  </si>
  <si>
    <t>Infrastructure:  Install Water Wells</t>
  </si>
  <si>
    <t>03615011</t>
  </si>
  <si>
    <t>Infrastructure: Replace Water Line - Between Well &amp; Ground Storage</t>
  </si>
  <si>
    <t xml:space="preserve"> </t>
  </si>
  <si>
    <t>Tavia Wendlandt</t>
  </si>
  <si>
    <t xml:space="preserve">85th Leg - FEMA expected to reimburse for damage incurred due to Hurricane Harvey.  Reduced line item by $278,000 and moved to contingency. </t>
  </si>
  <si>
    <t>13-17</t>
  </si>
  <si>
    <t>85th Leg - First quarter reflected one comprehensive project for HQ campus upgrades.  We updated the report to show the primary components of the planned campus upgrade.  Priority #13, the paving project, will be overseen by TFC.</t>
  </si>
  <si>
    <t>84th Leg - Project scope was absorbed by an ongoing remodel project and DM funding was not utilized.</t>
  </si>
  <si>
    <t>106 (Cont)</t>
  </si>
  <si>
    <t>84th Leg - Rider 40 appropriations ($17.7M) - project savings of $761,148 will offset contingency negative balance of $638,957 for a positive remaining balance of $121,571</t>
  </si>
  <si>
    <t xml:space="preserve">84th Leg - New priority DM project proposed utilizing the $200M bond funding to upgrade vacated crime laboratory space to help relieve overcrowding at the Headquarters complex.  This is an approved bond project with TPFA.  Recieved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t>
  </si>
  <si>
    <t xml:space="preserve">Waiting for LBB approval of funding to begin project; Excerpt from letter to LBB:  “Per Article IX Sec. 14.03 (h) (3) Limitation on Expenditures – Capital Budget, the Department of Public Safety requests to transfer appropriations from a capital budget item to a non-capital budget item.  Capital budget authority of $21, 000,000 is included in Article V, Rider 2 b. (2) Deferred Maintenance for deferred maintenance projects at the Department of Public Safety, however additional appropriations of $21,000,000 were not provided.  This situation results in a $21,000,000 reduction to our Agency’s operations which cause undue hardship on the Agency’s programs. The Department requests a transfer of $11,139,565 in fiscal year 2016 and $9,860,435 in fiscal year 2017 from a capital budget item to a non-capital budget item.”
</t>
  </si>
  <si>
    <t>TIMELINE:  (original estimated substantial completion date:  9/22/17; revised:  1/1/18).</t>
  </si>
  <si>
    <t>TIMELINE:  (original estimated substantial completion date:  9/22/17; revised:  1/12/18).</t>
  </si>
  <si>
    <t>BUDGET:  Lowest qualified bidder higher than original estimate.</t>
  </si>
  <si>
    <t>BUDGET:  Increased to include design.</t>
  </si>
  <si>
    <t>TIMELINE:  (original estimated substantial completion date:  3/13/18; revised:  11/2/18).</t>
  </si>
  <si>
    <t>TIMELINE:  (original estimated substantial completion date:  3/15/18; revised:  12/28/18).</t>
  </si>
  <si>
    <t>BUDGET:  Material cost higher than original estimate.</t>
  </si>
  <si>
    <t>December 2017 Quarterly Report</t>
  </si>
  <si>
    <t>October Hearing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</si>
</sst>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quot;$&quot;#,##0"/>
    <numFmt numFmtId="165" formatCode="_(&quot;$&quot;* #,##0_);_(&quot;$&quot;* \(#,##0\);_(&quot;$&quot;* &quot;-&quot;??_);_(@_)"/>
    <numFmt numFmtId="166" formatCode="###0;###0"/>
    <numFmt numFmtId="167" formatCode="&quot;$&quot;#,##0;[Red]&quot;$&quot;#,##0"/>
    <numFmt numFmtId="168" formatCode="_(&quot;$&quot;* #,##0.00_);_(&quot;$&quot;* \(#,##0.00\);_(&quot;$&quot;* &quot;-&quot;_);_(@_)"/>
    <numFmt numFmtId="169" formatCode="mm/dd/yy;@"/>
    <numFmt numFmtId="170" formatCode="&quot;$&quot;#,##0.00"/>
  </numFmts>
  <fonts count="43" x14ac:knownFonts="1">
    <font>
      <sz val="11"/>
      <color theme="1"/>
      <name val="Calibri"/>
      <family val="2"/>
      <scheme val="minor"/>
    </font>
    <font>
      <sz val="11"/>
      <color theme="1"/>
      <name val="Calibri"/>
      <family val="2"/>
      <scheme val="minor"/>
    </font>
    <font>
      <b/>
      <u/>
      <sz val="16"/>
      <color theme="1"/>
      <name val="Calibri"/>
      <family val="2"/>
      <scheme val="minor"/>
    </font>
    <font>
      <sz val="11"/>
      <name val="Calibri"/>
      <family val="2"/>
      <scheme val="minor"/>
    </font>
    <font>
      <b/>
      <u/>
      <sz val="12"/>
      <name val="Calibri"/>
      <family val="2"/>
      <scheme val="minor"/>
    </font>
    <font>
      <b/>
      <u/>
      <sz val="11"/>
      <color theme="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
      <sz val="12"/>
      <color theme="1"/>
      <name val="Arial"/>
      <family val="2"/>
    </font>
    <font>
      <b/>
      <sz val="12"/>
      <color theme="1"/>
      <name val="Arial"/>
      <family val="2"/>
    </font>
    <font>
      <b/>
      <sz val="14"/>
      <color theme="1"/>
      <name val="Arial"/>
      <family val="2"/>
    </font>
    <font>
      <b/>
      <sz val="16"/>
      <color theme="1"/>
      <name val="Arial"/>
      <family val="2"/>
    </font>
    <font>
      <sz val="16"/>
      <color theme="1"/>
      <name val="Arial"/>
      <family val="2"/>
    </font>
    <font>
      <b/>
      <sz val="9"/>
      <color indexed="81"/>
      <name val="Tahoma"/>
      <family val="2"/>
    </font>
    <font>
      <sz val="9"/>
      <color indexed="81"/>
      <name val="Tahoma"/>
      <family val="2"/>
    </font>
    <font>
      <b/>
      <sz val="11"/>
      <color theme="1"/>
      <name val="Arial"/>
      <family val="2"/>
    </font>
    <font>
      <sz val="12"/>
      <color rgb="FF000000"/>
      <name val="Arial"/>
      <family val="2"/>
    </font>
    <font>
      <sz val="10"/>
      <color theme="1"/>
      <name val="Calibri"/>
      <family val="2"/>
      <scheme val="minor"/>
    </font>
    <font>
      <sz val="10"/>
      <color rgb="FF000000"/>
      <name val="Calibri"/>
      <family val="2"/>
    </font>
    <font>
      <i/>
      <sz val="12"/>
      <color theme="1"/>
      <name val="Arial"/>
      <family val="2"/>
    </font>
    <font>
      <b/>
      <u/>
      <sz val="12"/>
      <color theme="1"/>
      <name val="Arial"/>
      <family val="2"/>
    </font>
    <font>
      <sz val="10"/>
      <color theme="1"/>
      <name val="Arial"/>
      <family val="2"/>
    </font>
    <font>
      <b/>
      <sz val="10"/>
      <color theme="1"/>
      <name val="Arial"/>
      <family val="2"/>
    </font>
    <font>
      <sz val="12"/>
      <name val="Arial"/>
      <family val="2"/>
    </font>
    <font>
      <b/>
      <i/>
      <sz val="12"/>
      <color theme="1"/>
      <name val="Arial"/>
      <family val="2"/>
    </font>
    <font>
      <sz val="12"/>
      <color rgb="FFFF0000"/>
      <name val="Arial"/>
      <family val="2"/>
    </font>
    <font>
      <i/>
      <sz val="12"/>
      <color rgb="FFFF0000"/>
      <name val="Arial"/>
      <family val="2"/>
    </font>
    <font>
      <sz val="12"/>
      <color rgb="FF7030A0"/>
      <name val="Arial"/>
      <family val="2"/>
    </font>
    <font>
      <b/>
      <sz val="12"/>
      <name val="Arial"/>
      <family val="2"/>
    </font>
    <font>
      <strike/>
      <sz val="12"/>
      <color theme="1"/>
      <name val="Arial"/>
      <family val="2"/>
    </font>
    <font>
      <b/>
      <sz val="28"/>
      <color theme="1"/>
      <name val="Arial"/>
      <family val="2"/>
    </font>
    <font>
      <strike/>
      <sz val="12"/>
      <name val="Arial"/>
      <family val="2"/>
    </font>
    <font>
      <sz val="12"/>
      <color theme="3"/>
      <name val="Arial"/>
      <family val="2"/>
    </font>
    <font>
      <b/>
      <sz val="12"/>
      <color theme="5"/>
      <name val="Arial"/>
      <family val="2"/>
    </font>
    <font>
      <b/>
      <sz val="12"/>
      <color theme="3"/>
      <name val="Arial"/>
      <family val="2"/>
    </font>
    <font>
      <b/>
      <sz val="14"/>
      <name val="Arial"/>
      <family val="2"/>
    </font>
    <font>
      <u/>
      <sz val="8"/>
      <color indexed="22"/>
      <name val="Calibri"/>
      <family val="2"/>
    </font>
    <font>
      <sz val="10"/>
      <color indexed="8"/>
      <name val="Arial"/>
      <family val="2"/>
    </font>
    <font>
      <sz val="10"/>
      <name val="Arial"/>
      <family val="2"/>
    </font>
    <font>
      <b/>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4" fontId="39" fillId="0" borderId="0" applyFont="0" applyFill="0" applyBorder="0" applyAlignment="0" applyProtection="0"/>
    <xf numFmtId="0" fontId="1" fillId="0" borderId="0"/>
    <xf numFmtId="0" fontId="40" fillId="0" borderId="0"/>
    <xf numFmtId="0" fontId="40" fillId="0" borderId="0"/>
    <xf numFmtId="0" fontId="1" fillId="0" borderId="0"/>
  </cellStyleXfs>
  <cellXfs count="818">
    <xf numFmtId="0" fontId="0" fillId="0" borderId="0" xfId="0"/>
    <xf numFmtId="0" fontId="2" fillId="0" borderId="0" xfId="0" applyFont="1"/>
    <xf numFmtId="0" fontId="1" fillId="0" borderId="1" xfId="3" applyBorder="1"/>
    <xf numFmtId="164" fontId="1" fillId="0" borderId="2" xfId="3" applyNumberFormat="1" applyBorder="1" applyAlignment="1">
      <alignment horizontal="center" wrapText="1"/>
    </xf>
    <xf numFmtId="164" fontId="0" fillId="0" borderId="2" xfId="3" applyNumberFormat="1" applyFont="1" applyBorder="1" applyAlignment="1">
      <alignment horizontal="center" wrapText="1"/>
    </xf>
    <xf numFmtId="10" fontId="1" fillId="0" borderId="2" xfId="3" applyNumberFormat="1" applyFont="1" applyBorder="1" applyAlignment="1">
      <alignment horizontal="center" wrapText="1"/>
    </xf>
    <xf numFmtId="10" fontId="1" fillId="0" borderId="3" xfId="3" applyNumberFormat="1" applyFont="1" applyBorder="1" applyAlignment="1">
      <alignment horizontal="center" wrapText="1"/>
    </xf>
    <xf numFmtId="164" fontId="1" fillId="0" borderId="0" xfId="3" applyNumberFormat="1" applyBorder="1" applyAlignment="1">
      <alignment horizontal="center" wrapText="1"/>
    </xf>
    <xf numFmtId="164" fontId="0" fillId="0" borderId="0" xfId="3" applyNumberFormat="1" applyFont="1" applyBorder="1" applyAlignment="1">
      <alignment horizontal="center" wrapText="1"/>
    </xf>
    <xf numFmtId="10" fontId="1" fillId="0" borderId="0" xfId="3" applyNumberFormat="1" applyFont="1" applyBorder="1" applyAlignment="1">
      <alignment horizontal="center" wrapText="1"/>
    </xf>
    <xf numFmtId="10" fontId="1" fillId="0" borderId="5" xfId="3" applyNumberFormat="1" applyFont="1" applyBorder="1" applyAlignment="1">
      <alignment horizontal="center" wrapText="1"/>
    </xf>
    <xf numFmtId="0" fontId="0" fillId="2" borderId="4" xfId="3" applyFont="1" applyFill="1" applyBorder="1"/>
    <xf numFmtId="164" fontId="1" fillId="2" borderId="0" xfId="3" applyNumberFormat="1" applyFill="1" applyBorder="1" applyAlignment="1">
      <alignment horizontal="center" wrapText="1"/>
    </xf>
    <xf numFmtId="10" fontId="3" fillId="2" borderId="0" xfId="3" applyNumberFormat="1" applyFont="1" applyFill="1" applyBorder="1" applyAlignment="1">
      <alignment horizontal="center" wrapText="1"/>
    </xf>
    <xf numFmtId="10" fontId="1" fillId="2" borderId="0" xfId="3" applyNumberFormat="1" applyFill="1" applyBorder="1" applyAlignment="1">
      <alignment horizontal="center" wrapText="1"/>
    </xf>
    <xf numFmtId="10" fontId="1" fillId="2" borderId="5" xfId="3" applyNumberFormat="1" applyFill="1" applyBorder="1" applyAlignment="1">
      <alignment horizontal="center"/>
    </xf>
    <xf numFmtId="0" fontId="0" fillId="0" borderId="4" xfId="3" applyFont="1" applyFill="1" applyBorder="1"/>
    <xf numFmtId="164" fontId="1" fillId="0" borderId="0" xfId="3" applyNumberFormat="1" applyFill="1" applyBorder="1" applyAlignment="1">
      <alignment horizontal="center" wrapText="1"/>
    </xf>
    <xf numFmtId="10" fontId="3" fillId="3" borderId="0" xfId="3" applyNumberFormat="1" applyFont="1" applyFill="1" applyBorder="1" applyAlignment="1">
      <alignment horizontal="center" wrapText="1"/>
    </xf>
    <xf numFmtId="10" fontId="1" fillId="3" borderId="0" xfId="3" applyNumberFormat="1" applyFill="1" applyBorder="1" applyAlignment="1">
      <alignment horizontal="center" wrapText="1"/>
    </xf>
    <xf numFmtId="164" fontId="1" fillId="3" borderId="0" xfId="3" applyNumberFormat="1" applyFill="1" applyBorder="1" applyAlignment="1">
      <alignment horizontal="center" wrapText="1"/>
    </xf>
    <xf numFmtId="10" fontId="1" fillId="3" borderId="5" xfId="3" applyNumberFormat="1" applyFill="1" applyBorder="1" applyAlignment="1">
      <alignment horizontal="center"/>
    </xf>
    <xf numFmtId="10" fontId="1" fillId="2" borderId="0" xfId="3" applyNumberFormat="1" applyFont="1" applyFill="1" applyBorder="1" applyAlignment="1">
      <alignment horizontal="center" wrapText="1"/>
    </xf>
    <xf numFmtId="10" fontId="3" fillId="0" borderId="0" xfId="3" applyNumberFormat="1" applyFont="1" applyFill="1" applyBorder="1" applyAlignment="1">
      <alignment horizontal="center" wrapText="1"/>
    </xf>
    <xf numFmtId="10" fontId="1" fillId="0" borderId="0" xfId="3" applyNumberFormat="1" applyFill="1" applyBorder="1" applyAlignment="1">
      <alignment horizontal="center" wrapText="1"/>
    </xf>
    <xf numFmtId="10" fontId="1" fillId="0" borderId="5" xfId="3" applyNumberFormat="1" applyFill="1" applyBorder="1" applyAlignment="1">
      <alignment horizontal="center"/>
    </xf>
    <xf numFmtId="0" fontId="1" fillId="2" borderId="4" xfId="3" applyFill="1" applyBorder="1"/>
    <xf numFmtId="0" fontId="1" fillId="0" borderId="4" xfId="3" applyBorder="1"/>
    <xf numFmtId="0" fontId="4" fillId="0" borderId="4" xfId="3" applyFont="1" applyFill="1" applyBorder="1"/>
    <xf numFmtId="0" fontId="1" fillId="0" borderId="6" xfId="3" applyBorder="1"/>
    <xf numFmtId="164" fontId="1" fillId="0" borderId="7" xfId="3" applyNumberFormat="1" applyBorder="1" applyAlignment="1">
      <alignment horizontal="center" wrapText="1"/>
    </xf>
    <xf numFmtId="10" fontId="1" fillId="0" borderId="7" xfId="3" applyNumberFormat="1" applyFont="1" applyBorder="1" applyAlignment="1">
      <alignment horizontal="center" wrapText="1"/>
    </xf>
    <xf numFmtId="10" fontId="1" fillId="0" borderId="8" xfId="3" applyNumberFormat="1" applyFont="1" applyBorder="1" applyAlignment="1">
      <alignment horizontal="center" wrapText="1"/>
    </xf>
    <xf numFmtId="0" fontId="5" fillId="0" borderId="4" xfId="3" applyFont="1" applyBorder="1"/>
    <xf numFmtId="0" fontId="6" fillId="0" borderId="0" xfId="0" applyFont="1"/>
    <xf numFmtId="0" fontId="7" fillId="0" borderId="9" xfId="0" applyFont="1" applyBorder="1" applyAlignment="1">
      <alignment wrapText="1"/>
    </xf>
    <xf numFmtId="0" fontId="6" fillId="0" borderId="0" xfId="0" applyFont="1" applyBorder="1" applyAlignment="1">
      <alignment horizontal="left" wrapText="1"/>
    </xf>
    <xf numFmtId="0" fontId="6" fillId="0" borderId="0" xfId="0" applyFont="1" applyBorder="1"/>
    <xf numFmtId="14" fontId="6" fillId="0" borderId="0" xfId="0" applyNumberFormat="1" applyFont="1" applyBorder="1" applyAlignment="1">
      <alignment horizontal="left" wrapText="1"/>
    </xf>
    <xf numFmtId="0" fontId="9" fillId="0" borderId="0" xfId="0" applyFont="1" applyBorder="1"/>
    <xf numFmtId="14" fontId="9" fillId="0" borderId="9" xfId="0" applyNumberFormat="1" applyFont="1" applyBorder="1" applyAlignment="1">
      <alignment horizontal="left"/>
    </xf>
    <xf numFmtId="0" fontId="6" fillId="0" borderId="0" xfId="0" applyFont="1" applyBorder="1" applyAlignment="1">
      <alignment horizontal="left"/>
    </xf>
    <xf numFmtId="0" fontId="7" fillId="0" borderId="7" xfId="0" applyFont="1" applyBorder="1" applyAlignment="1">
      <alignment wrapText="1"/>
    </xf>
    <xf numFmtId="0" fontId="6" fillId="0" borderId="7" xfId="0" applyFont="1" applyBorder="1" applyAlignment="1">
      <alignment wrapText="1"/>
    </xf>
    <xf numFmtId="0" fontId="6" fillId="0" borderId="0" xfId="0" applyFont="1" applyAlignment="1">
      <alignment wrapText="1"/>
    </xf>
    <xf numFmtId="0" fontId="6" fillId="0" borderId="9" xfId="0" applyFont="1" applyBorder="1" applyAlignment="1">
      <alignment horizontal="center" wrapText="1"/>
    </xf>
    <xf numFmtId="0" fontId="6" fillId="0" borderId="9" xfId="0" applyFont="1" applyBorder="1" applyAlignment="1">
      <alignment horizontal="left" wrapText="1"/>
    </xf>
    <xf numFmtId="0" fontId="6" fillId="0" borderId="9" xfId="0" applyFont="1" applyFill="1" applyBorder="1" applyAlignment="1">
      <alignment horizontal="left" wrapText="1"/>
    </xf>
    <xf numFmtId="165" fontId="6" fillId="0" borderId="9" xfId="1" applyNumberFormat="1" applyFont="1" applyBorder="1" applyAlignment="1">
      <alignment wrapText="1"/>
    </xf>
    <xf numFmtId="165" fontId="6" fillId="0" borderId="9" xfId="1" applyNumberFormat="1" applyFont="1" applyFill="1" applyBorder="1" applyAlignment="1">
      <alignment wrapText="1"/>
    </xf>
    <xf numFmtId="0" fontId="6" fillId="0" borderId="9" xfId="0" applyFont="1" applyFill="1" applyBorder="1" applyAlignment="1">
      <alignment wrapText="1"/>
    </xf>
    <xf numFmtId="9" fontId="6" fillId="0" borderId="9" xfId="2" applyFont="1" applyFill="1" applyBorder="1" applyAlignment="1">
      <alignment horizontal="center" wrapText="1"/>
    </xf>
    <xf numFmtId="165" fontId="6" fillId="0" borderId="11" xfId="1" applyNumberFormat="1" applyFont="1" applyBorder="1" applyAlignment="1">
      <alignment wrapText="1"/>
    </xf>
    <xf numFmtId="0" fontId="6" fillId="0" borderId="9" xfId="0" applyFont="1" applyBorder="1" applyAlignment="1">
      <alignment horizontal="center"/>
    </xf>
    <xf numFmtId="42" fontId="6" fillId="0" borderId="9" xfId="1" applyNumberFormat="1" applyFont="1" applyBorder="1" applyAlignment="1">
      <alignment wrapText="1"/>
    </xf>
    <xf numFmtId="42" fontId="6" fillId="0" borderId="11" xfId="1" applyNumberFormat="1" applyFont="1" applyBorder="1"/>
    <xf numFmtId="42" fontId="6" fillId="0" borderId="11" xfId="1" applyNumberFormat="1" applyFont="1" applyBorder="1" applyAlignment="1">
      <alignment wrapText="1"/>
    </xf>
    <xf numFmtId="0" fontId="6" fillId="0" borderId="9" xfId="0" applyFont="1" applyBorder="1"/>
    <xf numFmtId="0" fontId="6" fillId="0" borderId="9" xfId="0" applyFont="1" applyBorder="1" applyAlignment="1">
      <alignment wrapText="1"/>
    </xf>
    <xf numFmtId="42" fontId="6" fillId="0" borderId="9" xfId="1" applyNumberFormat="1" applyFont="1" applyBorder="1"/>
    <xf numFmtId="42" fontId="6" fillId="0" borderId="9" xfId="0" applyNumberFormat="1" applyFont="1" applyBorder="1"/>
    <xf numFmtId="41" fontId="6" fillId="0" borderId="9" xfId="1" applyNumberFormat="1" applyFont="1" applyBorder="1"/>
    <xf numFmtId="0" fontId="6" fillId="0" borderId="11" xfId="0" applyFont="1" applyBorder="1"/>
    <xf numFmtId="0" fontId="10" fillId="0" borderId="9" xfId="0" applyFont="1" applyBorder="1" applyAlignment="1"/>
    <xf numFmtId="0" fontId="6" fillId="0" borderId="12" xfId="0" applyFont="1" applyBorder="1"/>
    <xf numFmtId="0" fontId="6" fillId="0" borderId="3" xfId="0" applyFont="1" applyBorder="1"/>
    <xf numFmtId="165" fontId="6" fillId="0" borderId="12" xfId="1" applyNumberFormat="1" applyFont="1" applyBorder="1" applyAlignment="1">
      <alignment wrapText="1"/>
    </xf>
    <xf numFmtId="0" fontId="6" fillId="0" borderId="0" xfId="0" applyFont="1" applyBorder="1" applyAlignment="1">
      <alignment horizontal="center"/>
    </xf>
    <xf numFmtId="0" fontId="6" fillId="0" borderId="0" xfId="0" applyFont="1" applyBorder="1" applyAlignment="1"/>
    <xf numFmtId="0" fontId="7" fillId="0" borderId="15" xfId="0" applyFont="1" applyBorder="1" applyAlignment="1">
      <alignment horizontal="center"/>
    </xf>
    <xf numFmtId="165" fontId="7" fillId="0" borderId="16" xfId="0" applyNumberFormat="1" applyFont="1" applyBorder="1"/>
    <xf numFmtId="165" fontId="7" fillId="0" borderId="17" xfId="0" applyNumberFormat="1" applyFont="1" applyBorder="1"/>
    <xf numFmtId="0" fontId="6" fillId="0" borderId="18" xfId="0" applyFont="1" applyBorder="1"/>
    <xf numFmtId="0" fontId="6" fillId="0" borderId="2" xfId="0" applyFont="1" applyBorder="1"/>
    <xf numFmtId="165" fontId="7" fillId="0" borderId="19" xfId="1" applyNumberFormat="1" applyFont="1" applyBorder="1" applyAlignment="1">
      <alignment wrapText="1"/>
    </xf>
    <xf numFmtId="0" fontId="11" fillId="0" borderId="1" xfId="4" applyFont="1" applyBorder="1" applyAlignment="1">
      <alignment horizontal="left"/>
    </xf>
    <xf numFmtId="0" fontId="11" fillId="0" borderId="2" xfId="4" applyFont="1" applyBorder="1"/>
    <xf numFmtId="0" fontId="11" fillId="0" borderId="2" xfId="4" applyFont="1" applyBorder="1" applyAlignment="1">
      <alignment wrapText="1"/>
    </xf>
    <xf numFmtId="49" fontId="12" fillId="0" borderId="2" xfId="4" applyNumberFormat="1" applyFont="1" applyBorder="1" applyAlignment="1">
      <alignment wrapText="1"/>
    </xf>
    <xf numFmtId="5" fontId="11" fillId="0" borderId="1" xfId="1" applyNumberFormat="1" applyFont="1" applyFill="1" applyBorder="1" applyAlignment="1">
      <alignment horizontal="right"/>
    </xf>
    <xf numFmtId="0" fontId="11" fillId="0" borderId="2" xfId="4" applyFont="1" applyBorder="1" applyAlignment="1">
      <alignment horizontal="right"/>
    </xf>
    <xf numFmtId="0" fontId="11" fillId="0" borderId="2" xfId="4" applyFont="1" applyFill="1" applyBorder="1"/>
    <xf numFmtId="5" fontId="11" fillId="0" borderId="2" xfId="4" applyNumberFormat="1" applyFont="1" applyBorder="1" applyAlignment="1">
      <alignment horizontal="right"/>
    </xf>
    <xf numFmtId="0" fontId="11" fillId="0" borderId="3" xfId="4" applyFont="1" applyBorder="1" applyAlignment="1">
      <alignment horizontal="right" wrapText="1"/>
    </xf>
    <xf numFmtId="0" fontId="11" fillId="0" borderId="4" xfId="4" applyFont="1" applyBorder="1" applyAlignment="1">
      <alignment horizontal="left"/>
    </xf>
    <xf numFmtId="0" fontId="11" fillId="0" borderId="0" xfId="4" applyFont="1" applyBorder="1"/>
    <xf numFmtId="0" fontId="11" fillId="0" borderId="0" xfId="4" applyFont="1" applyBorder="1" applyAlignment="1">
      <alignment wrapText="1"/>
    </xf>
    <xf numFmtId="49" fontId="12" fillId="0" borderId="0" xfId="4" applyNumberFormat="1" applyFont="1" applyBorder="1" applyAlignment="1">
      <alignment wrapText="1"/>
    </xf>
    <xf numFmtId="5" fontId="11" fillId="0" borderId="4" xfId="1" applyNumberFormat="1" applyFont="1" applyFill="1" applyBorder="1" applyAlignment="1">
      <alignment horizontal="right"/>
    </xf>
    <xf numFmtId="0" fontId="11" fillId="0" borderId="0" xfId="4" applyFont="1" applyFill="1" applyBorder="1"/>
    <xf numFmtId="5" fontId="11" fillId="0" borderId="0" xfId="4" applyNumberFormat="1" applyFont="1" applyBorder="1" applyAlignment="1">
      <alignment horizontal="right"/>
    </xf>
    <xf numFmtId="0" fontId="11" fillId="0" borderId="5" xfId="4" applyFont="1" applyBorder="1" applyAlignment="1">
      <alignment wrapText="1"/>
    </xf>
    <xf numFmtId="0" fontId="11" fillId="0" borderId="6" xfId="4" applyFont="1" applyBorder="1" applyAlignment="1">
      <alignment horizontal="left"/>
    </xf>
    <xf numFmtId="0" fontId="11" fillId="0" borderId="7" xfId="4" applyFont="1" applyBorder="1"/>
    <xf numFmtId="0" fontId="11" fillId="0" borderId="7" xfId="4" applyFont="1" applyBorder="1" applyAlignment="1">
      <alignment wrapText="1"/>
    </xf>
    <xf numFmtId="49" fontId="12" fillId="0" borderId="7" xfId="4" applyNumberFormat="1" applyFont="1" applyBorder="1" applyAlignment="1">
      <alignment wrapText="1"/>
    </xf>
    <xf numFmtId="0" fontId="11" fillId="0" borderId="7" xfId="4" applyFont="1" applyFill="1" applyBorder="1" applyAlignment="1">
      <alignment wrapText="1"/>
    </xf>
    <xf numFmtId="0" fontId="11" fillId="0" borderId="8" xfId="4" applyFont="1" applyBorder="1" applyAlignment="1">
      <alignment wrapText="1"/>
    </xf>
    <xf numFmtId="0" fontId="11" fillId="0" borderId="6" xfId="4" applyFont="1" applyBorder="1" applyAlignment="1">
      <alignment wrapText="1"/>
    </xf>
    <xf numFmtId="164" fontId="11" fillId="0" borderId="14" xfId="4" applyNumberFormat="1" applyFont="1" applyBorder="1" applyAlignment="1"/>
    <xf numFmtId="5" fontId="11" fillId="0" borderId="6" xfId="1" applyNumberFormat="1" applyFont="1" applyBorder="1" applyAlignment="1">
      <alignment horizontal="right"/>
    </xf>
    <xf numFmtId="0" fontId="11" fillId="0" borderId="7" xfId="4" applyFont="1" applyBorder="1" applyAlignment="1">
      <alignment horizontal="right"/>
    </xf>
    <xf numFmtId="0" fontId="11" fillId="0" borderId="7" xfId="4" applyFont="1" applyFill="1" applyBorder="1"/>
    <xf numFmtId="5" fontId="11" fillId="0" borderId="7" xfId="4" applyNumberFormat="1" applyFont="1" applyBorder="1" applyAlignment="1">
      <alignment horizontal="right"/>
    </xf>
    <xf numFmtId="0" fontId="12" fillId="0" borderId="20" xfId="4" applyFont="1" applyBorder="1" applyAlignment="1">
      <alignment horizontal="left" wrapText="1"/>
    </xf>
    <xf numFmtId="0" fontId="12" fillId="0" borderId="13" xfId="4" applyFont="1" applyBorder="1" applyAlignment="1">
      <alignment horizontal="center" wrapText="1"/>
    </xf>
    <xf numFmtId="0" fontId="12" fillId="0" borderId="23" xfId="4" applyFont="1" applyBorder="1" applyAlignment="1">
      <alignment horizontal="left" wrapText="1"/>
    </xf>
    <xf numFmtId="0" fontId="12" fillId="0" borderId="14" xfId="4" applyFont="1" applyBorder="1" applyAlignment="1">
      <alignment horizontal="center" wrapText="1"/>
    </xf>
    <xf numFmtId="0" fontId="11" fillId="0" borderId="25" xfId="0" applyFont="1" applyFill="1" applyBorder="1" applyAlignment="1">
      <alignment horizontal="left" vertical="top"/>
    </xf>
    <xf numFmtId="0" fontId="11" fillId="0" borderId="11" xfId="0" applyFont="1" applyFill="1" applyBorder="1" applyAlignment="1">
      <alignment horizontal="center" vertical="top"/>
    </xf>
    <xf numFmtId="1" fontId="11" fillId="0" borderId="9" xfId="0" applyNumberFormat="1" applyFont="1" applyFill="1" applyBorder="1" applyAlignment="1">
      <alignment horizontal="center" vertical="top" wrapText="1"/>
    </xf>
    <xf numFmtId="49" fontId="11" fillId="0" borderId="9" xfId="0" applyNumberFormat="1" applyFont="1" applyFill="1" applyBorder="1" applyAlignment="1">
      <alignment vertical="top"/>
    </xf>
    <xf numFmtId="0" fontId="11" fillId="0" borderId="9" xfId="4" applyNumberFormat="1" applyFont="1" applyFill="1" applyBorder="1" applyAlignment="1">
      <alignment vertical="top" wrapText="1"/>
    </xf>
    <xf numFmtId="0" fontId="11" fillId="0" borderId="9" xfId="4" applyNumberFormat="1" applyFont="1" applyBorder="1" applyAlignment="1">
      <alignment vertical="top" wrapText="1"/>
    </xf>
    <xf numFmtId="0" fontId="11" fillId="0" borderId="9" xfId="4" applyFont="1" applyBorder="1" applyAlignment="1">
      <alignment horizontal="left" vertical="top" wrapText="1"/>
    </xf>
    <xf numFmtId="164" fontId="11" fillId="0" borderId="9" xfId="5" applyNumberFormat="1" applyFont="1" applyBorder="1" applyAlignment="1">
      <alignment vertical="top" wrapText="1"/>
    </xf>
    <xf numFmtId="5" fontId="11" fillId="0" borderId="9" xfId="1" applyNumberFormat="1" applyFont="1" applyFill="1" applyBorder="1" applyAlignment="1">
      <alignment horizontal="right" vertical="top"/>
    </xf>
    <xf numFmtId="14" fontId="11" fillId="0" borderId="9" xfId="4" applyNumberFormat="1" applyFont="1" applyFill="1" applyBorder="1" applyAlignment="1">
      <alignment horizontal="right" vertical="top" wrapText="1"/>
    </xf>
    <xf numFmtId="9" fontId="11" fillId="0" borderId="9" xfId="6" applyFont="1" applyBorder="1" applyAlignment="1">
      <alignment horizontal="center" vertical="top" wrapText="1"/>
    </xf>
    <xf numFmtId="9" fontId="11" fillId="0" borderId="9" xfId="6" applyFont="1" applyFill="1" applyBorder="1" applyAlignment="1">
      <alignment horizontal="center" vertical="top" wrapText="1"/>
    </xf>
    <xf numFmtId="5" fontId="11" fillId="0" borderId="9" xfId="5" applyNumberFormat="1" applyFont="1" applyBorder="1" applyAlignment="1">
      <alignment horizontal="right" vertical="top" wrapText="1"/>
    </xf>
    <xf numFmtId="0" fontId="11" fillId="0" borderId="26" xfId="4" applyFont="1" applyFill="1" applyBorder="1" applyAlignment="1">
      <alignment vertical="top" wrapText="1"/>
    </xf>
    <xf numFmtId="0" fontId="11" fillId="0" borderId="11" xfId="0" applyFont="1" applyFill="1" applyBorder="1" applyAlignment="1">
      <alignment horizontal="left" vertical="top"/>
    </xf>
    <xf numFmtId="0" fontId="11" fillId="0" borderId="9" xfId="4" applyFont="1" applyFill="1" applyBorder="1" applyAlignment="1">
      <alignment vertical="top" wrapText="1"/>
    </xf>
    <xf numFmtId="0" fontId="11" fillId="0" borderId="9" xfId="4" applyFont="1" applyBorder="1" applyAlignment="1">
      <alignment vertical="top" wrapText="1"/>
    </xf>
    <xf numFmtId="164" fontId="11" fillId="0" borderId="9" xfId="1" applyNumberFormat="1" applyFont="1" applyFill="1" applyBorder="1" applyAlignment="1">
      <alignment horizontal="right" vertical="top"/>
    </xf>
    <xf numFmtId="165" fontId="14" fillId="4" borderId="30" xfId="1" applyNumberFormat="1" applyFont="1" applyFill="1" applyBorder="1" applyAlignment="1">
      <alignment horizontal="left" vertical="center" wrapText="1"/>
    </xf>
    <xf numFmtId="165" fontId="14" fillId="4" borderId="30" xfId="5" applyNumberFormat="1" applyFont="1" applyFill="1" applyBorder="1" applyAlignment="1">
      <alignment vertical="center" wrapText="1"/>
    </xf>
    <xf numFmtId="44" fontId="11" fillId="4" borderId="30" xfId="4" applyNumberFormat="1" applyFont="1" applyFill="1" applyBorder="1" applyAlignment="1">
      <alignment horizontal="right" vertical="center" wrapText="1"/>
    </xf>
    <xf numFmtId="9" fontId="15" fillId="4" borderId="30" xfId="6" applyFont="1" applyFill="1" applyBorder="1" applyAlignment="1">
      <alignment horizontal="center" vertical="center" wrapText="1"/>
    </xf>
    <xf numFmtId="165" fontId="15" fillId="4" borderId="30" xfId="5" applyNumberFormat="1" applyFont="1" applyFill="1" applyBorder="1" applyAlignment="1">
      <alignment vertical="center" wrapText="1"/>
    </xf>
    <xf numFmtId="0" fontId="15" fillId="4" borderId="31" xfId="4" applyFont="1" applyFill="1" applyBorder="1" applyAlignment="1">
      <alignment vertical="top" wrapText="1"/>
    </xf>
    <xf numFmtId="0" fontId="11" fillId="0" borderId="1" xfId="4" applyFont="1" applyBorder="1"/>
    <xf numFmtId="0" fontId="11" fillId="0" borderId="4" xfId="4" applyFont="1" applyBorder="1"/>
    <xf numFmtId="0" fontId="11" fillId="0" borderId="6" xfId="4" applyFont="1" applyBorder="1"/>
    <xf numFmtId="0" fontId="12" fillId="0" borderId="20" xfId="4" applyFont="1" applyBorder="1" applyAlignment="1">
      <alignment horizontal="center" wrapText="1"/>
    </xf>
    <xf numFmtId="0" fontId="12" fillId="0" borderId="23" xfId="4" applyFont="1" applyBorder="1" applyAlignment="1">
      <alignment horizontal="center" wrapText="1"/>
    </xf>
    <xf numFmtId="0" fontId="11" fillId="0" borderId="32" xfId="0" applyFont="1" applyFill="1" applyBorder="1" applyAlignment="1">
      <alignment horizontal="left" vertical="top"/>
    </xf>
    <xf numFmtId="49" fontId="11" fillId="0" borderId="32" xfId="0" applyNumberFormat="1" applyFont="1" applyFill="1" applyBorder="1" applyAlignment="1">
      <alignment horizontal="left" vertical="top"/>
    </xf>
    <xf numFmtId="42" fontId="19" fillId="0" borderId="32" xfId="0" applyNumberFormat="1" applyFont="1" applyFill="1" applyBorder="1" applyAlignment="1">
      <alignment horizontal="left" vertical="top" wrapText="1"/>
    </xf>
    <xf numFmtId="7" fontId="11" fillId="0" borderId="26" xfId="4" applyNumberFormat="1" applyFont="1" applyFill="1" applyBorder="1" applyAlignment="1">
      <alignment vertical="top" wrapText="1"/>
    </xf>
    <xf numFmtId="0" fontId="11" fillId="0" borderId="0" xfId="4" applyNumberFormat="1" applyFont="1" applyBorder="1" applyAlignment="1">
      <alignment vertical="top" wrapText="1"/>
    </xf>
    <xf numFmtId="0" fontId="11" fillId="0" borderId="25" xfId="0" applyFont="1" applyFill="1" applyBorder="1" applyAlignment="1">
      <alignment horizontal="center" vertical="top"/>
    </xf>
    <xf numFmtId="49" fontId="20" fillId="0" borderId="32" xfId="0" applyNumberFormat="1" applyFont="1" applyFill="1" applyBorder="1" applyAlignment="1">
      <alignment horizontal="left" vertical="top"/>
    </xf>
    <xf numFmtId="166" fontId="21" fillId="0" borderId="32" xfId="0" applyNumberFormat="1" applyFont="1" applyFill="1" applyBorder="1" applyAlignment="1">
      <alignment horizontal="center" vertical="top" wrapText="1"/>
    </xf>
    <xf numFmtId="0" fontId="11" fillId="0" borderId="0" xfId="4" applyFont="1" applyFill="1" applyBorder="1" applyAlignment="1">
      <alignment wrapText="1"/>
    </xf>
    <xf numFmtId="49" fontId="11" fillId="0" borderId="0" xfId="4" applyNumberFormat="1" applyFont="1" applyFill="1" applyBorder="1"/>
    <xf numFmtId="0" fontId="11" fillId="0" borderId="0" xfId="4" applyFont="1" applyFill="1" applyBorder="1" applyAlignment="1"/>
    <xf numFmtId="164" fontId="11" fillId="0" borderId="0" xfId="4" applyNumberFormat="1" applyFont="1" applyFill="1" applyBorder="1" applyAlignment="1"/>
    <xf numFmtId="5" fontId="11" fillId="0" borderId="0" xfId="1" applyNumberFormat="1" applyFont="1" applyFill="1" applyBorder="1" applyAlignment="1">
      <alignment horizontal="right"/>
    </xf>
    <xf numFmtId="0" fontId="11" fillId="0" borderId="0" xfId="4" applyFont="1" applyFill="1" applyBorder="1" applyAlignment="1">
      <alignment horizontal="right"/>
    </xf>
    <xf numFmtId="5" fontId="11" fillId="0" borderId="0" xfId="4" applyNumberFormat="1" applyFont="1" applyFill="1" applyBorder="1" applyAlignment="1">
      <alignment horizontal="right"/>
    </xf>
    <xf numFmtId="166" fontId="19" fillId="0" borderId="32" xfId="0" applyNumberFormat="1" applyFont="1" applyFill="1" applyBorder="1" applyAlignment="1">
      <alignment horizontal="left" vertical="top" wrapText="1"/>
    </xf>
    <xf numFmtId="0" fontId="12" fillId="0" borderId="9" xfId="0" applyFont="1" applyBorder="1" applyAlignment="1">
      <alignment wrapText="1"/>
    </xf>
    <xf numFmtId="0" fontId="0" fillId="0" borderId="0" xfId="0" applyBorder="1" applyAlignment="1">
      <alignment horizontal="left" wrapText="1"/>
    </xf>
    <xf numFmtId="0" fontId="0" fillId="0" borderId="0" xfId="0" applyBorder="1"/>
    <xf numFmtId="14" fontId="0" fillId="0" borderId="0" xfId="0" applyNumberFormat="1" applyBorder="1" applyAlignment="1">
      <alignment horizontal="left" wrapText="1"/>
    </xf>
    <xf numFmtId="0" fontId="22" fillId="0" borderId="0" xfId="0" applyFont="1" applyBorder="1"/>
    <xf numFmtId="14" fontId="22" fillId="0" borderId="0" xfId="0" applyNumberFormat="1" applyFont="1" applyBorder="1" applyAlignment="1">
      <alignment horizontal="left"/>
    </xf>
    <xf numFmtId="0" fontId="0" fillId="0" borderId="0" xfId="0" applyBorder="1" applyAlignment="1">
      <alignment horizontal="left"/>
    </xf>
    <xf numFmtId="0" fontId="12"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0" fontId="0" fillId="0" borderId="9" xfId="0" applyBorder="1" applyAlignment="1">
      <alignment horizontal="center"/>
    </xf>
    <xf numFmtId="0" fontId="0" fillId="0" borderId="9" xfId="0" quotePrefix="1" applyBorder="1" applyAlignment="1">
      <alignment horizontal="center" wrapText="1"/>
    </xf>
    <xf numFmtId="0" fontId="0" fillId="0" borderId="9" xfId="0" applyBorder="1" applyAlignment="1">
      <alignment wrapText="1"/>
    </xf>
    <xf numFmtId="0" fontId="0" fillId="0" borderId="9" xfId="0" applyBorder="1" applyAlignment="1">
      <alignment horizontal="left" wrapText="1"/>
    </xf>
    <xf numFmtId="42" fontId="0" fillId="0" borderId="9" xfId="5" applyNumberFormat="1" applyFont="1" applyBorder="1" applyAlignment="1">
      <alignment wrapText="1"/>
    </xf>
    <xf numFmtId="165" fontId="0" fillId="0" borderId="9" xfId="5" applyNumberFormat="1" applyFont="1" applyBorder="1" applyAlignment="1">
      <alignment wrapText="1"/>
    </xf>
    <xf numFmtId="9" fontId="0" fillId="0" borderId="9" xfId="6" applyFont="1" applyBorder="1" applyAlignment="1">
      <alignment horizontal="center" wrapText="1"/>
    </xf>
    <xf numFmtId="165" fontId="0" fillId="0" borderId="11" xfId="5" applyNumberFormat="1" applyFont="1" applyBorder="1" applyAlignment="1">
      <alignment wrapText="1"/>
    </xf>
    <xf numFmtId="14" fontId="0" fillId="0" borderId="9" xfId="0" applyNumberFormat="1" applyBorder="1" applyAlignment="1">
      <alignment wrapText="1"/>
    </xf>
    <xf numFmtId="0" fontId="0" fillId="0" borderId="9" xfId="0" applyBorder="1" applyAlignment="1">
      <alignment horizontal="center" wrapText="1"/>
    </xf>
    <xf numFmtId="0" fontId="23" fillId="0" borderId="9" xfId="0" applyFont="1" applyBorder="1" applyAlignment="1"/>
    <xf numFmtId="0" fontId="0" fillId="3" borderId="9" xfId="0" applyFill="1" applyBorder="1" applyAlignment="1">
      <alignment horizontal="left" wrapText="1"/>
    </xf>
    <xf numFmtId="165" fontId="0" fillId="3" borderId="9" xfId="5" applyNumberFormat="1" applyFont="1" applyFill="1" applyBorder="1" applyAlignment="1">
      <alignment wrapText="1"/>
    </xf>
    <xf numFmtId="165" fontId="0" fillId="0" borderId="12" xfId="5" applyNumberFormat="1" applyFont="1" applyBorder="1" applyAlignment="1">
      <alignment wrapText="1"/>
    </xf>
    <xf numFmtId="0" fontId="0" fillId="0" borderId="12" xfId="0" applyBorder="1"/>
    <xf numFmtId="0" fontId="0" fillId="0" borderId="0" xfId="0" applyBorder="1" applyAlignment="1">
      <alignment horizontal="center"/>
    </xf>
    <xf numFmtId="0" fontId="0" fillId="0" borderId="0" xfId="0" applyBorder="1" applyAlignment="1"/>
    <xf numFmtId="0" fontId="12" fillId="0" borderId="2" xfId="0" applyFont="1" applyBorder="1" applyAlignment="1">
      <alignment horizontal="center"/>
    </xf>
    <xf numFmtId="0" fontId="0" fillId="0" borderId="15" xfId="0" applyBorder="1"/>
    <xf numFmtId="165" fontId="12" fillId="0" borderId="16" xfId="0" applyNumberFormat="1" applyFont="1" applyBorder="1"/>
    <xf numFmtId="165" fontId="12" fillId="0" borderId="17" xfId="0" applyNumberFormat="1" applyFont="1" applyBorder="1"/>
    <xf numFmtId="0" fontId="0" fillId="0" borderId="2" xfId="0" applyBorder="1"/>
    <xf numFmtId="0" fontId="12" fillId="0" borderId="9" xfId="0" applyFont="1" applyBorder="1" applyAlignment="1">
      <alignment vertical="center" wrapText="1"/>
    </xf>
    <xf numFmtId="0" fontId="0" fillId="0" borderId="0" xfId="0" applyAlignment="1">
      <alignment vertical="center"/>
    </xf>
    <xf numFmtId="0" fontId="11" fillId="0" borderId="0" xfId="4"/>
    <xf numFmtId="0" fontId="11" fillId="0" borderId="0" xfId="4" applyAlignment="1">
      <alignment wrapText="1"/>
    </xf>
    <xf numFmtId="0" fontId="11" fillId="0" borderId="9" xfId="4" applyBorder="1"/>
    <xf numFmtId="0" fontId="11" fillId="0" borderId="9" xfId="4" applyBorder="1" applyAlignment="1">
      <alignment wrapText="1"/>
    </xf>
    <xf numFmtId="0" fontId="11" fillId="0" borderId="9" xfId="4" applyBorder="1" applyAlignment="1">
      <alignment horizontal="center" wrapText="1"/>
    </xf>
    <xf numFmtId="0" fontId="12" fillId="0" borderId="9" xfId="4" applyFont="1" applyBorder="1" applyAlignment="1">
      <alignment wrapText="1"/>
    </xf>
    <xf numFmtId="0" fontId="11" fillId="0" borderId="9" xfId="4" applyBorder="1" applyAlignment="1">
      <alignment horizontal="left" wrapText="1"/>
    </xf>
    <xf numFmtId="165" fontId="11" fillId="0" borderId="9" xfId="5" applyNumberFormat="1" applyFont="1" applyBorder="1" applyAlignment="1">
      <alignment wrapText="1"/>
    </xf>
    <xf numFmtId="0" fontId="12" fillId="0" borderId="7" xfId="4" applyFont="1" applyBorder="1" applyAlignment="1">
      <alignment wrapText="1"/>
    </xf>
    <xf numFmtId="0" fontId="11" fillId="0" borderId="7" xfId="4" applyBorder="1" applyAlignment="1">
      <alignment wrapText="1"/>
    </xf>
    <xf numFmtId="0" fontId="11" fillId="0" borderId="9" xfId="4" applyBorder="1" applyAlignment="1">
      <alignment horizontal="center"/>
    </xf>
    <xf numFmtId="0" fontId="11" fillId="0" borderId="0" xfId="4" applyBorder="1" applyAlignment="1">
      <alignment horizontal="center"/>
    </xf>
    <xf numFmtId="0" fontId="11" fillId="0" borderId="0" xfId="4" applyBorder="1"/>
    <xf numFmtId="0" fontId="11" fillId="0" borderId="0" xfId="4" applyBorder="1" applyAlignment="1"/>
    <xf numFmtId="165" fontId="11" fillId="0" borderId="11" xfId="5" applyNumberFormat="1" applyFont="1" applyBorder="1" applyAlignment="1">
      <alignment wrapText="1"/>
    </xf>
    <xf numFmtId="0" fontId="11" fillId="0" borderId="0" xfId="4" applyBorder="1" applyAlignment="1">
      <alignment horizontal="left" wrapText="1"/>
    </xf>
    <xf numFmtId="14" fontId="11" fillId="0" borderId="0" xfId="4" applyNumberFormat="1" applyBorder="1" applyAlignment="1">
      <alignment horizontal="left" wrapText="1"/>
    </xf>
    <xf numFmtId="0" fontId="11" fillId="0" borderId="0" xfId="4" applyBorder="1" applyAlignment="1">
      <alignment horizontal="left"/>
    </xf>
    <xf numFmtId="9" fontId="11" fillId="0" borderId="9" xfId="6" applyFont="1" applyBorder="1" applyAlignment="1">
      <alignment horizontal="center" wrapText="1"/>
    </xf>
    <xf numFmtId="42" fontId="11" fillId="0" borderId="9" xfId="5" applyNumberFormat="1" applyFont="1" applyBorder="1" applyAlignment="1">
      <alignment wrapText="1"/>
    </xf>
    <xf numFmtId="42" fontId="11" fillId="0" borderId="9" xfId="5" applyNumberFormat="1" applyFont="1" applyBorder="1"/>
    <xf numFmtId="42" fontId="11" fillId="0" borderId="11" xfId="5" applyNumberFormat="1" applyFont="1" applyBorder="1"/>
    <xf numFmtId="42" fontId="11" fillId="0" borderId="11" xfId="5" applyNumberFormat="1" applyFont="1" applyBorder="1" applyAlignment="1">
      <alignment wrapText="1"/>
    </xf>
    <xf numFmtId="14" fontId="22" fillId="0" borderId="9" xfId="4" applyNumberFormat="1" applyFont="1" applyBorder="1" applyAlignment="1">
      <alignment horizontal="left"/>
    </xf>
    <xf numFmtId="0" fontId="22" fillId="0" borderId="0" xfId="4" applyFont="1" applyBorder="1"/>
    <xf numFmtId="0" fontId="11" fillId="0" borderId="12" xfId="4" applyBorder="1"/>
    <xf numFmtId="0" fontId="11" fillId="0" borderId="2" xfId="4" applyBorder="1"/>
    <xf numFmtId="165" fontId="11" fillId="0" borderId="12" xfId="5" applyNumberFormat="1" applyFont="1" applyBorder="1" applyAlignment="1">
      <alignment wrapText="1"/>
    </xf>
    <xf numFmtId="0" fontId="12" fillId="0" borderId="15" xfId="4" applyFont="1" applyBorder="1" applyAlignment="1">
      <alignment horizontal="center"/>
    </xf>
    <xf numFmtId="0" fontId="11" fillId="0" borderId="18" xfId="4" applyBorder="1"/>
    <xf numFmtId="165" fontId="12" fillId="0" borderId="16" xfId="4" applyNumberFormat="1" applyFont="1" applyBorder="1"/>
    <xf numFmtId="165" fontId="12" fillId="0" borderId="17" xfId="4" applyNumberFormat="1" applyFont="1" applyBorder="1"/>
    <xf numFmtId="165" fontId="12" fillId="0" borderId="19" xfId="5" applyNumberFormat="1" applyFont="1" applyBorder="1" applyAlignment="1">
      <alignment wrapText="1"/>
    </xf>
    <xf numFmtId="14" fontId="11" fillId="0" borderId="9" xfId="4" applyNumberFormat="1" applyBorder="1" applyAlignment="1">
      <alignment wrapText="1"/>
    </xf>
    <xf numFmtId="14" fontId="11" fillId="0" borderId="9" xfId="4" applyNumberFormat="1" applyBorder="1"/>
    <xf numFmtId="0" fontId="11" fillId="0" borderId="9" xfId="4" applyBorder="1" applyAlignment="1">
      <alignment vertical="center" wrapText="1"/>
    </xf>
    <xf numFmtId="0" fontId="11" fillId="0" borderId="9" xfId="4" applyBorder="1" applyAlignment="1">
      <alignment horizontal="center" vertical="center"/>
    </xf>
    <xf numFmtId="167" fontId="11" fillId="0" borderId="9" xfId="4" applyNumberFormat="1" applyBorder="1"/>
    <xf numFmtId="164" fontId="11" fillId="0" borderId="9" xfId="4" applyNumberFormat="1" applyBorder="1"/>
    <xf numFmtId="167" fontId="11" fillId="0" borderId="9" xfId="5" applyNumberFormat="1" applyFont="1" applyBorder="1" applyAlignment="1">
      <alignment wrapText="1"/>
    </xf>
    <xf numFmtId="0" fontId="11" fillId="0" borderId="12" xfId="4" applyBorder="1" applyAlignment="1">
      <alignment horizontal="center" wrapText="1"/>
    </xf>
    <xf numFmtId="167" fontId="11" fillId="0" borderId="9" xfId="5" applyNumberFormat="1" applyFont="1" applyBorder="1"/>
    <xf numFmtId="167" fontId="11" fillId="0" borderId="12" xfId="4" applyNumberFormat="1" applyBorder="1"/>
    <xf numFmtId="167" fontId="11" fillId="0" borderId="12" xfId="5" applyNumberFormat="1" applyFont="1" applyBorder="1"/>
    <xf numFmtId="42" fontId="11" fillId="0" borderId="9" xfId="4" applyNumberFormat="1" applyBorder="1" applyAlignment="1">
      <alignment horizontal="right"/>
    </xf>
    <xf numFmtId="0" fontId="11" fillId="0" borderId="9" xfId="4" applyBorder="1" applyAlignment="1">
      <alignment horizontal="right"/>
    </xf>
    <xf numFmtId="0" fontId="11" fillId="0" borderId="9" xfId="4" applyFont="1" applyBorder="1" applyAlignment="1">
      <alignment wrapText="1"/>
    </xf>
    <xf numFmtId="0" fontId="11" fillId="0" borderId="14" xfId="4" applyBorder="1" applyAlignment="1">
      <alignment wrapText="1"/>
    </xf>
    <xf numFmtId="0" fontId="11" fillId="0" borderId="14" xfId="4" applyFill="1" applyBorder="1" applyAlignment="1">
      <alignment wrapText="1"/>
    </xf>
    <xf numFmtId="0" fontId="11" fillId="0" borderId="9" xfId="4" applyBorder="1" applyAlignment="1"/>
    <xf numFmtId="0" fontId="11" fillId="0" borderId="34" xfId="4" applyFill="1" applyBorder="1" applyAlignment="1">
      <alignment wrapText="1"/>
    </xf>
    <xf numFmtId="0" fontId="11" fillId="0" borderId="9" xfId="4" applyBorder="1" applyAlignment="1">
      <alignment horizontal="left" vertical="center" wrapText="1"/>
    </xf>
    <xf numFmtId="0" fontId="11" fillId="0" borderId="9" xfId="4" applyBorder="1" applyAlignment="1">
      <alignment vertical="top" wrapText="1"/>
    </xf>
    <xf numFmtId="0" fontId="0" fillId="0" borderId="0" xfId="0" applyBorder="1" applyAlignment="1">
      <alignment horizontal="left" vertical="center" wrapText="1"/>
    </xf>
    <xf numFmtId="42" fontId="0" fillId="0" borderId="0" xfId="5"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left" vertical="center" wrapText="1"/>
    </xf>
    <xf numFmtId="42" fontId="0" fillId="0" borderId="0" xfId="5" applyNumberFormat="1" applyFont="1" applyBorder="1" applyAlignment="1">
      <alignment vertical="center"/>
    </xf>
    <xf numFmtId="0" fontId="22" fillId="0" borderId="0" xfId="0" applyFont="1" applyBorder="1" applyAlignment="1">
      <alignment horizontal="center" vertical="center"/>
    </xf>
    <xf numFmtId="14" fontId="22" fillId="0" borderId="9" xfId="0" applyNumberFormat="1" applyFont="1" applyBorder="1" applyAlignment="1">
      <alignment horizontal="left" vertical="center"/>
    </xf>
    <xf numFmtId="0" fontId="0" fillId="0" borderId="0" xfId="0" applyBorder="1" applyAlignment="1">
      <alignment horizontal="left" vertical="center"/>
    </xf>
    <xf numFmtId="0" fontId="12"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4" applyFont="1" applyBorder="1" applyAlignment="1">
      <alignment vertical="center" wrapText="1"/>
    </xf>
    <xf numFmtId="42" fontId="26" fillId="0" borderId="9" xfId="5" applyNumberFormat="1" applyFont="1" applyBorder="1" applyAlignment="1">
      <alignment horizontal="center" vertical="center" wrapText="1"/>
    </xf>
    <xf numFmtId="42" fontId="0" fillId="0" borderId="9" xfId="5" applyNumberFormat="1" applyFont="1" applyBorder="1" applyAlignment="1">
      <alignment horizontal="center" vertical="center" wrapText="1"/>
    </xf>
    <xf numFmtId="49" fontId="0" fillId="0" borderId="9" xfId="0" applyNumberFormat="1" applyBorder="1" applyAlignment="1">
      <alignment horizontal="center" vertical="center"/>
    </xf>
    <xf numFmtId="9" fontId="0" fillId="0" borderId="9" xfId="6" applyFont="1" applyBorder="1" applyAlignment="1">
      <alignment horizontal="center" vertical="center" wrapText="1"/>
    </xf>
    <xf numFmtId="42" fontId="0" fillId="0" borderId="11" xfId="5" applyNumberFormat="1" applyFont="1" applyBorder="1" applyAlignment="1">
      <alignment vertical="center" wrapText="1"/>
    </xf>
    <xf numFmtId="165" fontId="0" fillId="0" borderId="11" xfId="5" applyNumberFormat="1" applyFont="1" applyBorder="1" applyAlignment="1">
      <alignment vertical="center" wrapText="1"/>
    </xf>
    <xf numFmtId="165" fontId="0" fillId="0" borderId="9" xfId="5" applyNumberFormat="1" applyFont="1" applyBorder="1" applyAlignment="1">
      <alignment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4" applyFont="1" applyBorder="1" applyAlignment="1">
      <alignment horizontal="left" vertical="center" wrapText="1"/>
    </xf>
    <xf numFmtId="41" fontId="0" fillId="0" borderId="9" xfId="5" applyNumberFormat="1" applyFont="1" applyBorder="1" applyAlignment="1">
      <alignment horizontal="center" vertical="center" wrapText="1"/>
    </xf>
    <xf numFmtId="0" fontId="0" fillId="0" borderId="9" xfId="0" applyBorder="1" applyAlignment="1">
      <alignment vertical="center" wrapText="1"/>
    </xf>
    <xf numFmtId="42" fontId="0" fillId="0" borderId="9" xfId="5" applyNumberFormat="1" applyFont="1" applyBorder="1" applyAlignment="1">
      <alignment vertical="center" wrapText="1"/>
    </xf>
    <xf numFmtId="41" fontId="0" fillId="0" borderId="9" xfId="5" applyNumberFormat="1" applyFont="1" applyBorder="1" applyAlignment="1">
      <alignment vertical="center"/>
    </xf>
    <xf numFmtId="9" fontId="0" fillId="0" borderId="9" xfId="0" applyNumberFormat="1" applyBorder="1" applyAlignment="1">
      <alignment horizontal="center" vertical="center"/>
    </xf>
    <xf numFmtId="42" fontId="0" fillId="0" borderId="12" xfId="5" applyNumberFormat="1" applyFont="1" applyBorder="1" applyAlignment="1">
      <alignment vertical="center" wrapText="1"/>
    </xf>
    <xf numFmtId="41" fontId="0" fillId="0" borderId="12" xfId="5" applyNumberFormat="1" applyFont="1" applyBorder="1" applyAlignment="1">
      <alignment vertical="center"/>
    </xf>
    <xf numFmtId="42" fontId="0" fillId="0" borderId="3" xfId="5" applyNumberFormat="1" applyFont="1" applyBorder="1" applyAlignment="1">
      <alignment vertical="center"/>
    </xf>
    <xf numFmtId="0" fontId="0" fillId="0" borderId="0" xfId="0" applyBorder="1" applyAlignment="1">
      <alignment vertical="center"/>
    </xf>
    <xf numFmtId="0" fontId="12" fillId="0" borderId="2" xfId="0" applyFont="1" applyBorder="1" applyAlignment="1">
      <alignment horizontal="center" vertical="center"/>
    </xf>
    <xf numFmtId="42" fontId="12" fillId="0" borderId="9" xfId="5" applyNumberFormat="1" applyFont="1" applyBorder="1" applyAlignment="1">
      <alignment vertical="center"/>
    </xf>
    <xf numFmtId="44" fontId="0" fillId="0" borderId="2" xfId="5"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5" fontId="12" fillId="0" borderId="9" xfId="0" applyNumberFormat="1" applyFont="1" applyBorder="1" applyAlignment="1">
      <alignment vertical="center"/>
    </xf>
    <xf numFmtId="0" fontId="0" fillId="0" borderId="2" xfId="0" applyBorder="1" applyAlignment="1">
      <alignment vertical="center"/>
    </xf>
    <xf numFmtId="42" fontId="0" fillId="0" borderId="0" xfId="0" applyNumberFormat="1" applyAlignment="1">
      <alignment horizontal="center" vertical="center"/>
    </xf>
    <xf numFmtId="42" fontId="0" fillId="0" borderId="0" xfId="0" applyNumberFormat="1" applyBorder="1" applyAlignment="1">
      <alignment horizontal="center" vertical="center"/>
    </xf>
    <xf numFmtId="42" fontId="22" fillId="0" borderId="0" xfId="0" applyNumberFormat="1" applyFont="1" applyBorder="1" applyAlignment="1">
      <alignment horizontal="center" vertical="center"/>
    </xf>
    <xf numFmtId="0" fontId="12" fillId="0" borderId="12" xfId="0" applyFont="1" applyBorder="1" applyAlignment="1">
      <alignment wrapText="1"/>
    </xf>
    <xf numFmtId="0" fontId="12" fillId="0" borderId="13" xfId="0" applyFont="1" applyBorder="1" applyAlignment="1">
      <alignment wrapText="1"/>
    </xf>
    <xf numFmtId="0" fontId="12" fillId="0" borderId="12" xfId="0" applyFont="1" applyBorder="1" applyAlignment="1">
      <alignment vertical="center" wrapText="1"/>
    </xf>
    <xf numFmtId="0" fontId="12" fillId="0" borderId="9" xfId="0" applyFont="1" applyBorder="1" applyAlignment="1">
      <alignment horizontal="center" vertical="center" wrapText="1"/>
    </xf>
    <xf numFmtId="42" fontId="12" fillId="0" borderId="9" xfId="5" applyNumberFormat="1" applyFont="1" applyBorder="1" applyAlignment="1">
      <alignment horizontal="center" vertical="center" wrapText="1"/>
    </xf>
    <xf numFmtId="42" fontId="12" fillId="0" borderId="9" xfId="0" applyNumberFormat="1" applyFont="1" applyBorder="1" applyAlignment="1">
      <alignment horizontal="center" vertical="center" wrapText="1"/>
    </xf>
    <xf numFmtId="42" fontId="0" fillId="0" borderId="9" xfId="0" applyNumberFormat="1" applyBorder="1" applyAlignment="1">
      <alignment horizontal="center" vertical="center" wrapText="1"/>
    </xf>
    <xf numFmtId="42" fontId="0" fillId="0" borderId="9" xfId="5" applyNumberFormat="1" applyFont="1" applyBorder="1" applyAlignment="1">
      <alignment vertical="center"/>
    </xf>
    <xf numFmtId="42" fontId="0" fillId="0" borderId="9" xfId="0" applyNumberFormat="1" applyBorder="1" applyAlignment="1">
      <alignment horizontal="center" vertical="center"/>
    </xf>
    <xf numFmtId="42" fontId="0" fillId="0" borderId="12" xfId="5" applyNumberFormat="1" applyFont="1" applyBorder="1" applyAlignment="1">
      <alignment vertical="center"/>
    </xf>
    <xf numFmtId="42" fontId="0" fillId="0" borderId="12" xfId="0" applyNumberFormat="1" applyBorder="1" applyAlignment="1">
      <alignment horizontal="center" vertical="center"/>
    </xf>
    <xf numFmtId="14" fontId="22" fillId="0" borderId="9" xfId="0" applyNumberFormat="1" applyFont="1" applyBorder="1" applyAlignment="1">
      <alignment horizontal="left"/>
    </xf>
    <xf numFmtId="44" fontId="0" fillId="0" borderId="9" xfId="5" applyNumberFormat="1" applyFont="1" applyBorder="1" applyAlignment="1">
      <alignment wrapText="1"/>
    </xf>
    <xf numFmtId="168" fontId="0" fillId="0" borderId="9" xfId="5" applyNumberFormat="1" applyFont="1" applyBorder="1" applyAlignment="1">
      <alignment wrapText="1"/>
    </xf>
    <xf numFmtId="42" fontId="0" fillId="0" borderId="11" xfId="5" applyNumberFormat="1" applyFont="1" applyBorder="1" applyAlignment="1">
      <alignment wrapText="1"/>
    </xf>
    <xf numFmtId="0" fontId="0" fillId="0" borderId="9"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wrapText="1"/>
    </xf>
    <xf numFmtId="0" fontId="0" fillId="0" borderId="0" xfId="0" applyBorder="1" applyAlignment="1">
      <alignment wrapText="1"/>
    </xf>
    <xf numFmtId="0" fontId="0" fillId="0" borderId="2" xfId="0" applyBorder="1" applyAlignment="1">
      <alignment horizontal="center"/>
    </xf>
    <xf numFmtId="44" fontId="0" fillId="0" borderId="0" xfId="0" applyNumberFormat="1" applyBorder="1"/>
    <xf numFmtId="9" fontId="0" fillId="0" borderId="2" xfId="6" applyFont="1" applyBorder="1" applyAlignment="1">
      <alignment horizontal="center" wrapText="1"/>
    </xf>
    <xf numFmtId="9" fontId="0" fillId="0" borderId="2" xfId="6" applyFont="1" applyBorder="1" applyAlignment="1">
      <alignment horizontal="center"/>
    </xf>
    <xf numFmtId="165" fontId="0" fillId="0" borderId="0" xfId="5" applyNumberFormat="1" applyFont="1" applyBorder="1" applyAlignment="1">
      <alignment wrapText="1"/>
    </xf>
    <xf numFmtId="0" fontId="12" fillId="0" borderId="35" xfId="0" applyFont="1" applyBorder="1" applyAlignment="1">
      <alignment horizontal="center"/>
    </xf>
    <xf numFmtId="0" fontId="0" fillId="0" borderId="36" xfId="0" applyBorder="1"/>
    <xf numFmtId="14" fontId="22" fillId="0" borderId="0" xfId="0" applyNumberFormat="1" applyFont="1" applyFill="1" applyBorder="1" applyAlignment="1">
      <alignment horizontal="left"/>
    </xf>
    <xf numFmtId="8" fontId="0" fillId="0" borderId="11" xfId="5" applyNumberFormat="1" applyFont="1" applyBorder="1" applyAlignment="1">
      <alignment wrapText="1"/>
    </xf>
    <xf numFmtId="0" fontId="12" fillId="0" borderId="15" xfId="0" applyFont="1" applyBorder="1" applyAlignment="1">
      <alignment horizontal="center"/>
    </xf>
    <xf numFmtId="0" fontId="0" fillId="0" borderId="18" xfId="0" applyBorder="1"/>
    <xf numFmtId="0" fontId="0" fillId="0" borderId="0" xfId="0" applyFont="1" applyAlignment="1">
      <alignment horizontal="center" wrapText="1"/>
    </xf>
    <xf numFmtId="0" fontId="12" fillId="0" borderId="9" xfId="0" applyFont="1" applyBorder="1" applyAlignment="1">
      <alignment horizontal="left" wrapText="1"/>
    </xf>
    <xf numFmtId="0" fontId="0" fillId="0" borderId="0" xfId="0" applyFont="1" applyBorder="1" applyAlignment="1">
      <alignment horizontal="center" vertical="center" wrapText="1"/>
    </xf>
    <xf numFmtId="164" fontId="0" fillId="0" borderId="0" xfId="0" applyNumberFormat="1" applyFont="1" applyBorder="1" applyAlignment="1">
      <alignment horizontal="left" wrapText="1"/>
    </xf>
    <xf numFmtId="0" fontId="0" fillId="0" borderId="0" xfId="0" applyFont="1" applyAlignment="1">
      <alignment horizontal="left"/>
    </xf>
    <xf numFmtId="169" fontId="28" fillId="0" borderId="0" xfId="0" applyNumberFormat="1" applyFont="1" applyFill="1" applyAlignment="1" applyProtection="1">
      <alignment horizontal="left"/>
    </xf>
    <xf numFmtId="9" fontId="28" fillId="0" borderId="0" xfId="0" applyNumberFormat="1" applyFont="1" applyFill="1" applyAlignment="1" applyProtection="1">
      <alignment horizontal="left"/>
    </xf>
    <xf numFmtId="9" fontId="28" fillId="0" borderId="0" xfId="0" applyNumberFormat="1" applyFont="1" applyFill="1" applyAlignment="1" applyProtection="1">
      <alignment horizontal="left"/>
      <protection locked="0"/>
    </xf>
    <xf numFmtId="0" fontId="0" fillId="0" borderId="0" xfId="0" applyFont="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xf>
    <xf numFmtId="169" fontId="29" fillId="0" borderId="0" xfId="0" applyNumberFormat="1" applyFont="1" applyFill="1" applyBorder="1" applyAlignment="1" applyProtection="1">
      <alignment horizontal="left"/>
    </xf>
    <xf numFmtId="9" fontId="28" fillId="0" borderId="0" xfId="0" applyNumberFormat="1" applyFont="1" applyFill="1" applyBorder="1" applyAlignment="1" applyProtection="1">
      <alignment horizontal="left"/>
    </xf>
    <xf numFmtId="9" fontId="28" fillId="0" borderId="0" xfId="0" applyNumberFormat="1" applyFont="1" applyFill="1" applyBorder="1" applyAlignment="1" applyProtection="1">
      <alignment horizontal="left"/>
      <protection locked="0"/>
    </xf>
    <xf numFmtId="14" fontId="22"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0" fillId="0" borderId="0" xfId="0" applyNumberFormat="1" applyFont="1" applyBorder="1" applyAlignment="1">
      <alignment horizontal="left"/>
    </xf>
    <xf numFmtId="0" fontId="12"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center" vertical="center" wrapText="1"/>
    </xf>
    <xf numFmtId="164" fontId="0" fillId="0" borderId="0" xfId="0" applyNumberFormat="1" applyFont="1" applyAlignment="1">
      <alignment horizontal="left" wrapText="1"/>
    </xf>
    <xf numFmtId="0" fontId="30" fillId="0" borderId="0" xfId="0" applyFont="1" applyAlignment="1">
      <alignment horizontal="left"/>
    </xf>
    <xf numFmtId="9" fontId="30" fillId="0" borderId="0" xfId="0" applyNumberFormat="1" applyFont="1" applyFill="1" applyAlignment="1" applyProtection="1">
      <alignment horizontal="left"/>
    </xf>
    <xf numFmtId="9" fontId="30" fillId="0" borderId="0" xfId="0" applyNumberFormat="1" applyFont="1" applyFill="1" applyAlignment="1" applyProtection="1">
      <alignment horizontal="left"/>
      <protection locked="0"/>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164" fontId="12" fillId="0" borderId="38" xfId="0" applyNumberFormat="1" applyFont="1" applyFill="1" applyBorder="1" applyAlignment="1">
      <alignment horizontal="center" vertical="center" wrapText="1"/>
    </xf>
    <xf numFmtId="169" fontId="31" fillId="0" borderId="38" xfId="0" applyNumberFormat="1" applyFont="1" applyFill="1" applyBorder="1" applyAlignment="1" applyProtection="1">
      <alignment horizontal="center" vertical="center" wrapText="1"/>
    </xf>
    <xf numFmtId="9" fontId="31" fillId="0" borderId="38" xfId="0" applyNumberFormat="1" applyFont="1" applyFill="1" applyBorder="1" applyAlignment="1" applyProtection="1">
      <alignment horizontal="center" vertical="center" wrapText="1"/>
    </xf>
    <xf numFmtId="9" fontId="12" fillId="0" borderId="38" xfId="0" applyNumberFormat="1" applyFont="1" applyFill="1" applyBorder="1" applyAlignment="1">
      <alignment horizontal="center" vertical="center" wrapText="1"/>
    </xf>
    <xf numFmtId="0" fontId="12"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49" fontId="26" fillId="0" borderId="41" xfId="0" applyNumberFormat="1"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41" xfId="0" applyFont="1" applyFill="1" applyBorder="1" applyAlignment="1">
      <alignment vertical="center" wrapText="1"/>
    </xf>
    <xf numFmtId="164" fontId="0" fillId="0" borderId="41" xfId="0" applyNumberFormat="1" applyFont="1" applyFill="1" applyBorder="1" applyAlignment="1">
      <alignment horizontal="center" vertical="center" wrapText="1"/>
    </xf>
    <xf numFmtId="164" fontId="26" fillId="0" borderId="41" xfId="0" applyNumberFormat="1" applyFont="1" applyFill="1" applyBorder="1" applyAlignment="1">
      <alignment horizontal="center" vertical="center" wrapText="1"/>
    </xf>
    <xf numFmtId="169" fontId="26" fillId="0" borderId="41" xfId="6" applyNumberFormat="1" applyFont="1" applyFill="1" applyBorder="1" applyAlignment="1" applyProtection="1">
      <alignment horizontal="center" vertical="center" wrapText="1"/>
    </xf>
    <xf numFmtId="9" fontId="26" fillId="0" borderId="41" xfId="6" applyNumberFormat="1" applyFont="1" applyFill="1" applyBorder="1" applyAlignment="1" applyProtection="1">
      <alignment horizontal="center" vertical="center" wrapText="1"/>
    </xf>
    <xf numFmtId="9" fontId="26" fillId="0" borderId="41" xfId="6" applyNumberFormat="1" applyFont="1" applyFill="1" applyBorder="1" applyAlignment="1" applyProtection="1">
      <alignment horizontal="center" vertical="center" wrapText="1"/>
      <protection locked="0"/>
    </xf>
    <xf numFmtId="5" fontId="26" fillId="0" borderId="41" xfId="5"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164" fontId="0" fillId="0" borderId="9" xfId="0" applyNumberFormat="1" applyFont="1" applyFill="1" applyBorder="1" applyAlignment="1">
      <alignment horizontal="center" vertical="center" wrapText="1"/>
    </xf>
    <xf numFmtId="164" fontId="26" fillId="0" borderId="9" xfId="0" applyNumberFormat="1" applyFont="1" applyFill="1" applyBorder="1" applyAlignment="1">
      <alignment horizontal="center" vertical="center" wrapText="1"/>
    </xf>
    <xf numFmtId="169" fontId="26" fillId="0" borderId="9" xfId="6" applyNumberFormat="1" applyFont="1" applyFill="1" applyBorder="1" applyAlignment="1" applyProtection="1">
      <alignment horizontal="center" vertical="center" wrapText="1"/>
    </xf>
    <xf numFmtId="9" fontId="26" fillId="0" borderId="9" xfId="6" applyNumberFormat="1" applyFont="1" applyFill="1" applyBorder="1" applyAlignment="1" applyProtection="1">
      <alignment horizontal="center" vertical="center" wrapText="1"/>
    </xf>
    <xf numFmtId="9" fontId="26" fillId="0" borderId="9" xfId="6" applyNumberFormat="1" applyFont="1" applyFill="1" applyBorder="1" applyAlignment="1" applyProtection="1">
      <alignment horizontal="center" vertical="center" wrapText="1"/>
      <protection locked="0"/>
    </xf>
    <xf numFmtId="5" fontId="26" fillId="0" borderId="9" xfId="5"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25" xfId="0" applyFont="1" applyFill="1" applyBorder="1" applyAlignment="1">
      <alignment horizontal="center" vertical="center" wrapText="1"/>
    </xf>
    <xf numFmtId="9" fontId="0" fillId="0" borderId="9" xfId="6" applyFont="1" applyFill="1" applyBorder="1" applyAlignment="1">
      <alignment horizontal="left" vertical="center" wrapText="1"/>
    </xf>
    <xf numFmtId="9" fontId="26" fillId="0" borderId="9" xfId="6" applyFont="1" applyFill="1" applyBorder="1" applyAlignment="1">
      <alignment horizontal="left" vertical="center" wrapText="1"/>
    </xf>
    <xf numFmtId="0" fontId="0" fillId="0" borderId="9" xfId="0" applyFont="1" applyFill="1" applyBorder="1" applyAlignment="1">
      <alignment horizontal="center" vertical="center" wrapText="1"/>
    </xf>
    <xf numFmtId="0" fontId="12" fillId="0" borderId="42" xfId="0"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0" fontId="0" fillId="0" borderId="43"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0" fillId="0" borderId="43" xfId="0" applyFont="1" applyFill="1" applyBorder="1" applyAlignment="1">
      <alignment vertical="center" wrapText="1"/>
    </xf>
    <xf numFmtId="164" fontId="0" fillId="0" borderId="43" xfId="0" applyNumberFormat="1" applyFont="1" applyFill="1" applyBorder="1" applyAlignment="1">
      <alignment horizontal="center" vertical="center" wrapText="1"/>
    </xf>
    <xf numFmtId="164" fontId="26" fillId="0" borderId="43" xfId="0" applyNumberFormat="1" applyFont="1" applyFill="1" applyBorder="1" applyAlignment="1">
      <alignment horizontal="center" vertical="center" wrapText="1"/>
    </xf>
    <xf numFmtId="169" fontId="26" fillId="0" borderId="43" xfId="6" applyNumberFormat="1" applyFont="1" applyFill="1" applyBorder="1" applyAlignment="1" applyProtection="1">
      <alignment horizontal="center" vertical="center" wrapText="1"/>
    </xf>
    <xf numFmtId="9" fontId="26" fillId="0" borderId="43" xfId="6" applyNumberFormat="1" applyFont="1" applyFill="1" applyBorder="1" applyAlignment="1" applyProtection="1">
      <alignment horizontal="center" vertical="center" wrapText="1"/>
    </xf>
    <xf numFmtId="9" fontId="26" fillId="0" borderId="43" xfId="6" applyNumberFormat="1" applyFont="1" applyFill="1" applyBorder="1" applyAlignment="1" applyProtection="1">
      <alignment horizontal="center" vertical="center" wrapText="1"/>
      <protection locked="0"/>
    </xf>
    <xf numFmtId="5" fontId="26" fillId="0" borderId="43" xfId="5" applyNumberFormat="1" applyFont="1" applyFill="1" applyBorder="1" applyAlignment="1">
      <alignment horizontal="center" vertical="center" wrapText="1"/>
    </xf>
    <xf numFmtId="0" fontId="33" fillId="0" borderId="43" xfId="0" applyFont="1" applyFill="1" applyBorder="1" applyAlignment="1">
      <alignment horizontal="center" vertical="center" wrapText="1"/>
    </xf>
    <xf numFmtId="0" fontId="0" fillId="0" borderId="23" xfId="0"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164" fontId="0" fillId="0" borderId="14" xfId="0" applyNumberFormat="1" applyFont="1" applyFill="1" applyBorder="1" applyAlignment="1">
      <alignment horizontal="center" vertical="center" wrapText="1"/>
    </xf>
    <xf numFmtId="169" fontId="26" fillId="0" borderId="14" xfId="6" applyNumberFormat="1" applyFont="1" applyFill="1" applyBorder="1" applyAlignment="1" applyProtection="1">
      <alignment horizontal="center" vertical="center" wrapText="1"/>
    </xf>
    <xf numFmtId="9" fontId="26" fillId="0" borderId="14" xfId="6" applyNumberFormat="1" applyFont="1" applyFill="1" applyBorder="1" applyAlignment="1" applyProtection="1">
      <alignment horizontal="center" vertical="center" wrapText="1"/>
    </xf>
    <xf numFmtId="9" fontId="26" fillId="0" borderId="14" xfId="6" applyNumberFormat="1" applyFont="1" applyFill="1" applyBorder="1" applyAlignment="1" applyProtection="1">
      <alignment horizontal="center" vertical="center" wrapText="1"/>
      <protection locked="0"/>
    </xf>
    <xf numFmtId="5" fontId="26" fillId="0" borderId="14" xfId="5" applyNumberFormat="1" applyFont="1" applyFill="1" applyBorder="1" applyAlignment="1">
      <alignment horizontal="center" vertical="center" wrapText="1"/>
    </xf>
    <xf numFmtId="170" fontId="33" fillId="0" borderId="9" xfId="0"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170" fontId="33" fillId="0" borderId="14"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5" fontId="26" fillId="0" borderId="9" xfId="5" applyNumberFormat="1" applyFont="1" applyFill="1" applyBorder="1" applyAlignment="1">
      <alignment horizontal="left" vertical="center" wrapText="1"/>
    </xf>
    <xf numFmtId="170" fontId="33" fillId="0" borderId="43" xfId="0" applyNumberFormat="1" applyFont="1" applyFill="1" applyBorder="1" applyAlignment="1">
      <alignment horizontal="center" vertical="center" wrapText="1"/>
    </xf>
    <xf numFmtId="0" fontId="26" fillId="0" borderId="9" xfId="0" applyFont="1" applyFill="1" applyBorder="1" applyAlignment="1">
      <alignment vertical="center" wrapText="1"/>
    </xf>
    <xf numFmtId="0" fontId="12" fillId="0" borderId="44" xfId="0" applyFont="1" applyFill="1" applyBorder="1" applyAlignment="1">
      <alignment horizontal="center" vertical="center" wrapText="1"/>
    </xf>
    <xf numFmtId="49" fontId="26" fillId="0" borderId="30" xfId="0" applyNumberFormat="1" applyFont="1" applyFill="1" applyBorder="1" applyAlignment="1">
      <alignment horizontal="center" vertical="center" wrapText="1"/>
    </xf>
    <xf numFmtId="0" fontId="0" fillId="0" borderId="30"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0" fillId="0" borderId="30" xfId="0" applyFont="1" applyFill="1" applyBorder="1" applyAlignment="1">
      <alignment vertical="center" wrapText="1"/>
    </xf>
    <xf numFmtId="164" fontId="0" fillId="0" borderId="30"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wrapText="1"/>
    </xf>
    <xf numFmtId="169" fontId="26" fillId="0" borderId="30" xfId="6" applyNumberFormat="1" applyFont="1" applyFill="1" applyBorder="1" applyAlignment="1" applyProtection="1">
      <alignment horizontal="center" vertical="center" wrapText="1"/>
    </xf>
    <xf numFmtId="9" fontId="26" fillId="0" borderId="30" xfId="6" applyNumberFormat="1" applyFont="1" applyFill="1" applyBorder="1" applyAlignment="1" applyProtection="1">
      <alignment horizontal="center" vertical="center" wrapText="1"/>
    </xf>
    <xf numFmtId="9" fontId="26" fillId="0" borderId="30" xfId="6" applyNumberFormat="1" applyFont="1" applyFill="1" applyBorder="1" applyAlignment="1" applyProtection="1">
      <alignment horizontal="center" vertical="center" wrapText="1"/>
      <protection locked="0"/>
    </xf>
    <xf numFmtId="5" fontId="26" fillId="0" borderId="30" xfId="5"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12" fillId="0" borderId="35" xfId="0" applyFont="1" applyBorder="1" applyAlignment="1">
      <alignment horizontal="center" vertical="center"/>
    </xf>
    <xf numFmtId="165" fontId="12" fillId="0" borderId="45" xfId="0" applyNumberFormat="1" applyFont="1" applyBorder="1"/>
    <xf numFmtId="169" fontId="28" fillId="0" borderId="36" xfId="0" applyNumberFormat="1" applyFont="1" applyFill="1" applyBorder="1" applyProtection="1"/>
    <xf numFmtId="9" fontId="0" fillId="0" borderId="0" xfId="0" applyNumberFormat="1" applyFont="1" applyFill="1" applyBorder="1" applyProtection="1"/>
    <xf numFmtId="9" fontId="0" fillId="0" borderId="0" xfId="0" applyNumberFormat="1" applyFont="1" applyFill="1" applyBorder="1"/>
    <xf numFmtId="165" fontId="12" fillId="0" borderId="46" xfId="5" applyNumberFormat="1" applyFont="1" applyBorder="1" applyAlignment="1">
      <alignment wrapText="1"/>
    </xf>
    <xf numFmtId="0" fontId="0" fillId="0" borderId="36" xfId="0" applyFont="1" applyBorder="1" applyAlignment="1">
      <alignment horizontal="center" vertical="center"/>
    </xf>
    <xf numFmtId="49" fontId="13" fillId="5" borderId="14" xfId="0" applyNumberFormat="1" applyFont="1" applyFill="1" applyBorder="1" applyAlignment="1">
      <alignment horizontal="center" wrapText="1"/>
    </xf>
    <xf numFmtId="0" fontId="13" fillId="5" borderId="6" xfId="0" applyFont="1" applyFill="1" applyBorder="1" applyAlignment="1" applyProtection="1">
      <alignment horizontal="left"/>
      <protection locked="0"/>
    </xf>
    <xf numFmtId="0" fontId="13" fillId="5" borderId="7" xfId="0" applyFont="1" applyFill="1" applyBorder="1" applyAlignment="1" applyProtection="1">
      <alignment horizontal="left"/>
      <protection locked="0"/>
    </xf>
    <xf numFmtId="0" fontId="12" fillId="5" borderId="7" xfId="0" applyFont="1" applyFill="1" applyBorder="1" applyAlignment="1" applyProtection="1">
      <alignment horizontal="left"/>
      <protection locked="0"/>
    </xf>
    <xf numFmtId="0" fontId="12" fillId="5" borderId="8" xfId="0" applyFont="1" applyFill="1" applyBorder="1" applyAlignment="1" applyProtection="1">
      <alignment horizontal="left"/>
      <protection locked="0"/>
    </xf>
    <xf numFmtId="0" fontId="0" fillId="0" borderId="14" xfId="0" applyFont="1" applyBorder="1" applyAlignment="1">
      <alignment horizontal="center" wrapText="1"/>
    </xf>
    <xf numFmtId="0" fontId="0" fillId="0" borderId="10" xfId="0" applyFont="1" applyBorder="1" applyAlignment="1">
      <alignment horizontal="left"/>
    </xf>
    <xf numFmtId="0" fontId="0" fillId="0" borderId="33" xfId="0" applyFont="1" applyBorder="1" applyAlignment="1">
      <alignment horizontal="left"/>
    </xf>
    <xf numFmtId="0" fontId="0" fillId="0" borderId="11" xfId="0" applyFont="1" applyBorder="1" applyAlignment="1">
      <alignment horizontal="left"/>
    </xf>
    <xf numFmtId="0" fontId="0" fillId="0" borderId="10" xfId="0" applyFont="1" applyFill="1" applyBorder="1" applyAlignment="1">
      <alignment horizontal="left"/>
    </xf>
    <xf numFmtId="0" fontId="0" fillId="0" borderId="33" xfId="0" applyFont="1" applyFill="1" applyBorder="1" applyAlignment="1">
      <alignment horizontal="left" wrapText="1"/>
    </xf>
    <xf numFmtId="0" fontId="0" fillId="0" borderId="11" xfId="0" applyFont="1" applyFill="1" applyBorder="1" applyAlignment="1">
      <alignment horizontal="left" wrapText="1"/>
    </xf>
    <xf numFmtId="0" fontId="0" fillId="0" borderId="9" xfId="0" applyFill="1" applyBorder="1" applyAlignment="1">
      <alignment horizontal="center"/>
    </xf>
    <xf numFmtId="0" fontId="0" fillId="0" borderId="10" xfId="0" applyFill="1" applyBorder="1" applyAlignment="1">
      <alignment horizontal="left"/>
    </xf>
    <xf numFmtId="0" fontId="0" fillId="0" borderId="33" xfId="0" applyFill="1" applyBorder="1" applyAlignment="1">
      <alignment horizontal="left" wrapText="1"/>
    </xf>
    <xf numFmtId="0" fontId="0" fillId="0" borderId="11" xfId="0" applyFill="1" applyBorder="1" applyAlignment="1">
      <alignment horizontal="left" wrapText="1"/>
    </xf>
    <xf numFmtId="0" fontId="0" fillId="0" borderId="9" xfId="0" applyFont="1" applyFill="1" applyBorder="1" applyAlignment="1">
      <alignment horizontal="center"/>
    </xf>
    <xf numFmtId="0" fontId="13" fillId="5" borderId="9" xfId="0" applyFont="1" applyFill="1" applyBorder="1" applyAlignment="1">
      <alignment horizontal="center"/>
    </xf>
    <xf numFmtId="0" fontId="12" fillId="0" borderId="33" xfId="0" applyFont="1" applyFill="1" applyBorder="1" applyAlignment="1">
      <alignment horizontal="left" wrapText="1"/>
    </xf>
    <xf numFmtId="0" fontId="12" fillId="0" borderId="11" xfId="0" applyFont="1" applyFill="1" applyBorder="1" applyAlignment="1">
      <alignment horizontal="left" wrapText="1"/>
    </xf>
    <xf numFmtId="0" fontId="0" fillId="0" borderId="10" xfId="0" applyFont="1" applyFill="1" applyBorder="1" applyAlignment="1"/>
    <xf numFmtId="0" fontId="38" fillId="5" borderId="9" xfId="0" applyFont="1" applyFill="1" applyBorder="1" applyAlignment="1">
      <alignment horizontal="center"/>
    </xf>
    <xf numFmtId="0" fontId="26" fillId="0" borderId="9" xfId="0" applyFont="1" applyFill="1" applyBorder="1" applyAlignment="1">
      <alignment horizontal="center"/>
    </xf>
    <xf numFmtId="0" fontId="26" fillId="0" borderId="10" xfId="0" applyFont="1" applyFill="1" applyBorder="1" applyAlignment="1">
      <alignment horizontal="left"/>
    </xf>
    <xf numFmtId="0" fontId="31" fillId="0" borderId="33" xfId="0" applyFont="1" applyFill="1" applyBorder="1" applyAlignment="1">
      <alignment horizontal="left" wrapText="1"/>
    </xf>
    <xf numFmtId="0" fontId="31" fillId="0" borderId="11" xfId="0" applyFont="1" applyFill="1" applyBorder="1" applyAlignment="1">
      <alignment horizontal="left" wrapText="1"/>
    </xf>
    <xf numFmtId="0" fontId="12" fillId="5" borderId="9" xfId="0" applyFont="1" applyFill="1" applyBorder="1" applyAlignment="1">
      <alignment horizontal="center"/>
    </xf>
    <xf numFmtId="0" fontId="0" fillId="0" borderId="9" xfId="0" applyFill="1" applyBorder="1" applyAlignment="1">
      <alignment horizontal="left" wrapText="1"/>
    </xf>
    <xf numFmtId="49" fontId="0" fillId="0" borderId="9" xfId="0" applyNumberFormat="1" applyBorder="1" applyAlignment="1">
      <alignment horizontal="center" vertical="center" wrapText="1"/>
    </xf>
    <xf numFmtId="0" fontId="0" fillId="0" borderId="14" xfId="0" applyFont="1" applyFill="1" applyBorder="1" applyAlignment="1">
      <alignment horizontal="center" vertical="center" wrapText="1"/>
    </xf>
    <xf numFmtId="165" fontId="0" fillId="0" borderId="9"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165" fontId="0" fillId="0" borderId="43" xfId="0" applyNumberFormat="1" applyFont="1" applyFill="1" applyBorder="1" applyAlignment="1">
      <alignment horizontal="center" vertical="center" wrapText="1"/>
    </xf>
    <xf numFmtId="170" fontId="0" fillId="0" borderId="9" xfId="0" applyNumberFormat="1" applyFont="1" applyFill="1" applyBorder="1" applyAlignment="1">
      <alignment horizontal="center" vertical="center" wrapText="1"/>
    </xf>
    <xf numFmtId="0" fontId="11" fillId="0" borderId="9" xfId="4" applyBorder="1" applyAlignment="1">
      <alignment horizontal="center" vertical="center" wrapText="1"/>
    </xf>
    <xf numFmtId="167" fontId="11" fillId="0" borderId="9" xfId="4" applyNumberFormat="1" applyBorder="1" applyAlignment="1">
      <alignment wrapText="1"/>
    </xf>
    <xf numFmtId="15" fontId="0" fillId="0" borderId="9" xfId="0" applyNumberFormat="1" applyBorder="1" applyAlignment="1">
      <alignment wrapText="1"/>
    </xf>
    <xf numFmtId="42" fontId="0" fillId="0" borderId="9" xfId="0" applyNumberFormat="1" applyBorder="1" applyAlignment="1">
      <alignment wrapText="1"/>
    </xf>
    <xf numFmtId="42" fontId="6" fillId="0" borderId="9" xfId="1" applyNumberFormat="1" applyFont="1" applyFill="1" applyBorder="1" applyAlignment="1">
      <alignment wrapText="1"/>
    </xf>
    <xf numFmtId="17" fontId="6" fillId="0" borderId="9" xfId="0" applyNumberFormat="1" applyFont="1" applyFill="1" applyBorder="1" applyAlignment="1">
      <alignment wrapText="1"/>
    </xf>
    <xf numFmtId="44" fontId="0" fillId="0" borderId="9" xfId="0" applyNumberFormat="1" applyBorder="1" applyAlignment="1">
      <alignment wrapText="1"/>
    </xf>
    <xf numFmtId="0" fontId="0" fillId="0" borderId="9" xfId="0" applyFont="1" applyBorder="1" applyAlignment="1">
      <alignment horizontal="center" wrapText="1"/>
    </xf>
    <xf numFmtId="0" fontId="0" fillId="0" borderId="12" xfId="0" applyBorder="1" applyAlignment="1">
      <alignment horizontal="center" wrapText="1"/>
    </xf>
    <xf numFmtId="44" fontId="0" fillId="0" borderId="12" xfId="0" applyNumberFormat="1" applyBorder="1" applyAlignment="1">
      <alignment wrapText="1"/>
    </xf>
    <xf numFmtId="0" fontId="0" fillId="0" borderId="12" xfId="0" applyBorder="1" applyAlignment="1">
      <alignment wrapText="1"/>
    </xf>
    <xf numFmtId="14" fontId="0" fillId="0" borderId="9" xfId="0" applyNumberFormat="1" applyBorder="1" applyAlignment="1">
      <alignment horizontal="right" wrapText="1"/>
    </xf>
    <xf numFmtId="0" fontId="24" fillId="0" borderId="9" xfId="4" applyFont="1" applyFill="1" applyBorder="1" applyAlignment="1">
      <alignment vertical="top" wrapText="1"/>
    </xf>
    <xf numFmtId="0" fontId="25" fillId="0" borderId="9" xfId="4" applyFont="1" applyFill="1" applyBorder="1" applyAlignment="1">
      <alignment vertical="top" wrapText="1"/>
    </xf>
    <xf numFmtId="0" fontId="24" fillId="0" borderId="9" xfId="4" applyFont="1" applyFill="1" applyBorder="1" applyAlignment="1">
      <alignment horizontal="left" vertical="top" wrapText="1"/>
    </xf>
    <xf numFmtId="42" fontId="24" fillId="0" borderId="9" xfId="7" applyNumberFormat="1" applyFont="1" applyFill="1" applyBorder="1" applyAlignment="1">
      <alignment horizontal="right" vertical="top" wrapText="1"/>
    </xf>
    <xf numFmtId="0" fontId="24" fillId="0" borderId="9" xfId="8" applyFont="1" applyBorder="1" applyAlignment="1">
      <alignment vertical="top"/>
    </xf>
    <xf numFmtId="10" fontId="24" fillId="0" borderId="9" xfId="6" applyNumberFormat="1" applyFont="1" applyBorder="1" applyAlignment="1">
      <alignment vertical="top"/>
    </xf>
    <xf numFmtId="170" fontId="24" fillId="0" borderId="9" xfId="5" applyNumberFormat="1" applyFont="1" applyBorder="1" applyAlignment="1">
      <alignment vertical="top"/>
    </xf>
    <xf numFmtId="44" fontId="24" fillId="0" borderId="9" xfId="5" applyFont="1" applyBorder="1" applyAlignment="1">
      <alignment vertical="top"/>
    </xf>
    <xf numFmtId="0" fontId="24" fillId="0" borderId="9" xfId="8" applyFont="1" applyBorder="1" applyAlignment="1">
      <alignment horizontal="center" vertical="top"/>
    </xf>
    <xf numFmtId="14" fontId="24" fillId="0" borderId="9" xfId="4" applyNumberFormat="1" applyFont="1" applyFill="1" applyBorder="1" applyAlignment="1">
      <alignment horizontal="left" vertical="top" wrapText="1"/>
    </xf>
    <xf numFmtId="0" fontId="25" fillId="2" borderId="9" xfId="4" applyFont="1" applyFill="1" applyBorder="1" applyAlignment="1">
      <alignment horizontal="center" wrapText="1"/>
    </xf>
    <xf numFmtId="42" fontId="25" fillId="2" borderId="9" xfId="7" applyNumberFormat="1" applyFont="1" applyFill="1" applyBorder="1" applyAlignment="1">
      <alignment horizontal="center" wrapText="1"/>
    </xf>
    <xf numFmtId="0" fontId="25" fillId="2" borderId="9" xfId="0" applyFont="1" applyFill="1" applyBorder="1" applyAlignment="1">
      <alignment horizontal="center" wrapText="1"/>
    </xf>
    <xf numFmtId="10" fontId="25" fillId="2" borderId="9" xfId="6" applyNumberFormat="1" applyFont="1" applyFill="1" applyBorder="1" applyAlignment="1">
      <alignment horizontal="center" wrapText="1"/>
    </xf>
    <xf numFmtId="170" fontId="25" fillId="0" borderId="9" xfId="5" applyNumberFormat="1" applyFont="1" applyFill="1" applyBorder="1" applyAlignment="1">
      <alignment horizontal="center" wrapText="1"/>
    </xf>
    <xf numFmtId="44" fontId="25" fillId="2" borderId="9" xfId="5" applyFont="1" applyFill="1" applyBorder="1" applyAlignment="1">
      <alignment horizontal="center" wrapText="1"/>
    </xf>
    <xf numFmtId="0" fontId="41" fillId="0" borderId="9" xfId="9" applyFont="1" applyFill="1" applyBorder="1" applyAlignment="1">
      <alignment horizontal="center" vertical="top" wrapText="1"/>
    </xf>
    <xf numFmtId="0" fontId="41" fillId="0" borderId="9" xfId="8" applyFont="1" applyFill="1" applyBorder="1" applyAlignment="1">
      <alignment horizontal="center" vertical="top" wrapText="1"/>
    </xf>
    <xf numFmtId="0" fontId="41" fillId="0" borderId="9" xfId="10" applyFont="1" applyFill="1" applyBorder="1" applyAlignment="1">
      <alignment vertical="top" wrapText="1"/>
    </xf>
    <xf numFmtId="0" fontId="41" fillId="0" borderId="9" xfId="10" applyFont="1" applyFill="1" applyBorder="1" applyAlignment="1">
      <alignment horizontal="left" vertical="top" wrapText="1"/>
    </xf>
    <xf numFmtId="42" fontId="41" fillId="0" borderId="9" xfId="4" applyNumberFormat="1" applyFont="1" applyFill="1" applyBorder="1" applyAlignment="1">
      <alignment vertical="top" wrapText="1"/>
    </xf>
    <xf numFmtId="42" fontId="41" fillId="0" borderId="9" xfId="7" applyNumberFormat="1" applyFont="1" applyFill="1" applyBorder="1" applyAlignment="1">
      <alignment horizontal="right" vertical="top" wrapText="1"/>
    </xf>
    <xf numFmtId="0" fontId="41" fillId="0" borderId="9" xfId="4" applyFont="1" applyFill="1" applyBorder="1" applyAlignment="1">
      <alignment horizontal="center" vertical="top" wrapText="1"/>
    </xf>
    <xf numFmtId="0" fontId="41" fillId="0" borderId="9" xfId="4" applyFont="1" applyFill="1" applyBorder="1" applyAlignment="1">
      <alignment vertical="top" wrapText="1"/>
    </xf>
    <xf numFmtId="0" fontId="41" fillId="0" borderId="9" xfId="4" applyFont="1" applyFill="1" applyBorder="1" applyAlignment="1">
      <alignment horizontal="left" vertical="top" wrapText="1"/>
    </xf>
    <xf numFmtId="0" fontId="41" fillId="0" borderId="9" xfId="8" applyFont="1" applyFill="1" applyBorder="1" applyAlignment="1">
      <alignment horizontal="left" vertical="top" wrapText="1"/>
    </xf>
    <xf numFmtId="0" fontId="41" fillId="0" borderId="9" xfId="9" applyFont="1" applyFill="1" applyBorder="1" applyAlignment="1">
      <alignment horizontal="left" vertical="top" wrapText="1"/>
    </xf>
    <xf numFmtId="0" fontId="41" fillId="0" borderId="9" xfId="11" applyFont="1" applyFill="1" applyBorder="1" applyAlignment="1">
      <alignment vertical="top" wrapText="1"/>
    </xf>
    <xf numFmtId="16" fontId="41" fillId="0" borderId="9" xfId="9" quotePrefix="1" applyNumberFormat="1" applyFont="1" applyFill="1" applyBorder="1" applyAlignment="1">
      <alignment horizontal="center" vertical="top" wrapText="1"/>
    </xf>
    <xf numFmtId="44" fontId="41" fillId="0" borderId="9" xfId="5" applyFont="1" applyFill="1" applyBorder="1" applyAlignment="1">
      <alignment horizontal="right" vertical="top" wrapText="1"/>
    </xf>
    <xf numFmtId="8" fontId="41" fillId="0" borderId="9" xfId="7" applyNumberFormat="1" applyFont="1" applyFill="1" applyBorder="1" applyAlignment="1">
      <alignment horizontal="right" vertical="top" wrapText="1"/>
    </xf>
    <xf numFmtId="0" fontId="42" fillId="0" borderId="9" xfId="9" applyFont="1" applyFill="1" applyBorder="1" applyAlignment="1">
      <alignment horizontal="center" vertical="top" wrapText="1"/>
    </xf>
    <xf numFmtId="0" fontId="42" fillId="0" borderId="9" xfId="4" applyFont="1" applyFill="1" applyBorder="1" applyAlignment="1">
      <alignment vertical="top" wrapText="1"/>
    </xf>
    <xf numFmtId="0" fontId="42" fillId="0" borderId="9" xfId="4" applyFont="1" applyFill="1" applyBorder="1" applyAlignment="1">
      <alignment horizontal="left" vertical="top" wrapText="1"/>
    </xf>
    <xf numFmtId="0" fontId="42" fillId="0" borderId="9" xfId="0" applyFont="1" applyFill="1" applyBorder="1" applyAlignment="1">
      <alignment vertical="top" wrapText="1"/>
    </xf>
    <xf numFmtId="165" fontId="42" fillId="0" borderId="9" xfId="0" applyNumberFormat="1" applyFont="1" applyFill="1" applyBorder="1" applyAlignment="1">
      <alignment vertical="top" wrapText="1"/>
    </xf>
    <xf numFmtId="0" fontId="41" fillId="0" borderId="9" xfId="8" applyFont="1" applyFill="1" applyBorder="1" applyAlignment="1">
      <alignment vertical="top"/>
    </xf>
    <xf numFmtId="10" fontId="41" fillId="0" borderId="9" xfId="6" applyNumberFormat="1" applyFont="1" applyBorder="1" applyAlignment="1">
      <alignment vertical="top"/>
    </xf>
    <xf numFmtId="170" fontId="41" fillId="0" borderId="9" xfId="5" applyNumberFormat="1" applyFont="1" applyBorder="1" applyAlignment="1">
      <alignment vertical="top"/>
    </xf>
    <xf numFmtId="42" fontId="41" fillId="0" borderId="9" xfId="8" applyNumberFormat="1" applyFont="1" applyBorder="1" applyAlignment="1">
      <alignment vertical="top"/>
    </xf>
    <xf numFmtId="0" fontId="41" fillId="0" borderId="9" xfId="8" applyFont="1" applyBorder="1" applyAlignment="1">
      <alignment horizontal="center" vertical="top"/>
    </xf>
    <xf numFmtId="0" fontId="41" fillId="0" borderId="9" xfId="8" applyFont="1" applyFill="1" applyBorder="1" applyAlignment="1">
      <alignment horizontal="right" vertical="top" wrapText="1"/>
    </xf>
    <xf numFmtId="9" fontId="41" fillId="0" borderId="9" xfId="6" applyNumberFormat="1" applyFont="1" applyFill="1" applyBorder="1" applyAlignment="1">
      <alignment horizontal="right" vertical="top" wrapText="1"/>
    </xf>
    <xf numFmtId="170" fontId="41" fillId="0" borderId="9" xfId="5" applyNumberFormat="1" applyFont="1" applyFill="1" applyBorder="1" applyAlignment="1">
      <alignment vertical="top" wrapText="1"/>
    </xf>
    <xf numFmtId="44" fontId="41" fillId="0" borderId="9" xfId="5" applyFont="1" applyFill="1" applyBorder="1" applyAlignment="1">
      <alignment vertical="top" wrapText="1"/>
    </xf>
    <xf numFmtId="42" fontId="41" fillId="0" borderId="9" xfId="8" applyNumberFormat="1" applyFont="1" applyFill="1" applyBorder="1" applyAlignment="1">
      <alignment vertical="top" wrapText="1"/>
    </xf>
    <xf numFmtId="14" fontId="41" fillId="0" borderId="9" xfId="8" applyNumberFormat="1" applyFont="1" applyFill="1" applyBorder="1" applyAlignment="1">
      <alignment vertical="top" wrapText="1"/>
    </xf>
    <xf numFmtId="9" fontId="41" fillId="0" borderId="9" xfId="6" applyNumberFormat="1" applyFont="1" applyFill="1" applyBorder="1" applyAlignment="1">
      <alignment vertical="top" wrapText="1"/>
    </xf>
    <xf numFmtId="0" fontId="11" fillId="0" borderId="0" xfId="4"/>
    <xf numFmtId="0" fontId="11" fillId="0" borderId="0" xfId="4" applyAlignment="1">
      <alignment wrapText="1"/>
    </xf>
    <xf numFmtId="0" fontId="11" fillId="0" borderId="9" xfId="4" applyBorder="1"/>
    <xf numFmtId="0" fontId="11" fillId="0" borderId="9" xfId="4" applyBorder="1" applyAlignment="1">
      <alignment wrapText="1"/>
    </xf>
    <xf numFmtId="0" fontId="11" fillId="0" borderId="9" xfId="4" applyBorder="1" applyAlignment="1">
      <alignment horizontal="center" wrapText="1"/>
    </xf>
    <xf numFmtId="0" fontId="12" fillId="0" borderId="9" xfId="4" applyFont="1" applyBorder="1" applyAlignment="1">
      <alignment wrapText="1"/>
    </xf>
    <xf numFmtId="0" fontId="11" fillId="0" borderId="9" xfId="4" applyBorder="1" applyAlignment="1">
      <alignment horizontal="left" wrapText="1"/>
    </xf>
    <xf numFmtId="165" fontId="11" fillId="0" borderId="9" xfId="5" applyNumberFormat="1" applyFont="1" applyBorder="1" applyAlignment="1">
      <alignment wrapText="1"/>
    </xf>
    <xf numFmtId="0" fontId="12" fillId="0" borderId="7" xfId="4" applyFont="1" applyBorder="1" applyAlignment="1">
      <alignment wrapText="1"/>
    </xf>
    <xf numFmtId="0" fontId="11" fillId="0" borderId="7" xfId="4" applyBorder="1" applyAlignment="1">
      <alignment wrapText="1"/>
    </xf>
    <xf numFmtId="0" fontId="11" fillId="0" borderId="0" xfId="4" applyBorder="1" applyAlignment="1">
      <alignment horizontal="center"/>
    </xf>
    <xf numFmtId="0" fontId="11" fillId="0" borderId="0" xfId="4" applyBorder="1"/>
    <xf numFmtId="0" fontId="11" fillId="0" borderId="0" xfId="4" applyBorder="1" applyAlignment="1"/>
    <xf numFmtId="0" fontId="11" fillId="0" borderId="11" xfId="4" applyBorder="1"/>
    <xf numFmtId="165" fontId="11" fillId="0" borderId="11" xfId="5" applyNumberFormat="1" applyFont="1" applyBorder="1" applyAlignment="1">
      <alignment wrapText="1"/>
    </xf>
    <xf numFmtId="0" fontId="11" fillId="0" borderId="0" xfId="4" applyBorder="1" applyAlignment="1">
      <alignment horizontal="left" wrapText="1"/>
    </xf>
    <xf numFmtId="14" fontId="11" fillId="0" borderId="0" xfId="4" applyNumberFormat="1" applyBorder="1" applyAlignment="1">
      <alignment horizontal="left" wrapText="1"/>
    </xf>
    <xf numFmtId="0" fontId="11" fillId="0" borderId="0" xfId="4" applyBorder="1" applyAlignment="1">
      <alignment horizontal="left"/>
    </xf>
    <xf numFmtId="42" fontId="11" fillId="0" borderId="9" xfId="4" applyNumberFormat="1" applyBorder="1"/>
    <xf numFmtId="42" fontId="11" fillId="0" borderId="11" xfId="5" applyNumberFormat="1" applyFont="1" applyBorder="1"/>
    <xf numFmtId="42" fontId="11" fillId="0" borderId="11" xfId="5" applyNumberFormat="1" applyFont="1" applyBorder="1" applyAlignment="1">
      <alignment wrapText="1"/>
    </xf>
    <xf numFmtId="14" fontId="22" fillId="0" borderId="9" xfId="4" applyNumberFormat="1" applyFont="1" applyBorder="1" applyAlignment="1">
      <alignment horizontal="left"/>
    </xf>
    <xf numFmtId="0" fontId="22" fillId="0" borderId="0" xfId="4" applyFont="1" applyBorder="1"/>
    <xf numFmtId="0" fontId="11" fillId="0" borderId="2" xfId="4" applyBorder="1"/>
    <xf numFmtId="0" fontId="12" fillId="0" borderId="15" xfId="4" applyFont="1" applyBorder="1" applyAlignment="1">
      <alignment horizontal="center"/>
    </xf>
    <xf numFmtId="0" fontId="11" fillId="0" borderId="18" xfId="4" applyBorder="1"/>
    <xf numFmtId="165" fontId="12" fillId="0" borderId="16" xfId="4" applyNumberFormat="1" applyFont="1" applyBorder="1"/>
    <xf numFmtId="165" fontId="12" fillId="0" borderId="17" xfId="4" applyNumberFormat="1" applyFont="1" applyBorder="1"/>
    <xf numFmtId="165" fontId="12" fillId="0" borderId="19" xfId="5" applyNumberFormat="1" applyFont="1" applyBorder="1" applyAlignment="1">
      <alignment wrapText="1"/>
    </xf>
    <xf numFmtId="9" fontId="11" fillId="0" borderId="9" xfId="6" applyFont="1" applyBorder="1"/>
    <xf numFmtId="165" fontId="11" fillId="3" borderId="9" xfId="5" applyNumberFormat="1" applyFont="1" applyFill="1" applyBorder="1" applyAlignment="1">
      <alignment wrapText="1"/>
    </xf>
    <xf numFmtId="165" fontId="11" fillId="3" borderId="9" xfId="4" applyNumberFormat="1" applyFill="1" applyBorder="1"/>
    <xf numFmtId="165" fontId="12" fillId="0" borderId="36" xfId="4" applyNumberFormat="1" applyFont="1" applyBorder="1"/>
    <xf numFmtId="0" fontId="11" fillId="3" borderId="9" xfId="4" applyFill="1" applyBorder="1" applyAlignment="1">
      <alignment horizontal="left" wrapText="1"/>
    </xf>
    <xf numFmtId="9" fontId="11" fillId="0" borderId="9" xfId="6" applyFont="1" applyBorder="1" applyAlignment="1">
      <alignment horizontal="center" wrapText="1"/>
    </xf>
    <xf numFmtId="165" fontId="11" fillId="0" borderId="12" xfId="5" applyNumberFormat="1" applyFont="1" applyBorder="1" applyAlignment="1">
      <alignment wrapText="1"/>
    </xf>
    <xf numFmtId="0" fontId="11" fillId="0" borderId="10" xfId="4" applyBorder="1" applyAlignment="1">
      <alignment horizontal="left" wrapText="1"/>
    </xf>
    <xf numFmtId="0" fontId="11" fillId="0" borderId="11" xfId="4" applyBorder="1" applyAlignment="1">
      <alignment horizontal="left" wrapText="1"/>
    </xf>
    <xf numFmtId="0" fontId="11" fillId="0" borderId="10" xfId="4" applyBorder="1"/>
    <xf numFmtId="0" fontId="26" fillId="0" borderId="10" xfId="4" applyFont="1" applyBorder="1"/>
    <xf numFmtId="0" fontId="11" fillId="0" borderId="10" xfId="4" applyBorder="1" applyAlignment="1">
      <alignment wrapText="1"/>
    </xf>
    <xf numFmtId="0" fontId="11" fillId="0" borderId="11" xfId="4" applyBorder="1" applyAlignment="1">
      <alignment wrapText="1"/>
    </xf>
    <xf numFmtId="0" fontId="11" fillId="3" borderId="11" xfId="4" applyFill="1" applyBorder="1" applyAlignment="1">
      <alignment horizontal="left" wrapText="1"/>
    </xf>
    <xf numFmtId="0" fontId="11" fillId="0" borderId="10" xfId="4" applyBorder="1" applyAlignment="1">
      <alignment horizontal="left"/>
    </xf>
    <xf numFmtId="0" fontId="11" fillId="0" borderId="11" xfId="4" applyBorder="1" applyAlignment="1">
      <alignment horizontal="left"/>
    </xf>
    <xf numFmtId="0" fontId="11" fillId="0" borderId="12" xfId="4" applyBorder="1" applyAlignment="1">
      <alignment wrapText="1"/>
    </xf>
    <xf numFmtId="0" fontId="11" fillId="0" borderId="33" xfId="4" applyBorder="1" applyAlignment="1">
      <alignment wrapText="1"/>
    </xf>
    <xf numFmtId="0" fontId="11" fillId="0" borderId="14" xfId="4" applyBorder="1" applyAlignment="1">
      <alignment wrapText="1"/>
    </xf>
    <xf numFmtId="0" fontId="0" fillId="0" borderId="11" xfId="0"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0" fillId="0" borderId="9" xfId="0" applyBorder="1" applyAlignment="1">
      <alignment horizontal="left" vertical="center" wrapText="1"/>
    </xf>
    <xf numFmtId="0" fontId="0" fillId="0" borderId="9" xfId="0" applyBorder="1"/>
    <xf numFmtId="0" fontId="0" fillId="3" borderId="10" xfId="0" applyFill="1" applyBorder="1" applyAlignment="1">
      <alignment wrapText="1"/>
    </xf>
    <xf numFmtId="0" fontId="28" fillId="3" borderId="10" xfId="0" applyFont="1" applyFill="1" applyBorder="1" applyAlignment="1">
      <alignment wrapText="1"/>
    </xf>
    <xf numFmtId="0" fontId="0" fillId="0" borderId="10" xfId="0" applyBorder="1" applyAlignment="1">
      <alignment wrapText="1"/>
    </xf>
    <xf numFmtId="0" fontId="26" fillId="0" borderId="10" xfId="0" applyFont="1" applyBorder="1" applyAlignment="1">
      <alignment wrapText="1"/>
    </xf>
    <xf numFmtId="0" fontId="26" fillId="0" borderId="0" xfId="0" applyFont="1" applyBorder="1" applyAlignment="1"/>
    <xf numFmtId="0" fontId="31" fillId="0" borderId="7" xfId="0" applyFont="1" applyBorder="1" applyAlignment="1"/>
    <xf numFmtId="0" fontId="12" fillId="0" borderId="0" xfId="0" applyFont="1" applyBorder="1" applyAlignment="1"/>
    <xf numFmtId="0" fontId="0" fillId="0" borderId="14" xfId="0" applyFill="1" applyBorder="1"/>
    <xf numFmtId="0" fontId="0" fillId="3" borderId="11" xfId="0" applyFill="1" applyBorder="1" applyAlignment="1">
      <alignment horizontal="left" wrapText="1"/>
    </xf>
    <xf numFmtId="0" fontId="0" fillId="0" borderId="0" xfId="0" applyBorder="1" applyAlignment="1">
      <alignment vertical="top" wrapText="1"/>
    </xf>
    <xf numFmtId="0" fontId="12" fillId="0" borderId="0" xfId="0" applyFont="1" applyBorder="1" applyAlignment="1">
      <alignment horizontal="center" vertical="center" wrapText="1"/>
    </xf>
    <xf numFmtId="165" fontId="12" fillId="0" borderId="0" xfId="0" applyNumberFormat="1" applyFont="1" applyBorder="1" applyAlignment="1">
      <alignment vertical="top" wrapText="1"/>
    </xf>
    <xf numFmtId="0" fontId="0" fillId="0" borderId="9" xfId="0" applyBorder="1" applyAlignment="1">
      <alignment horizontal="left" vertical="center" wrapText="1"/>
    </xf>
    <xf numFmtId="0" fontId="0" fillId="0" borderId="10" xfId="0" applyFill="1" applyBorder="1" applyAlignment="1">
      <alignment horizontal="left" wrapText="1"/>
    </xf>
    <xf numFmtId="0" fontId="0" fillId="0" borderId="33" xfId="0" applyFill="1" applyBorder="1" applyAlignment="1">
      <alignment horizontal="left" wrapText="1"/>
    </xf>
    <xf numFmtId="0" fontId="0" fillId="0" borderId="11" xfId="0" applyFill="1" applyBorder="1" applyAlignment="1">
      <alignment horizontal="left" wrapText="1"/>
    </xf>
    <xf numFmtId="165" fontId="0" fillId="0" borderId="0" xfId="0" applyNumberFormat="1"/>
    <xf numFmtId="165" fontId="0" fillId="3" borderId="9" xfId="5" applyNumberFormat="1" applyFont="1" applyFill="1" applyBorder="1" applyAlignment="1">
      <alignment vertical="center" wrapText="1"/>
    </xf>
    <xf numFmtId="42" fontId="0" fillId="0" borderId="9" xfId="0" applyNumberFormat="1" applyBorder="1" applyAlignment="1">
      <alignment vertical="center"/>
    </xf>
    <xf numFmtId="0" fontId="0" fillId="0" borderId="9" xfId="0" applyBorder="1" applyAlignment="1">
      <alignment vertical="center"/>
    </xf>
    <xf numFmtId="9" fontId="0" fillId="0" borderId="9" xfId="6" applyFont="1" applyBorder="1" applyAlignment="1">
      <alignment horizontal="center" vertical="center"/>
    </xf>
    <xf numFmtId="0" fontId="0" fillId="3" borderId="0" xfId="0" applyFill="1" applyBorder="1" applyAlignment="1">
      <alignment vertical="center"/>
    </xf>
    <xf numFmtId="165" fontId="12" fillId="0" borderId="45" xfId="0" applyNumberFormat="1" applyFont="1" applyBorder="1" applyAlignment="1">
      <alignment vertical="center"/>
    </xf>
    <xf numFmtId="165" fontId="12" fillId="0" borderId="36" xfId="0" applyNumberFormat="1" applyFont="1" applyBorder="1" applyAlignment="1">
      <alignment vertical="center"/>
    </xf>
    <xf numFmtId="0" fontId="0" fillId="0" borderId="36" xfId="0" applyBorder="1" applyAlignment="1">
      <alignment vertical="center"/>
    </xf>
    <xf numFmtId="165" fontId="12" fillId="0" borderId="47" xfId="0" applyNumberFormat="1" applyFont="1" applyBorder="1" applyAlignment="1">
      <alignment vertical="center"/>
    </xf>
    <xf numFmtId="165" fontId="12" fillId="0" borderId="46" xfId="5" applyNumberFormat="1" applyFont="1" applyBorder="1" applyAlignment="1">
      <alignment vertical="center" wrapText="1"/>
    </xf>
    <xf numFmtId="42" fontId="0" fillId="0" borderId="9" xfId="0" applyNumberFormat="1" applyBorder="1" applyAlignment="1">
      <alignment vertical="center" wrapText="1"/>
    </xf>
    <xf numFmtId="49" fontId="12" fillId="0" borderId="9" xfId="0" applyNumberFormat="1" applyFont="1" applyBorder="1" applyAlignment="1">
      <alignment wrapText="1"/>
    </xf>
    <xf numFmtId="9" fontId="0" fillId="0" borderId="0" xfId="0" applyNumberFormat="1" applyBorder="1" applyAlignment="1">
      <alignment horizontal="center" vertical="center"/>
    </xf>
    <xf numFmtId="9" fontId="0" fillId="0" borderId="0" xfId="0" applyNumberFormat="1" applyAlignment="1">
      <alignment horizontal="center" vertical="center"/>
    </xf>
    <xf numFmtId="165" fontId="0" fillId="0" borderId="0" xfId="5" applyNumberFormat="1" applyFont="1"/>
    <xf numFmtId="0" fontId="0" fillId="0" borderId="0" xfId="0" applyAlignment="1">
      <alignment horizontal="center"/>
    </xf>
    <xf numFmtId="49" fontId="12" fillId="0" borderId="7" xfId="0" applyNumberFormat="1" applyFont="1" applyBorder="1" applyAlignment="1">
      <alignment wrapText="1"/>
    </xf>
    <xf numFmtId="0" fontId="0" fillId="0" borderId="9" xfId="0" applyFont="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left" vertical="center" wrapText="1"/>
    </xf>
    <xf numFmtId="165" fontId="0" fillId="0" borderId="9" xfId="5" applyNumberFormat="1" applyFont="1" applyFill="1" applyBorder="1" applyAlignment="1">
      <alignment vertical="center" wrapText="1"/>
    </xf>
    <xf numFmtId="0" fontId="0" fillId="0" borderId="2" xfId="0" applyFill="1" applyBorder="1"/>
    <xf numFmtId="49" fontId="0" fillId="0" borderId="0" xfId="0" applyNumberFormat="1" applyBorder="1" applyAlignment="1">
      <alignment horizontal="center"/>
    </xf>
    <xf numFmtId="0" fontId="0" fillId="0" borderId="18" xfId="0" applyBorder="1" applyAlignment="1">
      <alignment horizontal="center" vertical="center"/>
    </xf>
    <xf numFmtId="9" fontId="0" fillId="0" borderId="2" xfId="0" applyNumberFormat="1" applyBorder="1" applyAlignment="1">
      <alignment horizontal="center" vertical="center"/>
    </xf>
    <xf numFmtId="165" fontId="12" fillId="0" borderId="16" xfId="5" applyNumberFormat="1" applyFont="1" applyBorder="1"/>
    <xf numFmtId="165" fontId="12" fillId="0" borderId="17" xfId="5" applyNumberFormat="1" applyFont="1" applyBorder="1" applyAlignment="1">
      <alignment wrapText="1"/>
    </xf>
    <xf numFmtId="0" fontId="0" fillId="0" borderId="18" xfId="0" applyBorder="1" applyAlignment="1">
      <alignment horizontal="center"/>
    </xf>
    <xf numFmtId="49" fontId="0" fillId="0" borderId="9" xfId="0" applyNumberFormat="1" applyFont="1" applyBorder="1" applyAlignment="1">
      <alignment horizontal="center" vertical="center" wrapText="1"/>
    </xf>
    <xf numFmtId="165" fontId="0" fillId="0" borderId="9" xfId="0" applyNumberFormat="1" applyBorder="1" applyAlignment="1">
      <alignment vertical="center" wrapText="1"/>
    </xf>
    <xf numFmtId="14"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14" fontId="0" fillId="0" borderId="9" xfId="0" applyNumberFormat="1" applyFill="1" applyBorder="1" applyAlignment="1">
      <alignment horizontal="center" vertical="center" wrapText="1"/>
    </xf>
    <xf numFmtId="9" fontId="0" fillId="0" borderId="9" xfId="0" applyNumberForma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65" fontId="0" fillId="0" borderId="9" xfId="0" applyNumberFormat="1" applyFill="1" applyBorder="1" applyAlignment="1">
      <alignment vertical="center" wrapText="1"/>
    </xf>
    <xf numFmtId="165" fontId="0" fillId="0" borderId="12" xfId="0" applyNumberFormat="1" applyBorder="1" applyAlignment="1">
      <alignment vertical="center" wrapText="1"/>
    </xf>
    <xf numFmtId="165" fontId="0" fillId="0" borderId="12" xfId="5" applyNumberFormat="1" applyFont="1" applyBorder="1" applyAlignment="1">
      <alignment vertical="center" wrapText="1"/>
    </xf>
    <xf numFmtId="9" fontId="0" fillId="0" borderId="12" xfId="0" applyNumberFormat="1" applyBorder="1" applyAlignment="1">
      <alignment horizontal="center" vertical="center" wrapText="1"/>
    </xf>
    <xf numFmtId="165" fontId="0" fillId="0" borderId="3" xfId="5" applyNumberFormat="1" applyFont="1" applyBorder="1" applyAlignment="1">
      <alignment vertical="center" wrapText="1"/>
    </xf>
    <xf numFmtId="0" fontId="0" fillId="0" borderId="12" xfId="0" applyBorder="1" applyAlignment="1">
      <alignment horizontal="center" vertical="center" wrapText="1"/>
    </xf>
    <xf numFmtId="0" fontId="0" fillId="0" borderId="0" xfId="0" applyNumberFormat="1" applyFill="1"/>
    <xf numFmtId="0" fontId="12" fillId="0" borderId="9" xfId="0" applyFont="1" applyFill="1" applyBorder="1" applyAlignment="1">
      <alignment wrapText="1"/>
    </xf>
    <xf numFmtId="0" fontId="0" fillId="0" borderId="0" xfId="0" applyFill="1" applyBorder="1" applyAlignment="1">
      <alignment horizontal="left" wrapText="1"/>
    </xf>
    <xf numFmtId="0" fontId="0" fillId="0" borderId="0" xfId="0" applyFill="1"/>
    <xf numFmtId="0" fontId="0" fillId="0" borderId="0" xfId="0" applyFill="1" applyBorder="1"/>
    <xf numFmtId="14" fontId="0" fillId="0" borderId="0" xfId="0" applyNumberFormat="1" applyFill="1" applyBorder="1" applyAlignment="1">
      <alignment horizontal="left" wrapText="1"/>
    </xf>
    <xf numFmtId="0" fontId="22" fillId="0" borderId="0" xfId="0" applyFont="1" applyFill="1" applyBorder="1"/>
    <xf numFmtId="0" fontId="0" fillId="0" borderId="0" xfId="0" applyFill="1" applyBorder="1" applyAlignment="1">
      <alignment horizontal="left"/>
    </xf>
    <xf numFmtId="0" fontId="12"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9" xfId="0" applyNumberFormat="1" applyFill="1" applyBorder="1" applyAlignment="1">
      <alignment horizontal="center" wrapText="1"/>
    </xf>
    <xf numFmtId="0" fontId="0" fillId="0" borderId="9" xfId="0" quotePrefix="1" applyNumberFormat="1" applyFill="1" applyBorder="1" applyAlignment="1">
      <alignment horizontal="center" wrapText="1"/>
    </xf>
    <xf numFmtId="0" fontId="26" fillId="0" borderId="9" xfId="0" applyNumberFormat="1" applyFont="1" applyFill="1" applyBorder="1" applyAlignment="1">
      <alignment horizontal="center" wrapText="1"/>
    </xf>
    <xf numFmtId="0" fontId="24" fillId="0" borderId="9" xfId="4" applyFont="1" applyFill="1" applyBorder="1" applyAlignment="1">
      <alignment vertical="top"/>
    </xf>
    <xf numFmtId="14" fontId="24" fillId="0" borderId="9" xfId="4" applyNumberFormat="1" applyFont="1" applyFill="1" applyBorder="1" applyAlignment="1">
      <alignment horizontal="left" vertical="top"/>
    </xf>
    <xf numFmtId="0" fontId="0" fillId="0" borderId="10" xfId="0" applyFill="1" applyBorder="1" applyAlignment="1">
      <alignment horizontal="left" wrapText="1"/>
    </xf>
    <xf numFmtId="0" fontId="0" fillId="0" borderId="33" xfId="0" applyFill="1" applyBorder="1" applyAlignment="1">
      <alignment horizontal="left" wrapText="1"/>
    </xf>
    <xf numFmtId="0" fontId="0" fillId="0" borderId="11" xfId="0" applyFill="1" applyBorder="1" applyAlignment="1">
      <alignment horizontal="left" wrapText="1"/>
    </xf>
    <xf numFmtId="14" fontId="0" fillId="0" borderId="10" xfId="0" applyNumberFormat="1" applyFont="1" applyFill="1" applyBorder="1" applyAlignment="1">
      <alignment horizontal="left" vertical="top" wrapText="1"/>
    </xf>
    <xf numFmtId="14" fontId="0" fillId="0" borderId="11" xfId="0" applyNumberFormat="1" applyFont="1" applyFill="1" applyBorder="1" applyAlignment="1">
      <alignment horizontal="left" vertical="top" wrapText="1"/>
    </xf>
    <xf numFmtId="0" fontId="0" fillId="0" borderId="10" xfId="0" applyFill="1" applyBorder="1" applyAlignment="1">
      <alignment horizontal="left"/>
    </xf>
    <xf numFmtId="0" fontId="0" fillId="0" borderId="11" xfId="0" applyFill="1" applyBorder="1" applyAlignment="1">
      <alignment horizontal="left"/>
    </xf>
    <xf numFmtId="0" fontId="12" fillId="0" borderId="12" xfId="0" applyNumberFormat="1" applyFont="1" applyFill="1" applyBorder="1" applyAlignment="1">
      <alignment horizontal="center" wrapText="1"/>
    </xf>
    <xf numFmtId="0" fontId="12" fillId="0" borderId="13" xfId="0" applyNumberFormat="1" applyFont="1" applyFill="1" applyBorder="1" applyAlignment="1">
      <alignment horizontal="center" wrapText="1"/>
    </xf>
    <xf numFmtId="0" fontId="12" fillId="0" borderId="14" xfId="0" applyNumberFormat="1" applyFont="1" applyFill="1" applyBorder="1" applyAlignment="1">
      <alignment horizontal="center" wrapText="1"/>
    </xf>
    <xf numFmtId="0" fontId="12" fillId="0" borderId="1" xfId="0" applyFont="1" applyFill="1" applyBorder="1" applyAlignment="1">
      <alignment horizontal="left" wrapText="1"/>
    </xf>
    <xf numFmtId="0" fontId="12" fillId="0" borderId="2" xfId="0" applyFont="1" applyFill="1" applyBorder="1" applyAlignment="1">
      <alignment horizontal="left" wrapText="1"/>
    </xf>
    <xf numFmtId="0" fontId="12" fillId="0" borderId="3" xfId="0" applyFont="1" applyFill="1" applyBorder="1" applyAlignment="1">
      <alignment horizontal="left" wrapText="1"/>
    </xf>
    <xf numFmtId="0" fontId="12" fillId="0" borderId="4" xfId="0" applyFont="1" applyFill="1" applyBorder="1" applyAlignment="1">
      <alignment horizontal="left" wrapText="1"/>
    </xf>
    <xf numFmtId="0" fontId="12" fillId="0" borderId="0" xfId="0" applyFont="1" applyFill="1" applyBorder="1" applyAlignment="1">
      <alignment horizontal="left" wrapText="1"/>
    </xf>
    <xf numFmtId="0" fontId="12" fillId="0" borderId="5" xfId="0" applyFont="1" applyFill="1" applyBorder="1" applyAlignment="1">
      <alignment horizontal="left" wrapText="1"/>
    </xf>
    <xf numFmtId="0" fontId="12" fillId="0" borderId="6" xfId="0" applyFont="1" applyFill="1" applyBorder="1" applyAlignment="1">
      <alignment horizontal="left" wrapText="1"/>
    </xf>
    <xf numFmtId="0" fontId="12" fillId="0" borderId="7" xfId="0" applyFont="1" applyFill="1" applyBorder="1" applyAlignment="1">
      <alignment horizontal="left" wrapText="1"/>
    </xf>
    <xf numFmtId="0" fontId="12" fillId="0" borderId="8" xfId="0" applyFont="1" applyFill="1" applyBorder="1" applyAlignment="1">
      <alignment horizontal="left" wrapText="1"/>
    </xf>
    <xf numFmtId="0" fontId="0" fillId="0" borderId="33" xfId="0" applyFill="1" applyBorder="1" applyAlignment="1">
      <alignment horizontal="left"/>
    </xf>
    <xf numFmtId="0" fontId="26" fillId="0" borderId="10" xfId="0" applyFont="1" applyFill="1" applyBorder="1" applyAlignment="1">
      <alignment horizontal="left" wrapText="1"/>
    </xf>
    <xf numFmtId="0" fontId="26" fillId="0" borderId="33" xfId="0" applyFont="1" applyFill="1" applyBorder="1" applyAlignment="1">
      <alignment horizontal="left" wrapText="1"/>
    </xf>
    <xf numFmtId="0" fontId="26" fillId="0" borderId="11" xfId="0" applyFont="1" applyFill="1" applyBorder="1" applyAlignment="1">
      <alignment horizontal="left" wrapText="1"/>
    </xf>
    <xf numFmtId="42" fontId="12" fillId="0" borderId="12" xfId="5" applyNumberFormat="1" applyFont="1" applyBorder="1" applyAlignment="1">
      <alignment horizontal="center" vertical="center" wrapText="1"/>
    </xf>
    <xf numFmtId="42" fontId="12" fillId="0" borderId="13" xfId="5" applyNumberFormat="1" applyFont="1" applyBorder="1" applyAlignment="1">
      <alignment horizontal="center" vertical="center" wrapText="1"/>
    </xf>
    <xf numFmtId="42" fontId="12" fillId="0" borderId="14" xfId="5"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9" xfId="0" applyFont="1" applyBorder="1" applyAlignment="1">
      <alignment horizontal="center" vertical="center" wrapText="1"/>
    </xf>
    <xf numFmtId="42" fontId="12" fillId="0" borderId="9" xfId="5"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12" fillId="0" borderId="10" xfId="0" applyFont="1" applyBorder="1" applyAlignment="1">
      <alignment horizontal="left" vertical="center" wrapText="1"/>
    </xf>
    <xf numFmtId="0" fontId="12" fillId="0" borderId="33" xfId="0" applyFont="1" applyBorder="1" applyAlignment="1">
      <alignment horizontal="left" vertical="center" wrapText="1"/>
    </xf>
    <xf numFmtId="0" fontId="12" fillId="0" borderId="11" xfId="0" applyFont="1" applyBorder="1" applyAlignment="1">
      <alignment horizontal="left" vertical="center" wrapText="1"/>
    </xf>
    <xf numFmtId="0" fontId="0" fillId="0" borderId="33" xfId="0" applyBorder="1" applyAlignment="1">
      <alignment horizontal="left" vertical="center" wrapText="1"/>
    </xf>
    <xf numFmtId="0" fontId="0" fillId="0" borderId="9" xfId="0" applyBorder="1" applyAlignment="1">
      <alignment horizontal="left" vertical="center" wrapText="1"/>
    </xf>
    <xf numFmtId="14" fontId="0" fillId="0" borderId="9" xfId="0" applyNumberFormat="1" applyBorder="1" applyAlignment="1">
      <alignment horizontal="left" vertical="center" wrapText="1"/>
    </xf>
    <xf numFmtId="0" fontId="0" fillId="0" borderId="9" xfId="0"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0" fillId="0" borderId="10" xfId="0" applyFont="1" applyBorder="1" applyAlignment="1">
      <alignment horizontal="left" wrapText="1"/>
    </xf>
    <xf numFmtId="0" fontId="0" fillId="0" borderId="11" xfId="0" applyFont="1" applyBorder="1" applyAlignment="1">
      <alignment horizontal="left" wrapText="1"/>
    </xf>
    <xf numFmtId="14" fontId="0" fillId="0" borderId="10" xfId="0" applyNumberFormat="1" applyFont="1" applyBorder="1" applyAlignment="1">
      <alignment horizontal="left" wrapText="1"/>
    </xf>
    <xf numFmtId="14" fontId="0" fillId="0" borderId="11" xfId="0" applyNumberFormat="1" applyFont="1" applyBorder="1" applyAlignment="1">
      <alignment horizontal="left" wrapText="1"/>
    </xf>
    <xf numFmtId="0" fontId="0" fillId="0" borderId="10" xfId="0" applyFont="1" applyBorder="1" applyAlignment="1">
      <alignment horizontal="left"/>
    </xf>
    <xf numFmtId="0" fontId="0" fillId="0" borderId="11" xfId="0" applyFont="1" applyBorder="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49" fontId="12" fillId="0" borderId="9" xfId="0" applyNumberFormat="1" applyFont="1" applyBorder="1" applyAlignment="1">
      <alignment horizontal="center" wrapText="1"/>
    </xf>
    <xf numFmtId="0" fontId="12" fillId="0" borderId="9" xfId="0" applyFont="1" applyBorder="1" applyAlignment="1">
      <alignment horizontal="center" wrapText="1"/>
    </xf>
    <xf numFmtId="165" fontId="12" fillId="0" borderId="12" xfId="5" applyNumberFormat="1" applyFont="1" applyBorder="1" applyAlignment="1">
      <alignment horizontal="center" wrapText="1"/>
    </xf>
    <xf numFmtId="165" fontId="12" fillId="0" borderId="13" xfId="5" applyNumberFormat="1" applyFont="1" applyBorder="1" applyAlignment="1">
      <alignment horizontal="center" wrapText="1"/>
    </xf>
    <xf numFmtId="165" fontId="12" fillId="0" borderId="14" xfId="5" applyNumberFormat="1" applyFont="1" applyBorder="1" applyAlignment="1">
      <alignment horizontal="center" wrapText="1"/>
    </xf>
    <xf numFmtId="165" fontId="12" fillId="0" borderId="9" xfId="0" applyNumberFormat="1" applyFont="1" applyBorder="1" applyAlignment="1">
      <alignment horizontal="center" wrapText="1"/>
    </xf>
    <xf numFmtId="9" fontId="12" fillId="0" borderId="1" xfId="0" applyNumberFormat="1" applyFont="1" applyBorder="1" applyAlignment="1">
      <alignment horizontal="center" wrapText="1"/>
    </xf>
    <xf numFmtId="9" fontId="12" fillId="0" borderId="4" xfId="0" applyNumberFormat="1" applyFont="1" applyBorder="1" applyAlignment="1">
      <alignment horizontal="center" wrapText="1"/>
    </xf>
    <xf numFmtId="9" fontId="12" fillId="0" borderId="6" xfId="0" applyNumberFormat="1" applyFont="1" applyBorder="1" applyAlignment="1">
      <alignment horizontal="center" wrapText="1"/>
    </xf>
    <xf numFmtId="9" fontId="12" fillId="0" borderId="9" xfId="0" applyNumberFormat="1" applyFont="1" applyBorder="1" applyAlignment="1">
      <alignment horizontal="center" wrapText="1"/>
    </xf>
    <xf numFmtId="0" fontId="12" fillId="0" borderId="12" xfId="4" applyFont="1" applyFill="1" applyBorder="1" applyAlignment="1">
      <alignment horizontal="center" wrapText="1"/>
    </xf>
    <xf numFmtId="0" fontId="12" fillId="0" borderId="13" xfId="4" applyFont="1" applyFill="1" applyBorder="1" applyAlignment="1">
      <alignment horizontal="center" wrapText="1"/>
    </xf>
    <xf numFmtId="0" fontId="12" fillId="0" borderId="14" xfId="4" applyFont="1" applyFill="1" applyBorder="1" applyAlignment="1">
      <alignment horizontal="center" wrapText="1"/>
    </xf>
    <xf numFmtId="0" fontId="12" fillId="0" borderId="12" xfId="4" applyFont="1" applyBorder="1" applyAlignment="1">
      <alignment horizontal="center" wrapText="1"/>
    </xf>
    <xf numFmtId="0" fontId="12" fillId="0" borderId="13" xfId="4" applyFont="1" applyBorder="1" applyAlignment="1">
      <alignment horizontal="center" wrapText="1"/>
    </xf>
    <xf numFmtId="0" fontId="12" fillId="0" borderId="14" xfId="4" applyFont="1" applyBorder="1" applyAlignment="1">
      <alignment horizontal="center" wrapText="1"/>
    </xf>
    <xf numFmtId="0" fontId="12" fillId="0" borderId="9" xfId="4" applyFont="1" applyBorder="1" applyAlignment="1">
      <alignment horizontal="center" wrapText="1"/>
    </xf>
    <xf numFmtId="0" fontId="12" fillId="0" borderId="1" xfId="4" applyFont="1" applyFill="1" applyBorder="1" applyAlignment="1">
      <alignment horizontal="center" wrapText="1"/>
    </xf>
    <xf numFmtId="0" fontId="12" fillId="0" borderId="4" xfId="4" applyFont="1" applyFill="1" applyBorder="1" applyAlignment="1">
      <alignment horizontal="center" wrapText="1"/>
    </xf>
    <xf numFmtId="0" fontId="12" fillId="0" borderId="6" xfId="4" applyFont="1" applyFill="1" applyBorder="1" applyAlignment="1">
      <alignment horizontal="center" wrapText="1"/>
    </xf>
    <xf numFmtId="0" fontId="12" fillId="0" borderId="9" xfId="4" applyFont="1" applyFill="1" applyBorder="1" applyAlignment="1">
      <alignment horizontal="center" wrapText="1"/>
    </xf>
    <xf numFmtId="0" fontId="11" fillId="0" borderId="10" xfId="4" applyBorder="1" applyAlignment="1">
      <alignment horizontal="left" wrapText="1"/>
    </xf>
    <xf numFmtId="0" fontId="11" fillId="0" borderId="11" xfId="4" applyBorder="1" applyAlignment="1">
      <alignment horizontal="left" wrapText="1"/>
    </xf>
    <xf numFmtId="14" fontId="11" fillId="0" borderId="10" xfId="4" applyNumberFormat="1" applyBorder="1" applyAlignment="1">
      <alignment horizontal="left" wrapText="1"/>
    </xf>
    <xf numFmtId="14" fontId="11" fillId="0" borderId="11" xfId="4" applyNumberFormat="1" applyBorder="1" applyAlignment="1">
      <alignment horizontal="left" wrapText="1"/>
    </xf>
    <xf numFmtId="0" fontId="11" fillId="0" borderId="10" xfId="4" applyBorder="1" applyAlignment="1">
      <alignment horizontal="left"/>
    </xf>
    <xf numFmtId="0" fontId="11" fillId="0" borderId="11" xfId="4" applyBorder="1" applyAlignment="1">
      <alignment horizontal="left"/>
    </xf>
    <xf numFmtId="0" fontId="12" fillId="0" borderId="21" xfId="4" applyFont="1" applyFill="1" applyBorder="1" applyAlignment="1">
      <alignment horizontal="center" wrapText="1"/>
    </xf>
    <xf numFmtId="0" fontId="12" fillId="0" borderId="22" xfId="4" applyFont="1" applyFill="1" applyBorder="1" applyAlignment="1">
      <alignment horizontal="center" wrapText="1"/>
    </xf>
    <xf numFmtId="0" fontId="12" fillId="0" borderId="24" xfId="4" applyFont="1" applyFill="1" applyBorder="1" applyAlignment="1">
      <alignment horizontal="center" wrapText="1"/>
    </xf>
    <xf numFmtId="0" fontId="14" fillId="4" borderId="27" xfId="4" applyFont="1" applyFill="1" applyBorder="1" applyAlignment="1">
      <alignment horizontal="center" vertical="center" wrapText="1"/>
    </xf>
    <xf numFmtId="0" fontId="14" fillId="4" borderId="28" xfId="4" applyFont="1" applyFill="1" applyBorder="1" applyAlignment="1">
      <alignment horizontal="center" vertical="center" wrapText="1"/>
    </xf>
    <xf numFmtId="0" fontId="14" fillId="4" borderId="29" xfId="4" applyFont="1" applyFill="1" applyBorder="1" applyAlignment="1">
      <alignment horizontal="center" vertical="center" wrapText="1"/>
    </xf>
    <xf numFmtId="0" fontId="12" fillId="0" borderId="1" xfId="4" applyFont="1" applyBorder="1" applyAlignment="1">
      <alignment horizontal="center" wrapText="1"/>
    </xf>
    <xf numFmtId="0" fontId="12" fillId="0" borderId="4" xfId="4" applyFont="1" applyBorder="1" applyAlignment="1">
      <alignment horizontal="center" wrapText="1"/>
    </xf>
    <xf numFmtId="0" fontId="12" fillId="0" borderId="6" xfId="4" applyFont="1" applyBorder="1" applyAlignment="1">
      <alignment horizontal="center" wrapText="1"/>
    </xf>
    <xf numFmtId="5" fontId="12" fillId="0" borderId="12" xfId="4" applyNumberFormat="1" applyFont="1" applyBorder="1" applyAlignment="1">
      <alignment horizontal="center" wrapText="1"/>
    </xf>
    <xf numFmtId="5" fontId="12" fillId="0" borderId="13" xfId="4" applyNumberFormat="1" applyFont="1" applyBorder="1" applyAlignment="1">
      <alignment horizontal="center" wrapText="1"/>
    </xf>
    <xf numFmtId="5" fontId="12" fillId="0" borderId="14" xfId="4" applyNumberFormat="1" applyFont="1" applyBorder="1" applyAlignment="1">
      <alignment horizontal="center" wrapText="1"/>
    </xf>
    <xf numFmtId="49" fontId="12" fillId="0" borderId="14" xfId="4" applyNumberFormat="1" applyFont="1" applyBorder="1" applyAlignment="1">
      <alignment horizontal="center" wrapText="1"/>
    </xf>
    <xf numFmtId="49" fontId="12" fillId="0" borderId="9" xfId="4" applyNumberFormat="1" applyFont="1" applyBorder="1" applyAlignment="1">
      <alignment horizontal="center" wrapText="1"/>
    </xf>
    <xf numFmtId="164" fontId="12" fillId="0" borderId="14" xfId="4" applyNumberFormat="1" applyFont="1" applyBorder="1" applyAlignment="1">
      <alignment horizontal="center" wrapText="1"/>
    </xf>
    <xf numFmtId="164" fontId="12" fillId="0" borderId="9" xfId="4" applyNumberFormat="1" applyFont="1" applyBorder="1" applyAlignment="1">
      <alignment horizontal="center" wrapText="1"/>
    </xf>
    <xf numFmtId="5" fontId="12" fillId="0" borderId="12" xfId="1" applyNumberFormat="1" applyFont="1" applyFill="1" applyBorder="1" applyAlignment="1">
      <alignment horizontal="center" wrapText="1"/>
    </xf>
    <xf numFmtId="5" fontId="12" fillId="0" borderId="13" xfId="1" applyNumberFormat="1" applyFont="1" applyFill="1" applyBorder="1" applyAlignment="1">
      <alignment horizontal="center" wrapText="1"/>
    </xf>
    <xf numFmtId="5" fontId="12" fillId="0" borderId="14" xfId="1" applyNumberFormat="1" applyFont="1" applyFill="1" applyBorder="1" applyAlignment="1">
      <alignment horizontal="center" wrapText="1"/>
    </xf>
    <xf numFmtId="0" fontId="11" fillId="0" borderId="2" xfId="4" applyFont="1" applyBorder="1" applyAlignment="1">
      <alignment horizontal="left" wrapText="1"/>
    </xf>
    <xf numFmtId="0" fontId="11" fillId="0" borderId="3" xfId="4" applyFont="1" applyBorder="1" applyAlignment="1">
      <alignment horizontal="left" wrapText="1"/>
    </xf>
    <xf numFmtId="0" fontId="13" fillId="0" borderId="1" xfId="4" applyFont="1" applyBorder="1" applyAlignment="1">
      <alignment horizontal="center" wrapText="1"/>
    </xf>
    <xf numFmtId="0" fontId="13" fillId="0" borderId="4" xfId="4" applyFont="1" applyBorder="1" applyAlignment="1">
      <alignment horizontal="center" wrapText="1"/>
    </xf>
    <xf numFmtId="164" fontId="11" fillId="0" borderId="12" xfId="4" applyNumberFormat="1" applyFont="1" applyFill="1" applyBorder="1" applyAlignment="1">
      <alignment wrapText="1"/>
    </xf>
    <xf numFmtId="164" fontId="11" fillId="0" borderId="13" xfId="4" applyNumberFormat="1" applyFont="1" applyFill="1" applyBorder="1" applyAlignment="1">
      <alignment wrapText="1"/>
    </xf>
    <xf numFmtId="14" fontId="11" fillId="0" borderId="0" xfId="4" applyNumberFormat="1" applyFont="1" applyFill="1" applyBorder="1" applyAlignment="1">
      <alignment horizontal="left" wrapText="1"/>
    </xf>
    <xf numFmtId="0" fontId="11" fillId="0" borderId="4" xfId="4" applyFont="1" applyBorder="1" applyAlignment="1">
      <alignment horizontal="center" wrapText="1"/>
    </xf>
    <xf numFmtId="0" fontId="11" fillId="0" borderId="0" xfId="4" applyFont="1" applyBorder="1" applyAlignment="1">
      <alignment horizontal="center" wrapText="1"/>
    </xf>
    <xf numFmtId="0" fontId="11" fillId="0" borderId="0" xfId="4" applyFont="1" applyFill="1" applyBorder="1" applyAlignment="1">
      <alignment horizontal="left"/>
    </xf>
    <xf numFmtId="0" fontId="18" fillId="0" borderId="1" xfId="4" applyFont="1" applyBorder="1" applyAlignment="1">
      <alignment horizontal="center" wrapText="1"/>
    </xf>
    <xf numFmtId="0" fontId="18" fillId="0" borderId="4" xfId="4" applyFont="1" applyBorder="1" applyAlignment="1">
      <alignment horizontal="center" wrapText="1"/>
    </xf>
    <xf numFmtId="0" fontId="12" fillId="0" borderId="1" xfId="0" applyFont="1" applyBorder="1" applyAlignment="1">
      <alignment horizontal="center" wrapText="1"/>
    </xf>
    <xf numFmtId="0" fontId="12" fillId="0" borderId="4" xfId="0" applyFont="1" applyBorder="1" applyAlignment="1">
      <alignment horizontal="center" wrapText="1"/>
    </xf>
    <xf numFmtId="0" fontId="12" fillId="0" borderId="6" xfId="0" applyFont="1" applyBorder="1" applyAlignment="1">
      <alignment horizontal="center"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0" fillId="0" borderId="33" xfId="0" applyBorder="1" applyAlignment="1">
      <alignment horizontal="left"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0" xfId="0" applyFont="1" applyBorder="1" applyAlignment="1">
      <alignment horizontal="left" wrapText="1"/>
    </xf>
    <xf numFmtId="0" fontId="12" fillId="0" borderId="5" xfId="0"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8" fillId="0" borderId="10" xfId="0" applyFont="1" applyBorder="1" applyAlignment="1">
      <alignment horizontal="left" wrapText="1"/>
    </xf>
    <xf numFmtId="0" fontId="8" fillId="0" borderId="11" xfId="0" applyFont="1" applyBorder="1" applyAlignment="1">
      <alignment horizontal="left" wrapText="1"/>
    </xf>
    <xf numFmtId="14" fontId="8" fillId="0" borderId="10" xfId="0" applyNumberFormat="1" applyFont="1" applyBorder="1" applyAlignment="1">
      <alignment horizontal="left" wrapText="1"/>
    </xf>
    <xf numFmtId="14" fontId="8" fillId="0" borderId="11" xfId="0" applyNumberFormat="1" applyFont="1" applyBorder="1" applyAlignment="1">
      <alignment horizontal="left" wrapText="1"/>
    </xf>
    <xf numFmtId="0" fontId="8" fillId="0" borderId="10" xfId="0" applyFont="1" applyBorder="1" applyAlignment="1">
      <alignment horizontal="left"/>
    </xf>
    <xf numFmtId="0" fontId="8" fillId="0" borderId="11" xfId="0" applyFont="1" applyBorder="1" applyAlignment="1">
      <alignment horizontal="left"/>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9" xfId="0" applyFont="1" applyBorder="1" applyAlignment="1">
      <alignment horizontal="center" wrapText="1"/>
    </xf>
    <xf numFmtId="0" fontId="7" fillId="0" borderId="1" xfId="0" applyFont="1" applyBorder="1" applyAlignment="1">
      <alignment horizontal="center" wrapText="1"/>
    </xf>
    <xf numFmtId="0" fontId="7" fillId="0" borderId="4" xfId="0" applyFont="1" applyBorder="1" applyAlignment="1">
      <alignment horizontal="center" wrapText="1"/>
    </xf>
    <xf numFmtId="0" fontId="7" fillId="0" borderId="6" xfId="0" applyFont="1" applyBorder="1" applyAlignment="1">
      <alignment horizontal="center" wrapText="1"/>
    </xf>
    <xf numFmtId="0" fontId="11" fillId="0" borderId="12" xfId="4" applyBorder="1" applyAlignment="1">
      <alignment horizontal="left" wrapText="1"/>
    </xf>
    <xf numFmtId="0" fontId="11" fillId="0" borderId="13" xfId="4" applyBorder="1" applyAlignment="1">
      <alignment horizontal="left" wrapText="1"/>
    </xf>
    <xf numFmtId="0" fontId="11" fillId="0" borderId="14" xfId="4" applyBorder="1" applyAlignment="1">
      <alignment horizontal="left" wrapText="1"/>
    </xf>
    <xf numFmtId="165" fontId="12" fillId="0" borderId="9" xfId="4" applyNumberFormat="1" applyFont="1" applyBorder="1" applyAlignment="1">
      <alignment horizontal="center" wrapText="1"/>
    </xf>
    <xf numFmtId="0" fontId="12" fillId="0" borderId="11" xfId="4" applyFont="1" applyBorder="1" applyAlignment="1">
      <alignment horizontal="center" wrapText="1"/>
    </xf>
    <xf numFmtId="165" fontId="12" fillId="0" borderId="9" xfId="0" applyNumberFormat="1" applyFont="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3" fillId="5" borderId="10" xfId="0" applyFont="1" applyFill="1" applyBorder="1" applyAlignment="1">
      <alignment horizontal="left" wrapText="1"/>
    </xf>
    <xf numFmtId="0" fontId="13" fillId="5" borderId="33" xfId="0" applyFont="1" applyFill="1" applyBorder="1" applyAlignment="1">
      <alignment horizontal="left" wrapText="1"/>
    </xf>
    <xf numFmtId="0" fontId="13" fillId="5" borderId="11" xfId="0" applyFont="1" applyFill="1" applyBorder="1" applyAlignment="1">
      <alignment horizontal="left" wrapText="1"/>
    </xf>
    <xf numFmtId="0" fontId="12" fillId="5" borderId="10" xfId="0" applyFont="1" applyFill="1" applyBorder="1" applyAlignment="1">
      <alignment horizontal="left" wrapText="1"/>
    </xf>
    <xf numFmtId="0" fontId="12" fillId="5" borderId="33" xfId="0" applyFont="1" applyFill="1" applyBorder="1" applyAlignment="1">
      <alignment horizontal="left" wrapText="1"/>
    </xf>
    <xf numFmtId="0" fontId="12" fillId="5" borderId="11" xfId="0" applyFont="1" applyFill="1" applyBorder="1" applyAlignment="1">
      <alignment horizontal="left" wrapText="1"/>
    </xf>
    <xf numFmtId="0" fontId="0" fillId="0" borderId="10" xfId="0" applyFont="1" applyFill="1" applyBorder="1" applyAlignment="1">
      <alignment horizontal="left" wrapText="1"/>
    </xf>
    <xf numFmtId="0" fontId="0" fillId="0" borderId="33" xfId="0" applyFont="1" applyFill="1" applyBorder="1" applyAlignment="1">
      <alignment horizontal="left" wrapText="1"/>
    </xf>
    <xf numFmtId="0" fontId="0" fillId="0" borderId="11" xfId="0" applyFont="1" applyFill="1" applyBorder="1" applyAlignment="1">
      <alignment horizontal="left" wrapText="1"/>
    </xf>
    <xf numFmtId="0" fontId="38" fillId="5" borderId="10" xfId="0" applyFont="1" applyFill="1" applyBorder="1" applyAlignment="1">
      <alignment horizontal="left" wrapText="1"/>
    </xf>
    <xf numFmtId="0" fontId="38" fillId="5" borderId="33" xfId="0" applyFont="1" applyFill="1" applyBorder="1" applyAlignment="1">
      <alignment horizontal="left" wrapText="1"/>
    </xf>
    <xf numFmtId="0" fontId="38" fillId="5" borderId="11" xfId="0" applyFont="1" applyFill="1" applyBorder="1" applyAlignment="1">
      <alignment horizontal="left" wrapText="1"/>
    </xf>
  </cellXfs>
  <cellStyles count="12">
    <cellStyle name="Currency" xfId="1" builtinId="4"/>
    <cellStyle name="Currency 2" xfId="7"/>
    <cellStyle name="Currency 3" xfId="5"/>
    <cellStyle name="Normal" xfId="0" builtinId="0"/>
    <cellStyle name="Normal 2" xfId="3"/>
    <cellStyle name="Normal 3" xfId="10"/>
    <cellStyle name="Normal 4" xfId="4"/>
    <cellStyle name="Normal 6 2 3 2" xfId="11"/>
    <cellStyle name="Normal 9 2" xfId="8"/>
    <cellStyle name="Normal_Sheet1" xfId="9"/>
    <cellStyle name="Percent" xfId="2" builtinId="5"/>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D/18-19%20TMD-OED%20-%20FY18%20JOC%20Government%20Facilities%20Report%20-%202017-11-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ow r="8">
          <cell r="C8" t="str">
            <v>Camp Mabry Admin Offices
2200 W 35th St Bldg 1
Austin, 78730</v>
          </cell>
        </row>
        <row r="9">
          <cell r="C9" t="str">
            <v>Weslaco Readiness Center
1100 Vo-Tech Drive
Weslaco 78596</v>
          </cell>
        </row>
        <row r="10">
          <cell r="C10" t="str">
            <v>Terrell Readiness Center
Lions Club Parkway 
Hwy 80 West
Terrell 75160</v>
          </cell>
        </row>
        <row r="11">
          <cell r="C11" t="str">
            <v>Fort Worth Shoreview Readiness Center
8111 Shoreview Dr
Fort Worth 76108</v>
          </cell>
        </row>
        <row r="12">
          <cell r="C12" t="str">
            <v>Fort Worth Cobb Park Readiness Center
2101 Cobb Park Dr
Fort Worth 76105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election activeCell="A9" sqref="A9:XFD9"/>
    </sheetView>
  </sheetViews>
  <sheetFormatPr defaultRowHeight="15" x14ac:dyDescent="0.25"/>
  <cols>
    <col min="1" max="1" width="23.42578125" customWidth="1"/>
    <col min="2" max="2" width="14.85546875" customWidth="1"/>
    <col min="3" max="3" width="15.42578125" customWidth="1"/>
    <col min="4" max="4" width="16.42578125" customWidth="1"/>
    <col min="5" max="5" width="11.85546875" customWidth="1"/>
    <col min="6" max="6" width="12.5703125" customWidth="1"/>
    <col min="7" max="7" width="11.42578125" customWidth="1"/>
    <col min="8" max="8" width="12.42578125" customWidth="1"/>
    <col min="9" max="9" width="12.7109375" customWidth="1"/>
  </cols>
  <sheetData>
    <row r="1" spans="1:9" ht="21" x14ac:dyDescent="0.35">
      <c r="D1" s="1" t="s">
        <v>0</v>
      </c>
    </row>
    <row r="2" spans="1:9" ht="45" x14ac:dyDescent="0.25">
      <c r="A2" s="2"/>
      <c r="B2" s="3" t="s">
        <v>1</v>
      </c>
      <c r="C2" s="3" t="s">
        <v>2</v>
      </c>
      <c r="D2" s="4" t="s">
        <v>3</v>
      </c>
      <c r="E2" s="5" t="s">
        <v>4</v>
      </c>
      <c r="F2" s="4" t="s">
        <v>5</v>
      </c>
      <c r="G2" s="5" t="s">
        <v>6</v>
      </c>
      <c r="H2" s="3" t="s">
        <v>7</v>
      </c>
      <c r="I2" s="6" t="s">
        <v>8</v>
      </c>
    </row>
    <row r="3" spans="1:9" x14ac:dyDescent="0.25">
      <c r="A3" s="33" t="s">
        <v>1432</v>
      </c>
      <c r="B3" s="7"/>
      <c r="C3" s="7"/>
      <c r="D3" s="8"/>
      <c r="E3" s="9"/>
      <c r="F3" s="8"/>
      <c r="G3" s="9"/>
      <c r="H3" s="7"/>
      <c r="I3" s="10"/>
    </row>
    <row r="4" spans="1:9" x14ac:dyDescent="0.25">
      <c r="A4" s="11" t="s">
        <v>9</v>
      </c>
      <c r="B4" s="12">
        <v>12000000</v>
      </c>
      <c r="C4" s="12">
        <v>12000000</v>
      </c>
      <c r="D4" s="12">
        <v>143908</v>
      </c>
      <c r="E4" s="13">
        <f>D4/C4</f>
        <v>1.1992333333333334E-2</v>
      </c>
      <c r="F4" s="12">
        <v>27191</v>
      </c>
      <c r="G4" s="14">
        <f t="shared" ref="G4:G14" si="0">F4/C4</f>
        <v>2.2659166666666665E-3</v>
      </c>
      <c r="H4" s="12">
        <f t="shared" ref="H4:H15" si="1">SUM(C4-D4-F4)</f>
        <v>11828901</v>
      </c>
      <c r="I4" s="15">
        <f t="shared" ref="I4:I16" si="2">SUM(H4/C4)</f>
        <v>0.98574174999999997</v>
      </c>
    </row>
    <row r="5" spans="1:9" x14ac:dyDescent="0.25">
      <c r="A5" s="16" t="s">
        <v>10</v>
      </c>
      <c r="B5" s="17">
        <v>11000000</v>
      </c>
      <c r="C5" s="17">
        <v>9777775</v>
      </c>
      <c r="D5" s="17">
        <v>1491460</v>
      </c>
      <c r="E5" s="23">
        <f t="shared" ref="E5:E11" si="3">D5/C5</f>
        <v>0.15253572515219466</v>
      </c>
      <c r="F5" s="17">
        <v>0</v>
      </c>
      <c r="G5" s="24">
        <f t="shared" si="0"/>
        <v>0</v>
      </c>
      <c r="H5" s="17">
        <f t="shared" si="1"/>
        <v>8286315</v>
      </c>
      <c r="I5" s="25">
        <f t="shared" si="2"/>
        <v>0.8474642748478054</v>
      </c>
    </row>
    <row r="6" spans="1:9" x14ac:dyDescent="0.25">
      <c r="A6" s="11" t="s">
        <v>11</v>
      </c>
      <c r="B6" s="12">
        <v>66185665</v>
      </c>
      <c r="C6" s="12">
        <v>66185665</v>
      </c>
      <c r="D6" s="12">
        <v>964733</v>
      </c>
      <c r="E6" s="22">
        <f t="shared" si="3"/>
        <v>1.4576162375946514E-2</v>
      </c>
      <c r="F6" s="12">
        <v>820525</v>
      </c>
      <c r="G6" s="14">
        <v>0</v>
      </c>
      <c r="H6" s="12">
        <f t="shared" si="1"/>
        <v>64400407</v>
      </c>
      <c r="I6" s="15">
        <f t="shared" si="2"/>
        <v>0.97302651563597642</v>
      </c>
    </row>
    <row r="7" spans="1:9" x14ac:dyDescent="0.25">
      <c r="A7" s="16" t="s">
        <v>12</v>
      </c>
      <c r="B7" s="17">
        <v>41635989</v>
      </c>
      <c r="C7" s="17">
        <v>41999389</v>
      </c>
      <c r="D7" s="17">
        <v>2778596</v>
      </c>
      <c r="E7" s="23">
        <f t="shared" si="3"/>
        <v>6.6158010060574923E-2</v>
      </c>
      <c r="F7" s="17">
        <v>845573</v>
      </c>
      <c r="G7" s="24">
        <f t="shared" si="0"/>
        <v>2.0132983363162736E-2</v>
      </c>
      <c r="H7" s="17">
        <f t="shared" si="1"/>
        <v>38375220</v>
      </c>
      <c r="I7" s="25">
        <f t="shared" si="2"/>
        <v>0.91370900657626231</v>
      </c>
    </row>
    <row r="8" spans="1:9" x14ac:dyDescent="0.25">
      <c r="A8" s="11" t="s">
        <v>13</v>
      </c>
      <c r="B8" s="12">
        <v>90000000</v>
      </c>
      <c r="C8" s="12">
        <v>90000000</v>
      </c>
      <c r="D8" s="12">
        <v>0</v>
      </c>
      <c r="E8" s="14">
        <f t="shared" si="3"/>
        <v>0</v>
      </c>
      <c r="F8" s="12">
        <v>0</v>
      </c>
      <c r="G8" s="14">
        <f t="shared" si="0"/>
        <v>0</v>
      </c>
      <c r="H8" s="12">
        <f t="shared" si="1"/>
        <v>90000000</v>
      </c>
      <c r="I8" s="15">
        <f t="shared" si="2"/>
        <v>1</v>
      </c>
    </row>
    <row r="9" spans="1:9" x14ac:dyDescent="0.25">
      <c r="A9" s="16" t="s">
        <v>14</v>
      </c>
      <c r="B9" s="17">
        <v>50000000</v>
      </c>
      <c r="C9" s="17">
        <v>50000000</v>
      </c>
      <c r="D9" s="17">
        <v>605000</v>
      </c>
      <c r="E9" s="23">
        <f t="shared" si="3"/>
        <v>1.21E-2</v>
      </c>
      <c r="F9" s="17">
        <v>0</v>
      </c>
      <c r="G9" s="24">
        <f t="shared" si="0"/>
        <v>0</v>
      </c>
      <c r="H9" s="17">
        <f t="shared" si="1"/>
        <v>49395000</v>
      </c>
      <c r="I9" s="25">
        <f t="shared" si="2"/>
        <v>0.9879</v>
      </c>
    </row>
    <row r="10" spans="1:9" x14ac:dyDescent="0.25">
      <c r="A10" s="11" t="s">
        <v>15</v>
      </c>
      <c r="B10" s="12">
        <v>6350000</v>
      </c>
      <c r="C10" s="12">
        <v>6350000</v>
      </c>
      <c r="D10" s="12">
        <v>721825</v>
      </c>
      <c r="E10" s="13">
        <f t="shared" si="3"/>
        <v>0.1136732283464567</v>
      </c>
      <c r="F10" s="12">
        <v>63355</v>
      </c>
      <c r="G10" s="14">
        <f t="shared" si="0"/>
        <v>9.9771653543307085E-3</v>
      </c>
      <c r="H10" s="12">
        <f t="shared" si="1"/>
        <v>5564820</v>
      </c>
      <c r="I10" s="15">
        <f t="shared" si="2"/>
        <v>0.87634960629921255</v>
      </c>
    </row>
    <row r="11" spans="1:9" x14ac:dyDescent="0.25">
      <c r="A11" s="16" t="s">
        <v>16</v>
      </c>
      <c r="B11" s="17">
        <v>4700000</v>
      </c>
      <c r="C11" s="17">
        <v>4700000</v>
      </c>
      <c r="D11" s="17">
        <v>9854</v>
      </c>
      <c r="E11" s="23">
        <f t="shared" si="3"/>
        <v>2.096595744680851E-3</v>
      </c>
      <c r="F11" s="17">
        <v>0</v>
      </c>
      <c r="G11" s="24">
        <f t="shared" si="0"/>
        <v>0</v>
      </c>
      <c r="H11" s="17">
        <f t="shared" si="1"/>
        <v>4690146</v>
      </c>
      <c r="I11" s="25">
        <f t="shared" si="2"/>
        <v>0.9979034042553192</v>
      </c>
    </row>
    <row r="12" spans="1:9" x14ac:dyDescent="0.25">
      <c r="A12" s="11" t="s">
        <v>17</v>
      </c>
      <c r="B12" s="12">
        <v>1800000</v>
      </c>
      <c r="C12" s="12">
        <v>1800000</v>
      </c>
      <c r="D12" s="12">
        <v>0</v>
      </c>
      <c r="E12" s="13">
        <v>0</v>
      </c>
      <c r="F12" s="12">
        <v>0</v>
      </c>
      <c r="G12" s="14">
        <f t="shared" si="0"/>
        <v>0</v>
      </c>
      <c r="H12" s="12">
        <f t="shared" si="1"/>
        <v>1800000</v>
      </c>
      <c r="I12" s="15">
        <f t="shared" si="2"/>
        <v>1</v>
      </c>
    </row>
    <row r="13" spans="1:9" x14ac:dyDescent="0.25">
      <c r="A13" s="16" t="s">
        <v>18</v>
      </c>
      <c r="B13" s="17">
        <v>80000000</v>
      </c>
      <c r="C13" s="17">
        <v>79632659</v>
      </c>
      <c r="D13" s="17">
        <v>970829</v>
      </c>
      <c r="E13" s="23">
        <f>D13/C13</f>
        <v>1.2191342248159766E-2</v>
      </c>
      <c r="F13" s="17">
        <v>0</v>
      </c>
      <c r="G13" s="24">
        <f t="shared" si="0"/>
        <v>0</v>
      </c>
      <c r="H13" s="17">
        <f t="shared" si="1"/>
        <v>78661830</v>
      </c>
      <c r="I13" s="25">
        <f t="shared" si="2"/>
        <v>0.98780865775184024</v>
      </c>
    </row>
    <row r="14" spans="1:9" x14ac:dyDescent="0.25">
      <c r="A14" s="11" t="s">
        <v>19</v>
      </c>
      <c r="B14" s="12">
        <v>78600000</v>
      </c>
      <c r="C14" s="12">
        <v>78515321</v>
      </c>
      <c r="D14" s="12">
        <v>0</v>
      </c>
      <c r="E14" s="13">
        <f>D14/C14</f>
        <v>0</v>
      </c>
      <c r="F14" s="12">
        <v>0</v>
      </c>
      <c r="G14" s="14">
        <f t="shared" si="0"/>
        <v>0</v>
      </c>
      <c r="H14" s="12">
        <f t="shared" si="1"/>
        <v>78515321</v>
      </c>
      <c r="I14" s="15">
        <f t="shared" si="2"/>
        <v>1</v>
      </c>
    </row>
    <row r="15" spans="1:9" x14ac:dyDescent="0.25">
      <c r="A15" s="16" t="s">
        <v>20</v>
      </c>
      <c r="B15" s="17">
        <v>12100000</v>
      </c>
      <c r="C15" s="17">
        <v>12100000</v>
      </c>
      <c r="D15" s="17">
        <v>341665</v>
      </c>
      <c r="E15" s="23">
        <f>D15/C15</f>
        <v>2.8236776859504133E-2</v>
      </c>
      <c r="F15" s="17">
        <v>0</v>
      </c>
      <c r="G15" s="24">
        <f>F15/C14</f>
        <v>0</v>
      </c>
      <c r="H15" s="17">
        <f t="shared" si="1"/>
        <v>11758335</v>
      </c>
      <c r="I15" s="25">
        <f t="shared" si="2"/>
        <v>0.9717632231404959</v>
      </c>
    </row>
    <row r="16" spans="1:9" x14ac:dyDescent="0.25">
      <c r="A16" s="26" t="s">
        <v>21</v>
      </c>
      <c r="B16" s="12">
        <f>SUM(B4:B15)</f>
        <v>454371654</v>
      </c>
      <c r="C16" s="12">
        <f>SUM(C4:C15)</f>
        <v>453060809</v>
      </c>
      <c r="D16" s="12">
        <f>SUM(D4:D15)</f>
        <v>8027870</v>
      </c>
      <c r="E16" s="14">
        <f>D16/C16</f>
        <v>1.7719188772295686E-2</v>
      </c>
      <c r="F16" s="12">
        <f>SUM(F4:F15)</f>
        <v>1756644</v>
      </c>
      <c r="G16" s="14">
        <f>F16/C16</f>
        <v>3.877280853043283E-3</v>
      </c>
      <c r="H16" s="12">
        <f>SUM(H4:H15)</f>
        <v>443276295</v>
      </c>
      <c r="I16" s="15">
        <f t="shared" si="2"/>
        <v>0.97840353037466099</v>
      </c>
    </row>
    <row r="17" spans="1:9" x14ac:dyDescent="0.25">
      <c r="A17" s="27"/>
      <c r="B17" s="7"/>
      <c r="C17" s="7"/>
      <c r="D17" s="7"/>
      <c r="E17" s="9"/>
      <c r="F17" s="7"/>
      <c r="G17" s="9"/>
      <c r="H17" s="7"/>
      <c r="I17" s="10"/>
    </row>
    <row r="18" spans="1:9" ht="15.75" x14ac:dyDescent="0.25">
      <c r="A18" s="28" t="s">
        <v>1433</v>
      </c>
      <c r="B18" s="7"/>
      <c r="C18" s="7"/>
      <c r="D18" s="7"/>
      <c r="E18" s="9"/>
      <c r="F18" s="7"/>
      <c r="G18" s="9"/>
      <c r="H18" s="7"/>
      <c r="I18" s="10"/>
    </row>
    <row r="19" spans="1:9" x14ac:dyDescent="0.25">
      <c r="A19" s="11" t="s">
        <v>9</v>
      </c>
      <c r="B19" s="12">
        <v>12000000</v>
      </c>
      <c r="C19" s="12">
        <v>12000000</v>
      </c>
      <c r="D19" s="12">
        <v>0</v>
      </c>
      <c r="E19" s="13">
        <v>0</v>
      </c>
      <c r="F19" s="12">
        <v>0</v>
      </c>
      <c r="G19" s="14">
        <f t="shared" ref="G19:G29" si="4">F19/C19</f>
        <v>0</v>
      </c>
      <c r="H19" s="12">
        <f t="shared" ref="H19:H30" si="5">SUM(C19-D19-F19)</f>
        <v>12000000</v>
      </c>
      <c r="I19" s="15">
        <f t="shared" ref="I19:I31" si="6">SUM(H19/C19)</f>
        <v>1</v>
      </c>
    </row>
    <row r="20" spans="1:9" x14ac:dyDescent="0.25">
      <c r="A20" s="16" t="s">
        <v>10</v>
      </c>
      <c r="B20" s="7">
        <v>11000000</v>
      </c>
      <c r="C20" s="17">
        <v>11000000</v>
      </c>
      <c r="D20" s="17">
        <v>0</v>
      </c>
      <c r="E20" s="18">
        <f t="shared" ref="E20:E26" si="7">D20/C20</f>
        <v>0</v>
      </c>
      <c r="F20" s="7">
        <v>0</v>
      </c>
      <c r="G20" s="19">
        <f t="shared" si="4"/>
        <v>0</v>
      </c>
      <c r="H20" s="20">
        <f t="shared" si="5"/>
        <v>11000000</v>
      </c>
      <c r="I20" s="21">
        <f t="shared" si="6"/>
        <v>1</v>
      </c>
    </row>
    <row r="21" spans="1:9" x14ac:dyDescent="0.25">
      <c r="A21" s="11" t="s">
        <v>11</v>
      </c>
      <c r="B21" s="12">
        <v>66185665</v>
      </c>
      <c r="C21" s="12">
        <v>66185665</v>
      </c>
      <c r="D21" s="12">
        <v>0</v>
      </c>
      <c r="E21" s="22">
        <f t="shared" si="7"/>
        <v>0</v>
      </c>
      <c r="F21" s="12">
        <v>0</v>
      </c>
      <c r="G21" s="14">
        <f t="shared" si="4"/>
        <v>0</v>
      </c>
      <c r="H21" s="12">
        <f t="shared" si="5"/>
        <v>66185665</v>
      </c>
      <c r="I21" s="15">
        <f t="shared" si="6"/>
        <v>1</v>
      </c>
    </row>
    <row r="22" spans="1:9" x14ac:dyDescent="0.25">
      <c r="A22" s="16" t="s">
        <v>12</v>
      </c>
      <c r="B22" s="7">
        <v>41635989</v>
      </c>
      <c r="C22" s="17">
        <v>41635989</v>
      </c>
      <c r="D22" s="7">
        <v>609388</v>
      </c>
      <c r="E22" s="18">
        <f t="shared" si="7"/>
        <v>1.4636088024713428E-2</v>
      </c>
      <c r="F22" s="7">
        <v>300361</v>
      </c>
      <c r="G22" s="19">
        <f t="shared" si="4"/>
        <v>7.2139753903768204E-3</v>
      </c>
      <c r="H22" s="20">
        <f t="shared" si="5"/>
        <v>40726240</v>
      </c>
      <c r="I22" s="21">
        <f t="shared" si="6"/>
        <v>0.97814993658490978</v>
      </c>
    </row>
    <row r="23" spans="1:9" x14ac:dyDescent="0.25">
      <c r="A23" s="11" t="s">
        <v>13</v>
      </c>
      <c r="B23" s="12">
        <v>90000000</v>
      </c>
      <c r="C23" s="12">
        <v>90000000</v>
      </c>
      <c r="D23" s="12">
        <v>0</v>
      </c>
      <c r="E23" s="14">
        <f t="shared" si="7"/>
        <v>0</v>
      </c>
      <c r="F23" s="12">
        <v>0</v>
      </c>
      <c r="G23" s="14">
        <f t="shared" si="4"/>
        <v>0</v>
      </c>
      <c r="H23" s="12">
        <f t="shared" si="5"/>
        <v>90000000</v>
      </c>
      <c r="I23" s="15">
        <f t="shared" si="6"/>
        <v>1</v>
      </c>
    </row>
    <row r="24" spans="1:9" x14ac:dyDescent="0.25">
      <c r="A24" s="16" t="s">
        <v>14</v>
      </c>
      <c r="B24" s="17">
        <v>50000000</v>
      </c>
      <c r="C24" s="17">
        <v>50000000</v>
      </c>
      <c r="D24" s="17">
        <v>0</v>
      </c>
      <c r="E24" s="23">
        <f t="shared" si="7"/>
        <v>0</v>
      </c>
      <c r="F24" s="17">
        <v>0</v>
      </c>
      <c r="G24" s="24">
        <f t="shared" si="4"/>
        <v>0</v>
      </c>
      <c r="H24" s="17">
        <f t="shared" si="5"/>
        <v>50000000</v>
      </c>
      <c r="I24" s="25">
        <f t="shared" si="6"/>
        <v>1</v>
      </c>
    </row>
    <row r="25" spans="1:9" x14ac:dyDescent="0.25">
      <c r="A25" s="11" t="s">
        <v>15</v>
      </c>
      <c r="B25" s="12">
        <v>6350000</v>
      </c>
      <c r="C25" s="12">
        <v>6350000</v>
      </c>
      <c r="D25" s="12">
        <v>1000000</v>
      </c>
      <c r="E25" s="13">
        <f t="shared" si="7"/>
        <v>0.15748031496062992</v>
      </c>
      <c r="F25" s="12">
        <v>0</v>
      </c>
      <c r="G25" s="14">
        <f t="shared" si="4"/>
        <v>0</v>
      </c>
      <c r="H25" s="12">
        <f t="shared" si="5"/>
        <v>5350000</v>
      </c>
      <c r="I25" s="15">
        <f t="shared" si="6"/>
        <v>0.84251968503937003</v>
      </c>
    </row>
    <row r="26" spans="1:9" x14ac:dyDescent="0.25">
      <c r="A26" s="16" t="s">
        <v>16</v>
      </c>
      <c r="B26" s="17">
        <v>4700000</v>
      </c>
      <c r="C26" s="17">
        <v>4700000</v>
      </c>
      <c r="D26" s="17">
        <v>9854</v>
      </c>
      <c r="E26" s="23">
        <f t="shared" si="7"/>
        <v>2.096595744680851E-3</v>
      </c>
      <c r="F26" s="17">
        <v>0</v>
      </c>
      <c r="G26" s="24">
        <f t="shared" si="4"/>
        <v>0</v>
      </c>
      <c r="H26" s="17">
        <f t="shared" si="5"/>
        <v>4690146</v>
      </c>
      <c r="I26" s="25">
        <f t="shared" si="6"/>
        <v>0.9979034042553192</v>
      </c>
    </row>
    <row r="27" spans="1:9" x14ac:dyDescent="0.25">
      <c r="A27" s="11" t="s">
        <v>17</v>
      </c>
      <c r="B27" s="12">
        <v>1800000</v>
      </c>
      <c r="C27" s="12">
        <v>1800000</v>
      </c>
      <c r="D27" s="12">
        <v>0</v>
      </c>
      <c r="E27" s="13">
        <v>0</v>
      </c>
      <c r="F27" s="12">
        <v>0</v>
      </c>
      <c r="G27" s="14">
        <f t="shared" si="4"/>
        <v>0</v>
      </c>
      <c r="H27" s="12">
        <f t="shared" si="5"/>
        <v>1800000</v>
      </c>
      <c r="I27" s="15">
        <f t="shared" si="6"/>
        <v>1</v>
      </c>
    </row>
    <row r="28" spans="1:9" x14ac:dyDescent="0.25">
      <c r="A28" s="16" t="s">
        <v>18</v>
      </c>
      <c r="B28" s="17">
        <v>79923257</v>
      </c>
      <c r="C28" s="17">
        <v>79923257</v>
      </c>
      <c r="D28" s="17">
        <v>0</v>
      </c>
      <c r="E28" s="23">
        <f>D28/C28</f>
        <v>0</v>
      </c>
      <c r="F28" s="17">
        <v>0</v>
      </c>
      <c r="G28" s="24">
        <f t="shared" si="4"/>
        <v>0</v>
      </c>
      <c r="H28" s="17">
        <f t="shared" si="5"/>
        <v>79923257</v>
      </c>
      <c r="I28" s="25">
        <f t="shared" si="6"/>
        <v>1</v>
      </c>
    </row>
    <row r="29" spans="1:9" x14ac:dyDescent="0.25">
      <c r="A29" s="11" t="s">
        <v>19</v>
      </c>
      <c r="B29" s="12">
        <v>79862729</v>
      </c>
      <c r="C29" s="12">
        <v>79862729</v>
      </c>
      <c r="D29" s="12">
        <v>0</v>
      </c>
      <c r="E29" s="13">
        <f>D29/C29</f>
        <v>0</v>
      </c>
      <c r="F29" s="12">
        <v>0</v>
      </c>
      <c r="G29" s="14">
        <f t="shared" si="4"/>
        <v>0</v>
      </c>
      <c r="H29" s="12">
        <f t="shared" si="5"/>
        <v>79862729</v>
      </c>
      <c r="I29" s="15">
        <f t="shared" si="6"/>
        <v>1</v>
      </c>
    </row>
    <row r="30" spans="1:9" x14ac:dyDescent="0.25">
      <c r="A30" s="16" t="s">
        <v>20</v>
      </c>
      <c r="B30" s="17">
        <v>12100000</v>
      </c>
      <c r="C30" s="17">
        <v>12100000</v>
      </c>
      <c r="D30" s="17">
        <v>0</v>
      </c>
      <c r="E30" s="23">
        <f>D30/C30</f>
        <v>0</v>
      </c>
      <c r="F30" s="17">
        <v>0</v>
      </c>
      <c r="G30" s="24">
        <f>F30/C29</f>
        <v>0</v>
      </c>
      <c r="H30" s="17">
        <f t="shared" si="5"/>
        <v>12100000</v>
      </c>
      <c r="I30" s="25">
        <f t="shared" si="6"/>
        <v>1</v>
      </c>
    </row>
    <row r="31" spans="1:9" x14ac:dyDescent="0.25">
      <c r="A31" s="26" t="s">
        <v>21</v>
      </c>
      <c r="B31" s="12">
        <f>SUM(B19:B30)</f>
        <v>455557640</v>
      </c>
      <c r="C31" s="12">
        <f>SUM(C19:C30)</f>
        <v>455557640</v>
      </c>
      <c r="D31" s="12">
        <f>SUM(D19:D30)</f>
        <v>1619242</v>
      </c>
      <c r="E31" s="14">
        <f>D31/C31</f>
        <v>3.554417394909676E-3</v>
      </c>
      <c r="F31" s="12">
        <f>SUM(F19:F30)</f>
        <v>300361</v>
      </c>
      <c r="G31" s="14">
        <f>F31/C31</f>
        <v>6.5932600757173123E-4</v>
      </c>
      <c r="H31" s="12">
        <f>SUM(H19:H30)</f>
        <v>453638037</v>
      </c>
      <c r="I31" s="15">
        <f t="shared" si="6"/>
        <v>0.99578625659751863</v>
      </c>
    </row>
    <row r="32" spans="1:9" x14ac:dyDescent="0.25">
      <c r="A32" s="29"/>
      <c r="B32" s="30"/>
      <c r="C32" s="30"/>
      <c r="D32" s="30"/>
      <c r="E32" s="31"/>
      <c r="F32" s="30"/>
      <c r="G32" s="31"/>
      <c r="H32" s="30"/>
      <c r="I32" s="3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6"/>
  <sheetViews>
    <sheetView workbookViewId="0">
      <selection activeCell="S1" sqref="S1:S1048576"/>
    </sheetView>
  </sheetViews>
  <sheetFormatPr defaultRowHeight="15" x14ac:dyDescent="0.25"/>
  <cols>
    <col min="9" max="9" width="10.7109375" customWidth="1"/>
    <col min="10" max="10" width="11.7109375" customWidth="1"/>
    <col min="11" max="11" width="13.5703125" customWidth="1"/>
    <col min="12" max="12" width="13.28515625" customWidth="1"/>
    <col min="13" max="13" width="12.42578125" customWidth="1"/>
    <col min="14" max="14" width="15.28515625" customWidth="1"/>
    <col min="15" max="15" width="15.42578125" customWidth="1"/>
    <col min="18" max="18" width="15" customWidth="1"/>
    <col min="19" max="19" width="14" customWidth="1"/>
    <col min="20" max="20" width="13.28515625" customWidth="1"/>
    <col min="21" max="21" width="11.7109375" customWidth="1"/>
  </cols>
  <sheetData>
    <row r="1" spans="1:21" ht="30.75" x14ac:dyDescent="0.25">
      <c r="A1" s="132"/>
      <c r="B1" s="76"/>
      <c r="C1" s="77"/>
      <c r="D1" s="77"/>
      <c r="E1" s="77"/>
      <c r="F1" s="77"/>
      <c r="G1" s="77"/>
      <c r="H1" s="77"/>
      <c r="I1" s="78" t="s">
        <v>48</v>
      </c>
      <c r="J1" s="757" t="s">
        <v>49</v>
      </c>
      <c r="K1" s="758"/>
      <c r="L1" s="767" t="s">
        <v>410</v>
      </c>
      <c r="M1" s="761"/>
      <c r="N1" s="79"/>
      <c r="O1" s="80"/>
      <c r="P1" s="81"/>
      <c r="Q1" s="81"/>
      <c r="R1" s="82"/>
      <c r="S1" s="82"/>
      <c r="T1" s="82"/>
      <c r="U1" s="83" t="s">
        <v>51</v>
      </c>
    </row>
    <row r="2" spans="1:21" ht="15.75" x14ac:dyDescent="0.25">
      <c r="A2" s="133"/>
      <c r="B2" s="85"/>
      <c r="C2" s="86"/>
      <c r="D2" s="86"/>
      <c r="E2" s="86"/>
      <c r="F2" s="86"/>
      <c r="G2" s="86"/>
      <c r="H2" s="86"/>
      <c r="I2" s="87" t="s">
        <v>24</v>
      </c>
      <c r="J2" s="763">
        <v>43074</v>
      </c>
      <c r="K2" s="763"/>
      <c r="L2" s="768"/>
      <c r="M2" s="762"/>
      <c r="N2" s="88"/>
      <c r="O2" s="85"/>
      <c r="P2" s="85"/>
      <c r="Q2" s="89"/>
      <c r="R2" s="90"/>
      <c r="S2" s="90"/>
      <c r="T2" s="90"/>
      <c r="U2" s="91"/>
    </row>
    <row r="3" spans="1:21" ht="31.5" x14ac:dyDescent="0.25">
      <c r="A3" s="764" t="s">
        <v>52</v>
      </c>
      <c r="B3" s="765"/>
      <c r="C3" s="765"/>
      <c r="D3" s="765"/>
      <c r="E3" s="765"/>
      <c r="F3" s="765"/>
      <c r="G3" s="765"/>
      <c r="H3" s="765"/>
      <c r="I3" s="87" t="s">
        <v>25</v>
      </c>
      <c r="J3" s="766" t="s">
        <v>53</v>
      </c>
      <c r="K3" s="766"/>
      <c r="L3" s="768"/>
      <c r="M3" s="762"/>
      <c r="N3" s="88"/>
      <c r="O3" s="85"/>
      <c r="P3" s="85"/>
      <c r="Q3" s="89"/>
      <c r="R3" s="90"/>
      <c r="S3" s="90"/>
      <c r="T3" s="90"/>
      <c r="U3" s="91"/>
    </row>
    <row r="4" spans="1:21" ht="15.75" x14ac:dyDescent="0.25">
      <c r="A4" s="134"/>
      <c r="B4" s="93"/>
      <c r="C4" s="94"/>
      <c r="D4" s="94"/>
      <c r="E4" s="94"/>
      <c r="F4" s="94"/>
      <c r="G4" s="94"/>
      <c r="H4" s="94"/>
      <c r="I4" s="95"/>
      <c r="J4" s="96"/>
      <c r="K4" s="97"/>
      <c r="L4" s="98"/>
      <c r="M4" s="99"/>
      <c r="N4" s="100"/>
      <c r="O4" s="101"/>
      <c r="P4" s="93"/>
      <c r="Q4" s="102"/>
      <c r="R4" s="103"/>
      <c r="S4" s="103"/>
      <c r="T4" s="103"/>
      <c r="U4" s="97"/>
    </row>
    <row r="5" spans="1:21" ht="15.75" x14ac:dyDescent="0.25">
      <c r="A5" s="135"/>
      <c r="B5" s="105"/>
      <c r="C5" s="105"/>
      <c r="D5" s="105"/>
      <c r="E5" s="105"/>
      <c r="F5" s="105"/>
      <c r="G5" s="105"/>
      <c r="H5" s="105"/>
      <c r="I5" s="750" t="s">
        <v>28</v>
      </c>
      <c r="J5" s="723" t="s">
        <v>29</v>
      </c>
      <c r="K5" s="725" t="s">
        <v>30</v>
      </c>
      <c r="L5" s="727" t="s">
        <v>31</v>
      </c>
      <c r="M5" s="752" t="s">
        <v>54</v>
      </c>
      <c r="N5" s="754" t="s">
        <v>55</v>
      </c>
      <c r="O5" s="724" t="s">
        <v>33</v>
      </c>
      <c r="P5" s="744" t="s">
        <v>34</v>
      </c>
      <c r="Q5" s="731" t="s">
        <v>56</v>
      </c>
      <c r="R5" s="747" t="s">
        <v>3</v>
      </c>
      <c r="S5" s="747" t="s">
        <v>5</v>
      </c>
      <c r="T5" s="747" t="s">
        <v>7</v>
      </c>
      <c r="U5" s="738" t="s">
        <v>57</v>
      </c>
    </row>
    <row r="6" spans="1:21" ht="15.75" x14ac:dyDescent="0.25">
      <c r="A6" s="135"/>
      <c r="B6" s="105"/>
      <c r="C6" s="105"/>
      <c r="D6" s="105"/>
      <c r="E6" s="105"/>
      <c r="F6" s="105"/>
      <c r="G6" s="105"/>
      <c r="H6" s="105"/>
      <c r="I6" s="751"/>
      <c r="J6" s="731"/>
      <c r="K6" s="725"/>
      <c r="L6" s="727"/>
      <c r="M6" s="753"/>
      <c r="N6" s="755"/>
      <c r="O6" s="725"/>
      <c r="P6" s="745"/>
      <c r="Q6" s="731"/>
      <c r="R6" s="748"/>
      <c r="S6" s="748"/>
      <c r="T6" s="748"/>
      <c r="U6" s="739"/>
    </row>
    <row r="7" spans="1:21" ht="63" x14ac:dyDescent="0.25">
      <c r="A7" s="136" t="s">
        <v>58</v>
      </c>
      <c r="B7" s="107" t="s">
        <v>59</v>
      </c>
      <c r="C7" s="107" t="s">
        <v>60</v>
      </c>
      <c r="D7" s="107" t="s">
        <v>61</v>
      </c>
      <c r="E7" s="107" t="s">
        <v>62</v>
      </c>
      <c r="F7" s="107" t="s">
        <v>63</v>
      </c>
      <c r="G7" s="107" t="s">
        <v>64</v>
      </c>
      <c r="H7" s="107" t="s">
        <v>65</v>
      </c>
      <c r="I7" s="751"/>
      <c r="J7" s="731"/>
      <c r="K7" s="726"/>
      <c r="L7" s="727"/>
      <c r="M7" s="753"/>
      <c r="N7" s="756"/>
      <c r="O7" s="726"/>
      <c r="P7" s="746"/>
      <c r="Q7" s="731"/>
      <c r="R7" s="749"/>
      <c r="S7" s="749"/>
      <c r="T7" s="749"/>
      <c r="U7" s="740"/>
    </row>
    <row r="8" spans="1:21" ht="105" x14ac:dyDescent="0.25">
      <c r="A8" s="137" t="s">
        <v>411</v>
      </c>
      <c r="B8" s="109"/>
      <c r="C8" s="110"/>
      <c r="D8" s="110"/>
      <c r="E8" s="110"/>
      <c r="F8" s="110"/>
      <c r="G8" s="110"/>
      <c r="H8" s="110"/>
      <c r="I8" s="138">
        <v>20470418604</v>
      </c>
      <c r="J8" s="113" t="s">
        <v>412</v>
      </c>
      <c r="K8" s="113" t="s">
        <v>413</v>
      </c>
      <c r="L8" s="114" t="s">
        <v>70</v>
      </c>
      <c r="M8" s="139">
        <v>502788</v>
      </c>
      <c r="N8" s="139">
        <v>502788</v>
      </c>
      <c r="O8" s="117">
        <v>43164</v>
      </c>
      <c r="P8" s="119">
        <v>1</v>
      </c>
      <c r="Q8" s="119">
        <v>0</v>
      </c>
      <c r="R8" s="120">
        <f>N8</f>
        <v>502788</v>
      </c>
      <c r="S8" s="120">
        <v>0</v>
      </c>
      <c r="T8" s="120">
        <f t="shared" ref="T8:T23" si="0">N8-R8-S8</f>
        <v>0</v>
      </c>
      <c r="U8" s="140"/>
    </row>
    <row r="9" spans="1:21" ht="105" x14ac:dyDescent="0.25">
      <c r="A9" s="137">
        <v>442</v>
      </c>
      <c r="B9" s="109"/>
      <c r="C9" s="110"/>
      <c r="D9" s="110"/>
      <c r="E9" s="110"/>
      <c r="F9" s="110"/>
      <c r="G9" s="110"/>
      <c r="H9" s="110"/>
      <c r="I9" s="138" t="s">
        <v>414</v>
      </c>
      <c r="J9" s="113" t="s">
        <v>415</v>
      </c>
      <c r="K9" s="113" t="s">
        <v>413</v>
      </c>
      <c r="L9" s="114" t="s">
        <v>70</v>
      </c>
      <c r="M9" s="139">
        <v>250000</v>
      </c>
      <c r="N9" s="139">
        <v>250000</v>
      </c>
      <c r="O9" s="117">
        <v>43336</v>
      </c>
      <c r="P9" s="119">
        <v>0</v>
      </c>
      <c r="Q9" s="119">
        <v>0</v>
      </c>
      <c r="R9" s="120">
        <v>0</v>
      </c>
      <c r="S9" s="120">
        <v>0</v>
      </c>
      <c r="T9" s="120">
        <f t="shared" si="0"/>
        <v>250000</v>
      </c>
      <c r="U9" s="140"/>
    </row>
    <row r="10" spans="1:21" ht="105" x14ac:dyDescent="0.25">
      <c r="A10" s="137">
        <v>461</v>
      </c>
      <c r="B10" s="109"/>
      <c r="C10" s="110"/>
      <c r="D10" s="110"/>
      <c r="E10" s="110"/>
      <c r="F10" s="110"/>
      <c r="G10" s="110"/>
      <c r="H10" s="110"/>
      <c r="I10" s="138" t="s">
        <v>416</v>
      </c>
      <c r="J10" s="113" t="s">
        <v>415</v>
      </c>
      <c r="K10" s="113" t="s">
        <v>413</v>
      </c>
      <c r="L10" s="114" t="s">
        <v>70</v>
      </c>
      <c r="M10" s="139">
        <v>250000</v>
      </c>
      <c r="N10" s="139">
        <v>250000</v>
      </c>
      <c r="O10" s="117">
        <v>43336</v>
      </c>
      <c r="P10" s="119">
        <v>0</v>
      </c>
      <c r="Q10" s="119">
        <v>0</v>
      </c>
      <c r="R10" s="120">
        <v>0</v>
      </c>
      <c r="S10" s="120">
        <v>0</v>
      </c>
      <c r="T10" s="120">
        <f t="shared" si="0"/>
        <v>250000</v>
      </c>
      <c r="U10" s="140"/>
    </row>
    <row r="11" spans="1:21" ht="105" x14ac:dyDescent="0.25">
      <c r="A11" s="137">
        <v>504</v>
      </c>
      <c r="B11" s="109"/>
      <c r="C11" s="110"/>
      <c r="D11" s="110"/>
      <c r="E11" s="110"/>
      <c r="F11" s="110"/>
      <c r="G11" s="110"/>
      <c r="H11" s="110"/>
      <c r="I11" s="138" t="s">
        <v>417</v>
      </c>
      <c r="J11" s="113" t="s">
        <v>418</v>
      </c>
      <c r="K11" s="113" t="s">
        <v>413</v>
      </c>
      <c r="L11" s="114" t="s">
        <v>70</v>
      </c>
      <c r="M11" s="139">
        <v>250000</v>
      </c>
      <c r="N11" s="139">
        <v>250000</v>
      </c>
      <c r="O11" s="117">
        <v>43398</v>
      </c>
      <c r="P11" s="119">
        <v>0</v>
      </c>
      <c r="Q11" s="119">
        <v>0</v>
      </c>
      <c r="R11" s="120">
        <v>0</v>
      </c>
      <c r="S11" s="120">
        <v>0</v>
      </c>
      <c r="T11" s="120">
        <f t="shared" si="0"/>
        <v>250000</v>
      </c>
      <c r="U11" s="140"/>
    </row>
    <row r="12" spans="1:21" ht="75" x14ac:dyDescent="0.25">
      <c r="A12" s="137">
        <v>615</v>
      </c>
      <c r="B12" s="109"/>
      <c r="C12" s="110"/>
      <c r="D12" s="110"/>
      <c r="E12" s="110"/>
      <c r="F12" s="110"/>
      <c r="G12" s="110"/>
      <c r="H12" s="110"/>
      <c r="I12" s="138">
        <v>14470418602</v>
      </c>
      <c r="J12" s="113" t="s">
        <v>419</v>
      </c>
      <c r="K12" s="113" t="s">
        <v>413</v>
      </c>
      <c r="L12" s="114" t="s">
        <v>70</v>
      </c>
      <c r="M12" s="139">
        <v>450000</v>
      </c>
      <c r="N12" s="139">
        <v>450000</v>
      </c>
      <c r="O12" s="117">
        <v>43220</v>
      </c>
      <c r="P12" s="119">
        <v>0</v>
      </c>
      <c r="Q12" s="119">
        <v>0</v>
      </c>
      <c r="R12" s="120">
        <v>0</v>
      </c>
      <c r="S12" s="120">
        <v>0</v>
      </c>
      <c r="T12" s="120">
        <f t="shared" si="0"/>
        <v>450000</v>
      </c>
      <c r="U12" s="140"/>
    </row>
    <row r="13" spans="1:21" ht="75" x14ac:dyDescent="0.25">
      <c r="A13" s="137">
        <v>630</v>
      </c>
      <c r="B13" s="109"/>
      <c r="C13" s="110"/>
      <c r="D13" s="110"/>
      <c r="E13" s="110"/>
      <c r="F13" s="110"/>
      <c r="G13" s="110"/>
      <c r="H13" s="110"/>
      <c r="I13" s="138">
        <v>14470418601</v>
      </c>
      <c r="J13" s="113" t="s">
        <v>419</v>
      </c>
      <c r="K13" s="113" t="s">
        <v>413</v>
      </c>
      <c r="L13" s="114" t="s">
        <v>70</v>
      </c>
      <c r="M13" s="139">
        <v>450000</v>
      </c>
      <c r="N13" s="139">
        <v>450000</v>
      </c>
      <c r="O13" s="117">
        <v>43357</v>
      </c>
      <c r="P13" s="119">
        <v>0</v>
      </c>
      <c r="Q13" s="119">
        <v>0</v>
      </c>
      <c r="R13" s="120">
        <v>0</v>
      </c>
      <c r="S13" s="120">
        <v>0</v>
      </c>
      <c r="T13" s="120">
        <f t="shared" si="0"/>
        <v>450000</v>
      </c>
      <c r="U13" s="140"/>
    </row>
    <row r="14" spans="1:21" ht="75" x14ac:dyDescent="0.25">
      <c r="A14" s="137">
        <v>648</v>
      </c>
      <c r="B14" s="109"/>
      <c r="C14" s="110"/>
      <c r="D14" s="110"/>
      <c r="E14" s="110"/>
      <c r="F14" s="110"/>
      <c r="G14" s="110"/>
      <c r="H14" s="110"/>
      <c r="I14" s="138">
        <v>14470418603</v>
      </c>
      <c r="J14" s="113" t="s">
        <v>419</v>
      </c>
      <c r="K14" s="113" t="s">
        <v>413</v>
      </c>
      <c r="L14" s="114" t="s">
        <v>70</v>
      </c>
      <c r="M14" s="139">
        <v>450000</v>
      </c>
      <c r="N14" s="139">
        <v>450000</v>
      </c>
      <c r="O14" s="117">
        <v>43237</v>
      </c>
      <c r="P14" s="119">
        <v>0</v>
      </c>
      <c r="Q14" s="119">
        <v>0</v>
      </c>
      <c r="R14" s="120">
        <v>0</v>
      </c>
      <c r="S14" s="120">
        <v>0</v>
      </c>
      <c r="T14" s="120">
        <f t="shared" si="0"/>
        <v>450000</v>
      </c>
      <c r="U14" s="140"/>
    </row>
    <row r="15" spans="1:21" ht="75" x14ac:dyDescent="0.25">
      <c r="A15" s="137">
        <v>700</v>
      </c>
      <c r="B15" s="109"/>
      <c r="C15" s="110"/>
      <c r="D15" s="110"/>
      <c r="E15" s="110"/>
      <c r="F15" s="110"/>
      <c r="G15" s="110"/>
      <c r="H15" s="110"/>
      <c r="I15" s="138">
        <v>21470418607</v>
      </c>
      <c r="J15" s="113" t="s">
        <v>420</v>
      </c>
      <c r="K15" s="113" t="s">
        <v>413</v>
      </c>
      <c r="L15" s="114" t="s">
        <v>70</v>
      </c>
      <c r="M15" s="139">
        <v>400000</v>
      </c>
      <c r="N15" s="139">
        <v>400000</v>
      </c>
      <c r="O15" s="117">
        <v>43314</v>
      </c>
      <c r="P15" s="119">
        <v>0</v>
      </c>
      <c r="Q15" s="119">
        <v>0</v>
      </c>
      <c r="R15" s="120">
        <v>0</v>
      </c>
      <c r="S15" s="120">
        <v>0</v>
      </c>
      <c r="T15" s="120">
        <f t="shared" si="0"/>
        <v>400000</v>
      </c>
      <c r="U15" s="140"/>
    </row>
    <row r="16" spans="1:21" ht="105" x14ac:dyDescent="0.25">
      <c r="A16" s="137">
        <v>705</v>
      </c>
      <c r="B16" s="109"/>
      <c r="C16" s="110"/>
      <c r="D16" s="110"/>
      <c r="E16" s="110"/>
      <c r="F16" s="110"/>
      <c r="G16" s="110"/>
      <c r="H16" s="110"/>
      <c r="I16" s="138" t="s">
        <v>421</v>
      </c>
      <c r="J16" s="113" t="s">
        <v>422</v>
      </c>
      <c r="K16" s="113" t="s">
        <v>413</v>
      </c>
      <c r="L16" s="114" t="s">
        <v>70</v>
      </c>
      <c r="M16" s="139">
        <v>250000</v>
      </c>
      <c r="N16" s="139">
        <v>250000</v>
      </c>
      <c r="O16" s="117">
        <v>43216</v>
      </c>
      <c r="P16" s="119">
        <v>0</v>
      </c>
      <c r="Q16" s="119">
        <v>0</v>
      </c>
      <c r="R16" s="120">
        <v>0</v>
      </c>
      <c r="S16" s="120">
        <v>0</v>
      </c>
      <c r="T16" s="120">
        <f t="shared" si="0"/>
        <v>250000</v>
      </c>
      <c r="U16" s="140"/>
    </row>
    <row r="17" spans="1:21" ht="75" x14ac:dyDescent="0.25">
      <c r="A17" s="137">
        <v>706</v>
      </c>
      <c r="B17" s="109"/>
      <c r="C17" s="110"/>
      <c r="D17" s="110"/>
      <c r="E17" s="110"/>
      <c r="F17" s="110"/>
      <c r="G17" s="110"/>
      <c r="H17" s="110"/>
      <c r="I17" s="138" t="s">
        <v>423</v>
      </c>
      <c r="J17" s="113" t="s">
        <v>424</v>
      </c>
      <c r="K17" s="113" t="s">
        <v>413</v>
      </c>
      <c r="L17" s="114" t="s">
        <v>70</v>
      </c>
      <c r="M17" s="139">
        <v>250000</v>
      </c>
      <c r="N17" s="139">
        <v>250000</v>
      </c>
      <c r="O17" s="117">
        <v>43307</v>
      </c>
      <c r="P17" s="119">
        <v>0</v>
      </c>
      <c r="Q17" s="119">
        <v>0</v>
      </c>
      <c r="R17" s="120">
        <v>0</v>
      </c>
      <c r="S17" s="120">
        <v>0</v>
      </c>
      <c r="T17" s="120">
        <f t="shared" si="0"/>
        <v>250000</v>
      </c>
      <c r="U17" s="140"/>
    </row>
    <row r="18" spans="1:21" ht="75" x14ac:dyDescent="0.25">
      <c r="A18" s="137">
        <v>712</v>
      </c>
      <c r="B18" s="109"/>
      <c r="C18" s="110"/>
      <c r="D18" s="110"/>
      <c r="E18" s="110"/>
      <c r="F18" s="110"/>
      <c r="G18" s="110"/>
      <c r="H18" s="110"/>
      <c r="I18" s="138" t="s">
        <v>425</v>
      </c>
      <c r="J18" s="113" t="s">
        <v>426</v>
      </c>
      <c r="K18" s="113" t="s">
        <v>413</v>
      </c>
      <c r="L18" s="114" t="s">
        <v>70</v>
      </c>
      <c r="M18" s="139">
        <v>250000</v>
      </c>
      <c r="N18" s="139">
        <v>250000</v>
      </c>
      <c r="O18" s="117">
        <v>43279</v>
      </c>
      <c r="P18" s="119">
        <v>0</v>
      </c>
      <c r="Q18" s="119">
        <v>0</v>
      </c>
      <c r="R18" s="120">
        <v>0</v>
      </c>
      <c r="S18" s="120">
        <v>0</v>
      </c>
      <c r="T18" s="120">
        <f t="shared" si="0"/>
        <v>250000</v>
      </c>
      <c r="U18" s="140"/>
    </row>
    <row r="19" spans="1:21" ht="75" x14ac:dyDescent="0.25">
      <c r="A19" s="137">
        <v>713</v>
      </c>
      <c r="B19" s="109"/>
      <c r="C19" s="110"/>
      <c r="D19" s="110"/>
      <c r="E19" s="110"/>
      <c r="F19" s="110"/>
      <c r="G19" s="110"/>
      <c r="H19" s="110"/>
      <c r="I19" s="138" t="s">
        <v>427</v>
      </c>
      <c r="J19" s="113" t="s">
        <v>424</v>
      </c>
      <c r="K19" s="113" t="s">
        <v>413</v>
      </c>
      <c r="L19" s="114" t="s">
        <v>70</v>
      </c>
      <c r="M19" s="139">
        <v>250000</v>
      </c>
      <c r="N19" s="139">
        <v>250000</v>
      </c>
      <c r="O19" s="117">
        <v>43307</v>
      </c>
      <c r="P19" s="119">
        <v>0</v>
      </c>
      <c r="Q19" s="119">
        <v>0</v>
      </c>
      <c r="R19" s="120">
        <v>0</v>
      </c>
      <c r="S19" s="120">
        <v>0</v>
      </c>
      <c r="T19" s="120">
        <f t="shared" si="0"/>
        <v>250000</v>
      </c>
      <c r="U19" s="140"/>
    </row>
    <row r="20" spans="1:21" ht="75" x14ac:dyDescent="0.25">
      <c r="A20" s="137">
        <v>719</v>
      </c>
      <c r="B20" s="109"/>
      <c r="C20" s="110"/>
      <c r="D20" s="110"/>
      <c r="E20" s="110"/>
      <c r="F20" s="110"/>
      <c r="G20" s="110"/>
      <c r="H20" s="110"/>
      <c r="I20" s="138" t="s">
        <v>428</v>
      </c>
      <c r="J20" s="113" t="s">
        <v>429</v>
      </c>
      <c r="K20" s="113" t="s">
        <v>413</v>
      </c>
      <c r="L20" s="114" t="s">
        <v>70</v>
      </c>
      <c r="M20" s="139">
        <v>450000</v>
      </c>
      <c r="N20" s="139">
        <v>450000</v>
      </c>
      <c r="O20" s="117">
        <v>43279</v>
      </c>
      <c r="P20" s="119">
        <v>0</v>
      </c>
      <c r="Q20" s="119">
        <v>0</v>
      </c>
      <c r="R20" s="120">
        <v>0</v>
      </c>
      <c r="S20" s="120">
        <v>0</v>
      </c>
      <c r="T20" s="120">
        <f t="shared" si="0"/>
        <v>450000</v>
      </c>
      <c r="U20" s="140"/>
    </row>
    <row r="21" spans="1:21" ht="75" x14ac:dyDescent="0.25">
      <c r="A21" s="137">
        <v>732</v>
      </c>
      <c r="B21" s="109"/>
      <c r="C21" s="110"/>
      <c r="D21" s="110"/>
      <c r="E21" s="110"/>
      <c r="F21" s="110"/>
      <c r="G21" s="110"/>
      <c r="H21" s="110"/>
      <c r="I21" s="138">
        <v>17470418606</v>
      </c>
      <c r="J21" s="113" t="s">
        <v>430</v>
      </c>
      <c r="K21" s="113" t="s">
        <v>413</v>
      </c>
      <c r="L21" s="114" t="s">
        <v>70</v>
      </c>
      <c r="M21" s="139">
        <v>400000</v>
      </c>
      <c r="N21" s="139">
        <v>400000</v>
      </c>
      <c r="O21" s="117">
        <v>43279</v>
      </c>
      <c r="P21" s="119">
        <v>0</v>
      </c>
      <c r="Q21" s="119">
        <v>0</v>
      </c>
      <c r="R21" s="120">
        <v>0</v>
      </c>
      <c r="S21" s="120">
        <v>0</v>
      </c>
      <c r="T21" s="120">
        <f t="shared" si="0"/>
        <v>400000</v>
      </c>
      <c r="U21" s="140"/>
    </row>
    <row r="22" spans="1:21" ht="90" x14ac:dyDescent="0.25">
      <c r="A22" s="137">
        <v>743</v>
      </c>
      <c r="B22" s="109"/>
      <c r="C22" s="110"/>
      <c r="D22" s="110"/>
      <c r="E22" s="110"/>
      <c r="F22" s="110"/>
      <c r="G22" s="110"/>
      <c r="H22" s="110"/>
      <c r="I22" s="138" t="s">
        <v>431</v>
      </c>
      <c r="J22" s="113" t="s">
        <v>432</v>
      </c>
      <c r="K22" s="113" t="s">
        <v>413</v>
      </c>
      <c r="L22" s="114" t="s">
        <v>70</v>
      </c>
      <c r="M22" s="139">
        <v>400000</v>
      </c>
      <c r="N22" s="139">
        <v>400000</v>
      </c>
      <c r="O22" s="117">
        <v>43245</v>
      </c>
      <c r="P22" s="119">
        <v>0</v>
      </c>
      <c r="Q22" s="119">
        <v>0</v>
      </c>
      <c r="R22" s="120">
        <v>0</v>
      </c>
      <c r="S22" s="120">
        <v>0</v>
      </c>
      <c r="T22" s="120">
        <f t="shared" si="0"/>
        <v>400000</v>
      </c>
      <c r="U22" s="140"/>
    </row>
    <row r="23" spans="1:21" ht="90" x14ac:dyDescent="0.25">
      <c r="A23" s="137" t="s">
        <v>433</v>
      </c>
      <c r="B23" s="109"/>
      <c r="C23" s="110"/>
      <c r="D23" s="110"/>
      <c r="E23" s="110"/>
      <c r="F23" s="110"/>
      <c r="G23" s="110"/>
      <c r="H23" s="110"/>
      <c r="I23" s="138"/>
      <c r="J23" s="141" t="s">
        <v>434</v>
      </c>
      <c r="K23" s="113" t="s">
        <v>413</v>
      </c>
      <c r="L23" s="114" t="s">
        <v>70</v>
      </c>
      <c r="M23" s="139">
        <v>747212</v>
      </c>
      <c r="N23" s="139">
        <v>747212</v>
      </c>
      <c r="O23" s="117" t="s">
        <v>288</v>
      </c>
      <c r="P23" s="119">
        <v>0</v>
      </c>
      <c r="Q23" s="119">
        <v>0</v>
      </c>
      <c r="R23" s="120">
        <v>0</v>
      </c>
      <c r="S23" s="120">
        <v>0</v>
      </c>
      <c r="T23" s="120">
        <f t="shared" si="0"/>
        <v>747212</v>
      </c>
      <c r="U23" s="140"/>
    </row>
    <row r="24" spans="1:21" x14ac:dyDescent="0.25">
      <c r="A24" s="142"/>
      <c r="B24" s="109"/>
      <c r="C24" s="110"/>
      <c r="D24" s="110"/>
      <c r="E24" s="110"/>
      <c r="F24" s="110"/>
      <c r="G24" s="110"/>
      <c r="H24" s="110"/>
      <c r="I24" s="143"/>
      <c r="J24" s="144"/>
      <c r="K24" s="113"/>
      <c r="L24" s="114"/>
      <c r="M24" s="139">
        <f>SUM(M8:M23)</f>
        <v>6000000</v>
      </c>
      <c r="N24" s="139">
        <f>SUM(N8:N23)</f>
        <v>6000000</v>
      </c>
      <c r="O24" s="117"/>
      <c r="P24" s="118"/>
      <c r="Q24" s="119"/>
      <c r="R24" s="116">
        <f>SUM(R8:R23)</f>
        <v>502788</v>
      </c>
      <c r="S24" s="116">
        <f>SUM(S8:S22)</f>
        <v>0</v>
      </c>
      <c r="T24" s="116">
        <f>SUM(T8:T23)</f>
        <v>5497212</v>
      </c>
      <c r="U24" s="121"/>
    </row>
    <row r="25" spans="1:21" ht="15.75" x14ac:dyDescent="0.25">
      <c r="A25" s="89"/>
      <c r="B25" s="89"/>
      <c r="C25" s="145"/>
      <c r="D25" s="145"/>
      <c r="E25" s="145"/>
      <c r="F25" s="145"/>
      <c r="G25" s="145"/>
      <c r="H25" s="145"/>
      <c r="I25" s="146"/>
      <c r="J25" s="89"/>
      <c r="K25" s="147"/>
      <c r="L25" s="89"/>
      <c r="M25" s="148"/>
      <c r="N25" s="149"/>
      <c r="O25" s="150"/>
      <c r="P25" s="89"/>
      <c r="Q25" s="89"/>
      <c r="R25" s="151"/>
      <c r="S25" s="151"/>
      <c r="T25" s="151"/>
      <c r="U25" s="145"/>
    </row>
    <row r="26" spans="1:21" ht="60" x14ac:dyDescent="0.25">
      <c r="A26" s="142" t="s">
        <v>435</v>
      </c>
      <c r="B26" s="109"/>
      <c r="C26" s="110"/>
      <c r="D26" s="110"/>
      <c r="E26" s="110"/>
      <c r="F26" s="110"/>
      <c r="G26" s="110"/>
      <c r="H26" s="110"/>
      <c r="I26" s="138" t="s">
        <v>436</v>
      </c>
      <c r="J26" s="152" t="s">
        <v>437</v>
      </c>
      <c r="K26" s="113" t="s">
        <v>413</v>
      </c>
      <c r="L26" s="114" t="s">
        <v>70</v>
      </c>
      <c r="M26" s="139">
        <v>30000000</v>
      </c>
      <c r="N26" s="139">
        <v>30000000</v>
      </c>
      <c r="O26" s="117" t="s">
        <v>288</v>
      </c>
      <c r="P26" s="119">
        <v>0</v>
      </c>
      <c r="Q26" s="119">
        <v>0</v>
      </c>
      <c r="R26" s="120">
        <v>0</v>
      </c>
      <c r="S26" s="120">
        <v>0</v>
      </c>
      <c r="T26" s="120">
        <f>N26-R26-S26</f>
        <v>30000000</v>
      </c>
      <c r="U26" s="140"/>
    </row>
  </sheetData>
  <mergeCells count="19">
    <mergeCell ref="A3:H3"/>
    <mergeCell ref="J3:K3"/>
    <mergeCell ref="N5:N7"/>
    <mergeCell ref="J1:K1"/>
    <mergeCell ref="L1:L3"/>
    <mergeCell ref="M1:M3"/>
    <mergeCell ref="J2:K2"/>
    <mergeCell ref="I5:I7"/>
    <mergeCell ref="J5:J7"/>
    <mergeCell ref="K5:K7"/>
    <mergeCell ref="L5:L7"/>
    <mergeCell ref="M5:M7"/>
    <mergeCell ref="U5:U7"/>
    <mergeCell ref="O5:O7"/>
    <mergeCell ref="P5:P7"/>
    <mergeCell ref="Q5:Q7"/>
    <mergeCell ref="R5:R7"/>
    <mergeCell ref="S5:S7"/>
    <mergeCell ref="T5:T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8" sqref="A8:XFD15"/>
    </sheetView>
  </sheetViews>
  <sheetFormatPr defaultRowHeight="15" x14ac:dyDescent="0.25"/>
  <cols>
    <col min="2" max="2" width="13.7109375" customWidth="1"/>
    <col min="3" max="3" width="16" customWidth="1"/>
    <col min="4" max="4" width="27.140625" customWidth="1"/>
    <col min="5" max="5" width="12.28515625" customWidth="1"/>
    <col min="6" max="6" width="15.5703125" customWidth="1"/>
    <col min="7" max="7" width="16.42578125" customWidth="1"/>
    <col min="8" max="8" width="17.28515625" customWidth="1"/>
    <col min="9" max="9" width="13.5703125" customWidth="1"/>
    <col min="10" max="10" width="15" customWidth="1"/>
    <col min="11" max="11" width="15.42578125" customWidth="1"/>
    <col min="12" max="12" width="15.140625" customWidth="1"/>
    <col min="13" max="13" width="16.5703125" customWidth="1"/>
  </cols>
  <sheetData>
    <row r="1" spans="1:14" ht="31.5" x14ac:dyDescent="0.25">
      <c r="B1" s="153" t="s">
        <v>22</v>
      </c>
      <c r="C1" s="702" t="s">
        <v>550</v>
      </c>
      <c r="D1" s="703"/>
      <c r="E1" s="154"/>
      <c r="I1" s="155"/>
    </row>
    <row r="2" spans="1:14" ht="15.75" x14ac:dyDescent="0.25">
      <c r="B2" s="153" t="s">
        <v>24</v>
      </c>
      <c r="C2" s="772">
        <v>43081</v>
      </c>
      <c r="D2" s="773"/>
      <c r="E2" s="156"/>
      <c r="G2" s="155"/>
      <c r="H2" s="157"/>
      <c r="I2" s="155"/>
      <c r="J2" s="155"/>
      <c r="M2" s="311"/>
    </row>
    <row r="3" spans="1:14" ht="31.5" x14ac:dyDescent="0.25">
      <c r="B3" s="153" t="s">
        <v>25</v>
      </c>
      <c r="C3" s="706" t="s">
        <v>551</v>
      </c>
      <c r="D3" s="707"/>
      <c r="E3" s="159"/>
    </row>
    <row r="4" spans="1:14" ht="15.75" x14ac:dyDescent="0.25">
      <c r="B4" s="160"/>
      <c r="C4" s="161"/>
      <c r="D4" s="162"/>
      <c r="E4" s="162"/>
    </row>
    <row r="5" spans="1:14" ht="27" customHeight="1" x14ac:dyDescent="0.25">
      <c r="A5" s="708" t="s">
        <v>27</v>
      </c>
      <c r="B5" s="712" t="s">
        <v>28</v>
      </c>
      <c r="C5" s="712" t="s">
        <v>29</v>
      </c>
      <c r="D5" s="712" t="s">
        <v>30</v>
      </c>
      <c r="E5" s="712" t="s">
        <v>31</v>
      </c>
      <c r="F5" s="712" t="s">
        <v>1</v>
      </c>
      <c r="G5" s="712" t="s">
        <v>32</v>
      </c>
      <c r="H5" s="708" t="s">
        <v>33</v>
      </c>
      <c r="I5" s="769" t="s">
        <v>34</v>
      </c>
      <c r="J5" s="712" t="s">
        <v>35</v>
      </c>
      <c r="K5" s="708" t="s">
        <v>3</v>
      </c>
      <c r="L5" s="708" t="s">
        <v>5</v>
      </c>
      <c r="M5" s="708" t="s">
        <v>7</v>
      </c>
      <c r="N5" s="708" t="s">
        <v>36</v>
      </c>
    </row>
    <row r="6" spans="1:14" ht="27" customHeight="1" x14ac:dyDescent="0.25">
      <c r="A6" s="709"/>
      <c r="B6" s="712"/>
      <c r="C6" s="712"/>
      <c r="D6" s="712"/>
      <c r="E6" s="712"/>
      <c r="F6" s="712"/>
      <c r="G6" s="712"/>
      <c r="H6" s="709"/>
      <c r="I6" s="770"/>
      <c r="J6" s="712"/>
      <c r="K6" s="709"/>
      <c r="L6" s="709"/>
      <c r="M6" s="709"/>
      <c r="N6" s="709"/>
    </row>
    <row r="7" spans="1:14" ht="27" customHeight="1" x14ac:dyDescent="0.25">
      <c r="A7" s="710"/>
      <c r="B7" s="712"/>
      <c r="C7" s="712"/>
      <c r="D7" s="712"/>
      <c r="E7" s="712"/>
      <c r="F7" s="712"/>
      <c r="G7" s="712"/>
      <c r="H7" s="710"/>
      <c r="I7" s="771"/>
      <c r="J7" s="712"/>
      <c r="K7" s="710"/>
      <c r="L7" s="710"/>
      <c r="M7" s="710"/>
      <c r="N7" s="710"/>
    </row>
    <row r="8" spans="1:14" s="162" customFormat="1" ht="90" x14ac:dyDescent="0.25">
      <c r="A8" s="172">
        <v>1</v>
      </c>
      <c r="B8" s="172" t="s">
        <v>552</v>
      </c>
      <c r="C8" s="165" t="s">
        <v>553</v>
      </c>
      <c r="D8" s="166" t="s">
        <v>554</v>
      </c>
      <c r="E8" s="165" t="s">
        <v>555</v>
      </c>
      <c r="F8" s="168">
        <v>1425000</v>
      </c>
      <c r="G8" s="167">
        <v>1425000</v>
      </c>
      <c r="H8" s="458">
        <v>43708</v>
      </c>
      <c r="I8" s="169">
        <v>0</v>
      </c>
      <c r="J8" s="169">
        <v>0</v>
      </c>
      <c r="K8" s="312">
        <v>13852</v>
      </c>
      <c r="L8" s="299">
        <v>0</v>
      </c>
      <c r="M8" s="168">
        <f>G8-K8-L8</f>
        <v>1411148</v>
      </c>
      <c r="N8" s="172" t="s">
        <v>556</v>
      </c>
    </row>
    <row r="9" spans="1:14" s="162" customFormat="1" ht="150" x14ac:dyDescent="0.25">
      <c r="A9" s="172">
        <v>2</v>
      </c>
      <c r="B9" s="172" t="s">
        <v>557</v>
      </c>
      <c r="C9" s="165" t="s">
        <v>558</v>
      </c>
      <c r="D9" s="165" t="s">
        <v>559</v>
      </c>
      <c r="E9" s="165" t="s">
        <v>560</v>
      </c>
      <c r="F9" s="168">
        <v>2000000</v>
      </c>
      <c r="G9" s="167">
        <v>2000000</v>
      </c>
      <c r="H9" s="459"/>
      <c r="I9" s="169"/>
      <c r="J9" s="169"/>
      <c r="K9" s="299">
        <v>704279.09</v>
      </c>
      <c r="L9" s="299">
        <v>0</v>
      </c>
      <c r="M9" s="168">
        <f t="shared" ref="M9:M15" si="0">G9-K9-L9</f>
        <v>1295720.9100000001</v>
      </c>
      <c r="N9" s="172" t="s">
        <v>556</v>
      </c>
    </row>
    <row r="10" spans="1:14" s="162" customFormat="1" ht="90" x14ac:dyDescent="0.25">
      <c r="A10" s="172">
        <v>3</v>
      </c>
      <c r="B10" s="172" t="s">
        <v>561</v>
      </c>
      <c r="C10" s="166" t="s">
        <v>562</v>
      </c>
      <c r="D10" s="166" t="s">
        <v>563</v>
      </c>
      <c r="E10" s="166" t="s">
        <v>555</v>
      </c>
      <c r="F10" s="168">
        <v>2000000</v>
      </c>
      <c r="G10" s="168">
        <v>2000000</v>
      </c>
      <c r="H10" s="458">
        <v>43708</v>
      </c>
      <c r="I10" s="169">
        <v>0</v>
      </c>
      <c r="J10" s="169">
        <v>0</v>
      </c>
      <c r="K10" s="170">
        <v>0</v>
      </c>
      <c r="L10" s="170">
        <v>0</v>
      </c>
      <c r="M10" s="168">
        <f>G10-K10-L10</f>
        <v>2000000</v>
      </c>
      <c r="N10" s="172" t="s">
        <v>556</v>
      </c>
    </row>
    <row r="11" spans="1:14" s="162" customFormat="1" ht="60" x14ac:dyDescent="0.25">
      <c r="A11" s="172">
        <v>4</v>
      </c>
      <c r="B11" s="172" t="s">
        <v>564</v>
      </c>
      <c r="C11" s="165" t="s">
        <v>565</v>
      </c>
      <c r="D11" s="165" t="s">
        <v>566</v>
      </c>
      <c r="E11" s="165" t="s">
        <v>555</v>
      </c>
      <c r="F11" s="167">
        <v>102000</v>
      </c>
      <c r="G11" s="167">
        <v>102000</v>
      </c>
      <c r="H11" s="458">
        <v>43343</v>
      </c>
      <c r="I11" s="169">
        <v>0</v>
      </c>
      <c r="J11" s="169">
        <v>0</v>
      </c>
      <c r="K11" s="299">
        <v>0</v>
      </c>
      <c r="L11" s="299">
        <v>0</v>
      </c>
      <c r="M11" s="168">
        <f t="shared" si="0"/>
        <v>102000</v>
      </c>
      <c r="N11" s="172" t="s">
        <v>556</v>
      </c>
    </row>
    <row r="12" spans="1:14" s="162" customFormat="1" ht="75" x14ac:dyDescent="0.25">
      <c r="A12" s="172">
        <v>5</v>
      </c>
      <c r="B12" s="172" t="s">
        <v>567</v>
      </c>
      <c r="C12" s="165" t="s">
        <v>568</v>
      </c>
      <c r="D12" s="165" t="s">
        <v>569</v>
      </c>
      <c r="E12" s="165" t="s">
        <v>555</v>
      </c>
      <c r="F12" s="167">
        <v>73000</v>
      </c>
      <c r="G12" s="167">
        <v>73000</v>
      </c>
      <c r="H12" s="458">
        <v>43343</v>
      </c>
      <c r="I12" s="169">
        <v>0</v>
      </c>
      <c r="J12" s="169">
        <v>0</v>
      </c>
      <c r="K12" s="299">
        <v>0</v>
      </c>
      <c r="L12" s="299">
        <v>0</v>
      </c>
      <c r="M12" s="168">
        <f t="shared" si="0"/>
        <v>73000</v>
      </c>
      <c r="N12" s="172" t="s">
        <v>556</v>
      </c>
    </row>
    <row r="13" spans="1:14" s="162" customFormat="1" ht="90" x14ac:dyDescent="0.25">
      <c r="A13" s="172">
        <v>6</v>
      </c>
      <c r="B13" s="172" t="s">
        <v>570</v>
      </c>
      <c r="C13" s="165" t="s">
        <v>553</v>
      </c>
      <c r="D13" s="166" t="s">
        <v>571</v>
      </c>
      <c r="E13" s="165" t="s">
        <v>555</v>
      </c>
      <c r="F13" s="168">
        <v>575000</v>
      </c>
      <c r="G13" s="167">
        <v>575000</v>
      </c>
      <c r="H13" s="458">
        <v>43708</v>
      </c>
      <c r="I13" s="169"/>
      <c r="J13" s="169"/>
      <c r="K13" s="299">
        <v>3693.96</v>
      </c>
      <c r="L13" s="299">
        <v>63355.44</v>
      </c>
      <c r="M13" s="168">
        <f t="shared" si="0"/>
        <v>507950.60000000003</v>
      </c>
      <c r="N13" s="172" t="s">
        <v>556</v>
      </c>
    </row>
    <row r="14" spans="1:14" s="162" customFormat="1" ht="60" x14ac:dyDescent="0.25">
      <c r="A14" s="172">
        <v>7</v>
      </c>
      <c r="B14" s="172" t="s">
        <v>572</v>
      </c>
      <c r="C14" s="165" t="s">
        <v>565</v>
      </c>
      <c r="D14" s="165" t="s">
        <v>573</v>
      </c>
      <c r="E14" s="165" t="s">
        <v>555</v>
      </c>
      <c r="F14" s="167">
        <v>102000</v>
      </c>
      <c r="G14" s="167">
        <v>102000</v>
      </c>
      <c r="H14" s="458">
        <v>43708</v>
      </c>
      <c r="I14" s="169">
        <v>0</v>
      </c>
      <c r="J14" s="169">
        <v>0</v>
      </c>
      <c r="K14" s="299">
        <v>0</v>
      </c>
      <c r="L14" s="299">
        <v>0</v>
      </c>
      <c r="M14" s="168">
        <f t="shared" si="0"/>
        <v>102000</v>
      </c>
      <c r="N14" s="172" t="s">
        <v>556</v>
      </c>
    </row>
    <row r="15" spans="1:14" s="162" customFormat="1" ht="75.75" thickBot="1" x14ac:dyDescent="0.3">
      <c r="A15" s="172">
        <v>8</v>
      </c>
      <c r="B15" s="172" t="s">
        <v>574</v>
      </c>
      <c r="C15" s="165" t="s">
        <v>568</v>
      </c>
      <c r="D15" s="165" t="s">
        <v>575</v>
      </c>
      <c r="E15" s="165" t="s">
        <v>555</v>
      </c>
      <c r="F15" s="167">
        <v>73000</v>
      </c>
      <c r="G15" s="167">
        <v>73000</v>
      </c>
      <c r="H15" s="458">
        <v>43708</v>
      </c>
      <c r="I15" s="169">
        <v>0</v>
      </c>
      <c r="J15" s="169">
        <v>0</v>
      </c>
      <c r="K15" s="299">
        <v>0</v>
      </c>
      <c r="L15" s="299">
        <v>0</v>
      </c>
      <c r="M15" s="168">
        <f t="shared" si="0"/>
        <v>73000</v>
      </c>
      <c r="N15" s="172" t="s">
        <v>556</v>
      </c>
    </row>
    <row r="16" spans="1:14" ht="16.5" thickBot="1" x14ac:dyDescent="0.3">
      <c r="A16" s="155"/>
      <c r="B16" s="178"/>
      <c r="C16" s="179"/>
      <c r="D16" s="179"/>
      <c r="E16" s="313" t="s">
        <v>47</v>
      </c>
      <c r="F16" s="182">
        <f>SUM(F8:F15)</f>
        <v>6350000</v>
      </c>
      <c r="G16" s="182">
        <f>SUM(G8:G15)</f>
        <v>6350000</v>
      </c>
      <c r="H16" s="314"/>
      <c r="I16" s="184"/>
      <c r="J16" s="184"/>
      <c r="K16" s="182">
        <f>SUM(K8:K15)</f>
        <v>721825.04999999993</v>
      </c>
      <c r="L16" s="182">
        <f>SUM(L8:L15)</f>
        <v>63355.44</v>
      </c>
      <c r="M16" s="182">
        <f>SUM(M8:M15)</f>
        <v>5564819.5099999998</v>
      </c>
      <c r="N16" s="314"/>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N36" sqref="N36"/>
    </sheetView>
  </sheetViews>
  <sheetFormatPr defaultRowHeight="15" x14ac:dyDescent="0.25"/>
  <sheetData>
    <row r="1" spans="1:14" ht="31.5" x14ac:dyDescent="0.25">
      <c r="B1" s="153" t="s">
        <v>22</v>
      </c>
      <c r="C1" s="702" t="s">
        <v>550</v>
      </c>
      <c r="D1" s="703"/>
      <c r="E1" s="154"/>
      <c r="I1" s="155"/>
    </row>
    <row r="2" spans="1:14" ht="15.75" x14ac:dyDescent="0.25">
      <c r="B2" s="153" t="s">
        <v>24</v>
      </c>
      <c r="C2" s="704">
        <v>43004</v>
      </c>
      <c r="D2" s="705"/>
      <c r="E2" s="156"/>
      <c r="G2" s="155"/>
      <c r="H2" s="157"/>
      <c r="I2" s="155"/>
      <c r="J2" s="155"/>
      <c r="M2" s="158"/>
    </row>
    <row r="3" spans="1:14" ht="31.5" x14ac:dyDescent="0.25">
      <c r="B3" s="153" t="s">
        <v>25</v>
      </c>
      <c r="C3" s="706" t="s">
        <v>551</v>
      </c>
      <c r="D3" s="707"/>
      <c r="E3" s="159"/>
    </row>
    <row r="4" spans="1:14" ht="15.75" x14ac:dyDescent="0.25">
      <c r="B4" s="160"/>
      <c r="C4" s="161"/>
      <c r="D4" s="162"/>
      <c r="E4" s="162"/>
    </row>
    <row r="5" spans="1:14" x14ac:dyDescent="0.25">
      <c r="A5" s="708" t="s">
        <v>27</v>
      </c>
      <c r="B5" s="775" t="s">
        <v>494</v>
      </c>
      <c r="C5" s="776"/>
      <c r="D5" s="776"/>
      <c r="E5" s="776"/>
      <c r="F5" s="776"/>
      <c r="G5" s="776"/>
      <c r="H5" s="776"/>
      <c r="I5" s="776"/>
      <c r="J5" s="776"/>
      <c r="K5" s="776"/>
      <c r="L5" s="776"/>
      <c r="M5" s="776"/>
      <c r="N5" s="777"/>
    </row>
    <row r="6" spans="1:14" x14ac:dyDescent="0.25">
      <c r="A6" s="709"/>
      <c r="B6" s="778"/>
      <c r="C6" s="779"/>
      <c r="D6" s="779"/>
      <c r="E6" s="779"/>
      <c r="F6" s="779"/>
      <c r="G6" s="779"/>
      <c r="H6" s="779"/>
      <c r="I6" s="779"/>
      <c r="J6" s="779"/>
      <c r="K6" s="779"/>
      <c r="L6" s="779"/>
      <c r="M6" s="779"/>
      <c r="N6" s="780"/>
    </row>
    <row r="7" spans="1:14" x14ac:dyDescent="0.25">
      <c r="A7" s="710"/>
      <c r="B7" s="781"/>
      <c r="C7" s="782"/>
      <c r="D7" s="782"/>
      <c r="E7" s="782"/>
      <c r="F7" s="782"/>
      <c r="G7" s="782"/>
      <c r="H7" s="782"/>
      <c r="I7" s="782"/>
      <c r="J7" s="782"/>
      <c r="K7" s="782"/>
      <c r="L7" s="782"/>
      <c r="M7" s="782"/>
      <c r="N7" s="783"/>
    </row>
    <row r="8" spans="1:14" x14ac:dyDescent="0.25">
      <c r="A8" s="172" t="s">
        <v>576</v>
      </c>
      <c r="B8" s="702" t="s">
        <v>577</v>
      </c>
      <c r="C8" s="774"/>
      <c r="D8" s="774"/>
      <c r="E8" s="774"/>
      <c r="F8" s="774"/>
      <c r="G8" s="774"/>
      <c r="H8" s="774"/>
      <c r="I8" s="774"/>
      <c r="J8" s="774"/>
      <c r="K8" s="774"/>
      <c r="L8" s="774"/>
      <c r="M8" s="774"/>
      <c r="N8" s="703"/>
    </row>
    <row r="9" spans="1:14" x14ac:dyDescent="0.25">
      <c r="A9" s="163">
        <v>2</v>
      </c>
      <c r="B9" s="702" t="s">
        <v>578</v>
      </c>
      <c r="C9" s="774"/>
      <c r="D9" s="774"/>
      <c r="E9" s="774"/>
      <c r="F9" s="774"/>
      <c r="G9" s="774"/>
      <c r="H9" s="774"/>
      <c r="I9" s="774"/>
      <c r="J9" s="774"/>
      <c r="K9" s="774"/>
      <c r="L9" s="774"/>
      <c r="M9" s="774"/>
      <c r="N9" s="703"/>
    </row>
    <row r="10" spans="1:14" x14ac:dyDescent="0.25">
      <c r="A10" s="163">
        <v>3</v>
      </c>
      <c r="B10" s="702" t="s">
        <v>579</v>
      </c>
      <c r="C10" s="774"/>
      <c r="D10" s="774"/>
      <c r="E10" s="774"/>
      <c r="F10" s="774"/>
      <c r="G10" s="774"/>
      <c r="H10" s="774"/>
      <c r="I10" s="774"/>
      <c r="J10" s="774"/>
      <c r="K10" s="774"/>
      <c r="L10" s="774"/>
      <c r="M10" s="774"/>
      <c r="N10" s="703"/>
    </row>
    <row r="11" spans="1:14" x14ac:dyDescent="0.25">
      <c r="A11" s="163" t="s">
        <v>580</v>
      </c>
      <c r="B11" s="702" t="s">
        <v>581</v>
      </c>
      <c r="C11" s="774"/>
      <c r="D11" s="774"/>
      <c r="E11" s="774"/>
      <c r="F11" s="774"/>
      <c r="G11" s="774"/>
      <c r="H11" s="774"/>
      <c r="I11" s="774"/>
      <c r="J11" s="774"/>
      <c r="K11" s="774"/>
      <c r="L11" s="774"/>
      <c r="M11" s="774"/>
      <c r="N11" s="703"/>
    </row>
    <row r="12" spans="1:14" x14ac:dyDescent="0.25">
      <c r="A12" s="163" t="s">
        <v>582</v>
      </c>
      <c r="B12" s="702" t="s">
        <v>583</v>
      </c>
      <c r="C12" s="774"/>
      <c r="D12" s="774"/>
      <c r="E12" s="774"/>
      <c r="F12" s="774"/>
      <c r="G12" s="774"/>
      <c r="H12" s="774"/>
      <c r="I12" s="774"/>
      <c r="J12" s="774"/>
      <c r="K12" s="774"/>
      <c r="L12" s="774"/>
      <c r="M12" s="774"/>
      <c r="N12" s="703"/>
    </row>
  </sheetData>
  <mergeCells count="10">
    <mergeCell ref="A5:A7"/>
    <mergeCell ref="B5:N7"/>
    <mergeCell ref="B8:N8"/>
    <mergeCell ref="B9:N9"/>
    <mergeCell ref="B10:N10"/>
    <mergeCell ref="B11:N11"/>
    <mergeCell ref="B12:N12"/>
    <mergeCell ref="C1:D1"/>
    <mergeCell ref="C2:D2"/>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0" zoomScaleNormal="80" workbookViewId="0">
      <selection activeCell="H10" sqref="H10"/>
    </sheetView>
  </sheetViews>
  <sheetFormatPr defaultRowHeight="15" x14ac:dyDescent="0.25"/>
  <cols>
    <col min="1" max="1" width="15.85546875" customWidth="1"/>
    <col min="2" max="2" width="18" customWidth="1"/>
    <col min="3" max="3" width="17.28515625" customWidth="1"/>
    <col min="4" max="4" width="33" customWidth="1"/>
    <col min="5" max="5" width="12.7109375" customWidth="1"/>
    <col min="6" max="6" width="19.140625" customWidth="1"/>
    <col min="7" max="7" width="16.28515625" customWidth="1"/>
    <col min="8" max="8" width="16" customWidth="1"/>
    <col min="9" max="9" width="15.28515625" customWidth="1"/>
    <col min="10" max="10" width="14.140625" customWidth="1"/>
    <col min="11" max="11" width="16" customWidth="1"/>
    <col min="12" max="12" width="15.7109375" customWidth="1"/>
    <col min="13" max="13" width="18" customWidth="1"/>
  </cols>
  <sheetData>
    <row r="1" spans="1:14" ht="37.5" x14ac:dyDescent="0.3">
      <c r="A1" s="34"/>
      <c r="B1" s="35" t="s">
        <v>22</v>
      </c>
      <c r="C1" s="784" t="s">
        <v>23</v>
      </c>
      <c r="D1" s="785"/>
      <c r="E1" s="36"/>
      <c r="F1" s="34"/>
      <c r="G1" s="34"/>
      <c r="H1" s="34"/>
      <c r="I1" s="37"/>
      <c r="J1" s="34"/>
      <c r="K1" s="34"/>
      <c r="L1" s="34"/>
      <c r="M1" s="34"/>
      <c r="N1" s="34"/>
    </row>
    <row r="2" spans="1:14" ht="18.75" x14ac:dyDescent="0.3">
      <c r="A2" s="34"/>
      <c r="B2" s="35" t="s">
        <v>24</v>
      </c>
      <c r="C2" s="786">
        <v>43084</v>
      </c>
      <c r="D2" s="787"/>
      <c r="E2" s="38"/>
      <c r="F2" s="34"/>
      <c r="G2" s="37"/>
      <c r="H2" s="39"/>
      <c r="I2" s="37"/>
      <c r="J2" s="37"/>
      <c r="K2" s="34"/>
      <c r="L2" s="34"/>
      <c r="M2" s="40"/>
      <c r="N2" s="34"/>
    </row>
    <row r="3" spans="1:14" ht="37.5" x14ac:dyDescent="0.3">
      <c r="A3" s="34"/>
      <c r="B3" s="35" t="s">
        <v>25</v>
      </c>
      <c r="C3" s="788" t="s">
        <v>26</v>
      </c>
      <c r="D3" s="789"/>
      <c r="E3" s="41"/>
      <c r="F3" s="34"/>
      <c r="G3" s="34"/>
      <c r="H3" s="34"/>
      <c r="I3" s="34"/>
      <c r="J3" s="34"/>
      <c r="K3" s="34"/>
      <c r="L3" s="34"/>
      <c r="M3" s="34"/>
      <c r="N3" s="34"/>
    </row>
    <row r="4" spans="1:14" ht="18.75" x14ac:dyDescent="0.3">
      <c r="A4" s="34"/>
      <c r="B4" s="42"/>
      <c r="C4" s="43"/>
      <c r="D4" s="44"/>
      <c r="E4" s="44"/>
      <c r="F4" s="34"/>
      <c r="G4" s="34"/>
      <c r="H4" s="34"/>
      <c r="I4" s="34"/>
      <c r="J4" s="34"/>
      <c r="K4" s="34"/>
      <c r="L4" s="34"/>
      <c r="M4" s="34"/>
      <c r="N4" s="34"/>
    </row>
    <row r="5" spans="1:14" ht="41.25" customHeight="1" x14ac:dyDescent="0.25">
      <c r="A5" s="790" t="s">
        <v>27</v>
      </c>
      <c r="B5" s="793" t="s">
        <v>28</v>
      </c>
      <c r="C5" s="793" t="s">
        <v>29</v>
      </c>
      <c r="D5" s="793" t="s">
        <v>30</v>
      </c>
      <c r="E5" s="793" t="s">
        <v>31</v>
      </c>
      <c r="F5" s="793" t="s">
        <v>1</v>
      </c>
      <c r="G5" s="793" t="s">
        <v>32</v>
      </c>
      <c r="H5" s="790" t="s">
        <v>33</v>
      </c>
      <c r="I5" s="794" t="s">
        <v>34</v>
      </c>
      <c r="J5" s="793" t="s">
        <v>35</v>
      </c>
      <c r="K5" s="790" t="s">
        <v>3</v>
      </c>
      <c r="L5" s="790" t="s">
        <v>5</v>
      </c>
      <c r="M5" s="790" t="s">
        <v>7</v>
      </c>
      <c r="N5" s="790" t="s">
        <v>36</v>
      </c>
    </row>
    <row r="6" spans="1:14" ht="41.25" customHeight="1" x14ac:dyDescent="0.25">
      <c r="A6" s="791"/>
      <c r="B6" s="793"/>
      <c r="C6" s="793"/>
      <c r="D6" s="793"/>
      <c r="E6" s="793"/>
      <c r="F6" s="793"/>
      <c r="G6" s="793"/>
      <c r="H6" s="791"/>
      <c r="I6" s="795"/>
      <c r="J6" s="793"/>
      <c r="K6" s="791"/>
      <c r="L6" s="791"/>
      <c r="M6" s="791"/>
      <c r="N6" s="791"/>
    </row>
    <row r="7" spans="1:14" ht="41.25" customHeight="1" x14ac:dyDescent="0.25">
      <c r="A7" s="792"/>
      <c r="B7" s="793"/>
      <c r="C7" s="793"/>
      <c r="D7" s="793"/>
      <c r="E7" s="793"/>
      <c r="F7" s="793"/>
      <c r="G7" s="793"/>
      <c r="H7" s="792"/>
      <c r="I7" s="796"/>
      <c r="J7" s="793"/>
      <c r="K7" s="792"/>
      <c r="L7" s="792"/>
      <c r="M7" s="792"/>
      <c r="N7" s="792"/>
    </row>
    <row r="8" spans="1:14" s="162" customFormat="1" ht="131.25" x14ac:dyDescent="0.3">
      <c r="A8" s="45">
        <v>1</v>
      </c>
      <c r="B8" s="45" t="s">
        <v>37</v>
      </c>
      <c r="C8" s="46" t="s">
        <v>38</v>
      </c>
      <c r="D8" s="47" t="s">
        <v>39</v>
      </c>
      <c r="E8" s="45" t="s">
        <v>40</v>
      </c>
      <c r="F8" s="48">
        <v>1250000</v>
      </c>
      <c r="G8" s="49">
        <v>1250000</v>
      </c>
      <c r="H8" s="50">
        <v>2019</v>
      </c>
      <c r="I8" s="51">
        <v>0</v>
      </c>
      <c r="J8" s="51">
        <v>0</v>
      </c>
      <c r="K8" s="52">
        <v>0</v>
      </c>
      <c r="L8" s="52">
        <v>0</v>
      </c>
      <c r="M8" s="48">
        <f>G8-K8-L8</f>
        <v>1250000</v>
      </c>
      <c r="N8" s="45" t="s">
        <v>41</v>
      </c>
    </row>
    <row r="9" spans="1:14" s="162" customFormat="1" ht="131.25" x14ac:dyDescent="0.3">
      <c r="A9" s="45">
        <v>2</v>
      </c>
      <c r="B9" s="45" t="s">
        <v>42</v>
      </c>
      <c r="C9" s="46" t="s">
        <v>43</v>
      </c>
      <c r="D9" s="50" t="s">
        <v>39</v>
      </c>
      <c r="E9" s="45" t="s">
        <v>40</v>
      </c>
      <c r="F9" s="54">
        <v>1250000</v>
      </c>
      <c r="G9" s="460">
        <v>1250000</v>
      </c>
      <c r="H9" s="50">
        <v>2019</v>
      </c>
      <c r="I9" s="51">
        <v>0</v>
      </c>
      <c r="J9" s="51">
        <v>0</v>
      </c>
      <c r="K9" s="56">
        <v>0</v>
      </c>
      <c r="L9" s="56">
        <v>0</v>
      </c>
      <c r="M9" s="48">
        <f t="shared" ref="M9:M22" si="0">G9-K9-L9</f>
        <v>1250000</v>
      </c>
      <c r="N9" s="45" t="s">
        <v>41</v>
      </c>
    </row>
    <row r="10" spans="1:14" s="162" customFormat="1" ht="112.5" x14ac:dyDescent="0.3">
      <c r="A10" s="45">
        <v>3</v>
      </c>
      <c r="B10" s="45" t="s">
        <v>44</v>
      </c>
      <c r="C10" s="46" t="s">
        <v>45</v>
      </c>
      <c r="D10" s="50" t="s">
        <v>46</v>
      </c>
      <c r="E10" s="45" t="s">
        <v>40</v>
      </c>
      <c r="F10" s="54">
        <v>2200000</v>
      </c>
      <c r="G10" s="460">
        <v>2200000</v>
      </c>
      <c r="H10" s="461">
        <v>43252</v>
      </c>
      <c r="I10" s="51">
        <v>0.01</v>
      </c>
      <c r="J10" s="51">
        <v>0.01</v>
      </c>
      <c r="K10" s="56">
        <v>9854</v>
      </c>
      <c r="L10" s="56">
        <v>0</v>
      </c>
      <c r="M10" s="48">
        <f t="shared" si="0"/>
        <v>2190146</v>
      </c>
      <c r="N10" s="45" t="s">
        <v>41</v>
      </c>
    </row>
    <row r="11" spans="1:14" ht="18.75" x14ac:dyDescent="0.3">
      <c r="A11" s="53"/>
      <c r="B11" s="53"/>
      <c r="C11" s="57"/>
      <c r="D11" s="58"/>
      <c r="E11" s="58"/>
      <c r="F11" s="54"/>
      <c r="G11" s="59"/>
      <c r="H11" s="60"/>
      <c r="I11" s="60"/>
      <c r="J11" s="60"/>
      <c r="K11" s="55"/>
      <c r="L11" s="55"/>
      <c r="M11" s="48">
        <f t="shared" si="0"/>
        <v>0</v>
      </c>
      <c r="N11" s="57"/>
    </row>
    <row r="12" spans="1:14" ht="18.75" x14ac:dyDescent="0.3">
      <c r="A12" s="53"/>
      <c r="B12" s="53"/>
      <c r="C12" s="57"/>
      <c r="D12" s="57"/>
      <c r="E12" s="57"/>
      <c r="F12" s="54"/>
      <c r="G12" s="59"/>
      <c r="H12" s="60"/>
      <c r="I12" s="60"/>
      <c r="J12" s="60"/>
      <c r="K12" s="56"/>
      <c r="L12" s="56"/>
      <c r="M12" s="48">
        <f t="shared" si="0"/>
        <v>0</v>
      </c>
      <c r="N12" s="45"/>
    </row>
    <row r="13" spans="1:14" ht="18.75" x14ac:dyDescent="0.3">
      <c r="A13" s="53"/>
      <c r="B13" s="53"/>
      <c r="C13" s="57"/>
      <c r="D13" s="57"/>
      <c r="E13" s="57"/>
      <c r="F13" s="54"/>
      <c r="G13" s="59"/>
      <c r="H13" s="60"/>
      <c r="I13" s="60"/>
      <c r="J13" s="60"/>
      <c r="K13" s="56"/>
      <c r="L13" s="56"/>
      <c r="M13" s="48">
        <f t="shared" si="0"/>
        <v>0</v>
      </c>
      <c r="N13" s="45"/>
    </row>
    <row r="14" spans="1:14" ht="18.75" x14ac:dyDescent="0.3">
      <c r="A14" s="53"/>
      <c r="B14" s="53"/>
      <c r="C14" s="57"/>
      <c r="D14" s="57"/>
      <c r="E14" s="57"/>
      <c r="F14" s="54"/>
      <c r="G14" s="59"/>
      <c r="H14" s="60"/>
      <c r="I14" s="60"/>
      <c r="J14" s="60"/>
      <c r="K14" s="56"/>
      <c r="L14" s="56"/>
      <c r="M14" s="48">
        <f t="shared" si="0"/>
        <v>0</v>
      </c>
      <c r="N14" s="45"/>
    </row>
    <row r="15" spans="1:14" ht="18.75" x14ac:dyDescent="0.3">
      <c r="A15" s="53"/>
      <c r="B15" s="53"/>
      <c r="C15" s="57"/>
      <c r="D15" s="57"/>
      <c r="E15" s="57"/>
      <c r="F15" s="54"/>
      <c r="G15" s="59"/>
      <c r="H15" s="60"/>
      <c r="I15" s="60"/>
      <c r="J15" s="60"/>
      <c r="K15" s="56"/>
      <c r="L15" s="56"/>
      <c r="M15" s="48">
        <f t="shared" si="0"/>
        <v>0</v>
      </c>
      <c r="N15" s="45"/>
    </row>
    <row r="16" spans="1:14" ht="18.75" x14ac:dyDescent="0.3">
      <c r="A16" s="53"/>
      <c r="B16" s="53"/>
      <c r="C16" s="57"/>
      <c r="D16" s="57"/>
      <c r="E16" s="57"/>
      <c r="F16" s="54"/>
      <c r="G16" s="59"/>
      <c r="H16" s="60"/>
      <c r="I16" s="60"/>
      <c r="J16" s="60"/>
      <c r="K16" s="55"/>
      <c r="L16" s="55"/>
      <c r="M16" s="48">
        <f t="shared" si="0"/>
        <v>0</v>
      </c>
      <c r="N16" s="57"/>
    </row>
    <row r="17" spans="1:14" ht="18.75" x14ac:dyDescent="0.3">
      <c r="A17" s="57"/>
      <c r="B17" s="53"/>
      <c r="C17" s="57"/>
      <c r="D17" s="57"/>
      <c r="E17" s="57"/>
      <c r="F17" s="57"/>
      <c r="G17" s="61"/>
      <c r="H17" s="57"/>
      <c r="I17" s="57"/>
      <c r="J17" s="57"/>
      <c r="K17" s="62"/>
      <c r="L17" s="62"/>
      <c r="M17" s="48">
        <f t="shared" si="0"/>
        <v>0</v>
      </c>
      <c r="N17" s="57"/>
    </row>
    <row r="18" spans="1:14" ht="18.75" x14ac:dyDescent="0.3">
      <c r="A18" s="57"/>
      <c r="B18" s="63"/>
      <c r="C18" s="63"/>
      <c r="D18" s="57"/>
      <c r="E18" s="57"/>
      <c r="F18" s="57"/>
      <c r="G18" s="57"/>
      <c r="H18" s="57"/>
      <c r="I18" s="57"/>
      <c r="J18" s="57"/>
      <c r="K18" s="62"/>
      <c r="L18" s="62"/>
      <c r="M18" s="48">
        <f t="shared" si="0"/>
        <v>0</v>
      </c>
      <c r="N18" s="57"/>
    </row>
    <row r="19" spans="1:14" ht="18.75" x14ac:dyDescent="0.3">
      <c r="A19" s="53"/>
      <c r="B19" s="53"/>
      <c r="C19" s="57"/>
      <c r="D19" s="57"/>
      <c r="E19" s="57"/>
      <c r="F19" s="54"/>
      <c r="G19" s="59"/>
      <c r="H19" s="60"/>
      <c r="I19" s="60"/>
      <c r="J19" s="60"/>
      <c r="K19" s="55"/>
      <c r="L19" s="55"/>
      <c r="M19" s="48">
        <f t="shared" si="0"/>
        <v>0</v>
      </c>
      <c r="N19" s="57"/>
    </row>
    <row r="20" spans="1:14" ht="18.75" x14ac:dyDescent="0.3">
      <c r="A20" s="57"/>
      <c r="B20" s="53"/>
      <c r="C20" s="57"/>
      <c r="D20" s="57"/>
      <c r="E20" s="57"/>
      <c r="F20" s="57"/>
      <c r="G20" s="61"/>
      <c r="H20" s="57"/>
      <c r="I20" s="57"/>
      <c r="J20" s="57"/>
      <c r="K20" s="62"/>
      <c r="L20" s="62"/>
      <c r="M20" s="48">
        <f t="shared" si="0"/>
        <v>0</v>
      </c>
      <c r="N20" s="57"/>
    </row>
    <row r="21" spans="1:14" ht="19.5" thickBot="1" x14ac:dyDescent="0.35">
      <c r="A21" s="57"/>
      <c r="B21" s="63"/>
      <c r="C21" s="63"/>
      <c r="D21" s="57"/>
      <c r="E21" s="64"/>
      <c r="F21" s="64"/>
      <c r="G21" s="64"/>
      <c r="H21" s="57"/>
      <c r="I21" s="64"/>
      <c r="J21" s="64"/>
      <c r="K21" s="65"/>
      <c r="L21" s="65"/>
      <c r="M21" s="66">
        <f t="shared" si="0"/>
        <v>0</v>
      </c>
      <c r="N21" s="64"/>
    </row>
    <row r="22" spans="1:14" ht="19.5" thickBot="1" x14ac:dyDescent="0.35">
      <c r="A22" s="37"/>
      <c r="B22" s="67"/>
      <c r="C22" s="68"/>
      <c r="D22" s="68"/>
      <c r="E22" s="69" t="s">
        <v>47</v>
      </c>
      <c r="F22" s="70">
        <f>SUM(F8:F21)</f>
        <v>4700000</v>
      </c>
      <c r="G22" s="71">
        <f>SUM(G8:G21)</f>
        <v>4700000</v>
      </c>
      <c r="H22" s="72"/>
      <c r="I22" s="73"/>
      <c r="J22" s="73"/>
      <c r="K22" s="70">
        <f>SUM(K8:K21)</f>
        <v>9854</v>
      </c>
      <c r="L22" s="71">
        <f>SUM(L8:L21)</f>
        <v>0</v>
      </c>
      <c r="M22" s="74">
        <f t="shared" si="0"/>
        <v>4690146</v>
      </c>
      <c r="N22" s="72"/>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D8" sqref="D8"/>
    </sheetView>
  </sheetViews>
  <sheetFormatPr defaultRowHeight="15" x14ac:dyDescent="0.25"/>
  <cols>
    <col min="2" max="2" width="15.85546875" customWidth="1"/>
    <col min="3" max="3" width="15.5703125" customWidth="1"/>
    <col min="4" max="4" width="26.140625" customWidth="1"/>
    <col min="5" max="5" width="14.7109375" customWidth="1"/>
    <col min="6" max="6" width="17" customWidth="1"/>
    <col min="7" max="7" width="16.140625" customWidth="1"/>
    <col min="8" max="8" width="17.28515625" customWidth="1"/>
    <col min="9" max="9" width="17" customWidth="1"/>
    <col min="10" max="10" width="16.28515625" customWidth="1"/>
    <col min="11" max="12" width="15.140625" customWidth="1"/>
    <col min="13" max="13" width="15.5703125" customWidth="1"/>
    <col min="14" max="14" width="19.7109375" customWidth="1"/>
  </cols>
  <sheetData>
    <row r="1" spans="1:14" ht="31.5" x14ac:dyDescent="0.25">
      <c r="B1" s="153" t="s">
        <v>22</v>
      </c>
      <c r="C1" s="702" t="s">
        <v>438</v>
      </c>
      <c r="D1" s="703"/>
      <c r="E1" s="154"/>
      <c r="I1" s="155"/>
    </row>
    <row r="2" spans="1:14" ht="15.75" x14ac:dyDescent="0.25">
      <c r="B2" s="153" t="s">
        <v>24</v>
      </c>
      <c r="C2" s="704">
        <v>43084</v>
      </c>
      <c r="D2" s="705"/>
      <c r="E2" s="156"/>
      <c r="G2" s="155"/>
      <c r="H2" s="157"/>
      <c r="I2" s="155"/>
      <c r="J2" s="155"/>
      <c r="M2" s="158"/>
    </row>
    <row r="3" spans="1:14" ht="31.5" x14ac:dyDescent="0.25">
      <c r="B3" s="153" t="s">
        <v>25</v>
      </c>
      <c r="C3" s="706" t="s">
        <v>439</v>
      </c>
      <c r="D3" s="707"/>
      <c r="E3" s="159"/>
    </row>
    <row r="4" spans="1:14" ht="15.75" x14ac:dyDescent="0.25">
      <c r="B4" s="160"/>
      <c r="C4" s="161"/>
      <c r="D4" s="162"/>
      <c r="E4" s="162"/>
    </row>
    <row r="5" spans="1:14" x14ac:dyDescent="0.25">
      <c r="A5" s="708" t="s">
        <v>27</v>
      </c>
      <c r="B5" s="712" t="s">
        <v>28</v>
      </c>
      <c r="C5" s="712" t="s">
        <v>29</v>
      </c>
      <c r="D5" s="712" t="s">
        <v>30</v>
      </c>
      <c r="E5" s="712" t="s">
        <v>31</v>
      </c>
      <c r="F5" s="712" t="s">
        <v>1</v>
      </c>
      <c r="G5" s="712" t="s">
        <v>32</v>
      </c>
      <c r="H5" s="708" t="s">
        <v>33</v>
      </c>
      <c r="I5" s="769" t="s">
        <v>34</v>
      </c>
      <c r="J5" s="712" t="s">
        <v>35</v>
      </c>
      <c r="K5" s="708" t="s">
        <v>3</v>
      </c>
      <c r="L5" s="708" t="s">
        <v>5</v>
      </c>
      <c r="M5" s="708" t="s">
        <v>7</v>
      </c>
      <c r="N5" s="708" t="s">
        <v>36</v>
      </c>
    </row>
    <row r="6" spans="1:14" x14ac:dyDescent="0.25">
      <c r="A6" s="709"/>
      <c r="B6" s="712"/>
      <c r="C6" s="712"/>
      <c r="D6" s="712"/>
      <c r="E6" s="712"/>
      <c r="F6" s="712"/>
      <c r="G6" s="712"/>
      <c r="H6" s="709"/>
      <c r="I6" s="770"/>
      <c r="J6" s="712"/>
      <c r="K6" s="709"/>
      <c r="L6" s="709"/>
      <c r="M6" s="709"/>
      <c r="N6" s="709"/>
    </row>
    <row r="7" spans="1:14" x14ac:dyDescent="0.25">
      <c r="A7" s="710"/>
      <c r="B7" s="712"/>
      <c r="C7" s="712"/>
      <c r="D7" s="712"/>
      <c r="E7" s="712"/>
      <c r="F7" s="712"/>
      <c r="G7" s="712"/>
      <c r="H7" s="710"/>
      <c r="I7" s="771"/>
      <c r="J7" s="712"/>
      <c r="K7" s="710"/>
      <c r="L7" s="710"/>
      <c r="M7" s="710"/>
      <c r="N7" s="710"/>
    </row>
    <row r="8" spans="1:14" s="162" customFormat="1" ht="105" x14ac:dyDescent="0.25">
      <c r="A8" s="172">
        <v>1</v>
      </c>
      <c r="B8" s="164" t="s">
        <v>440</v>
      </c>
      <c r="C8" s="165" t="s">
        <v>441</v>
      </c>
      <c r="D8" s="166" t="s">
        <v>442</v>
      </c>
      <c r="E8" s="166" t="s">
        <v>443</v>
      </c>
      <c r="F8" s="167">
        <v>1400000</v>
      </c>
      <c r="G8" s="168">
        <v>1400000</v>
      </c>
      <c r="H8" s="165" t="s">
        <v>444</v>
      </c>
      <c r="I8" s="169">
        <v>0</v>
      </c>
      <c r="J8" s="169">
        <v>0</v>
      </c>
      <c r="K8" s="170">
        <v>0</v>
      </c>
      <c r="L8" s="170">
        <v>0</v>
      </c>
      <c r="M8" s="168">
        <v>1400000</v>
      </c>
      <c r="N8" s="165" t="s">
        <v>445</v>
      </c>
    </row>
    <row r="9" spans="1:14" s="162" customFormat="1" ht="120" x14ac:dyDescent="0.25">
      <c r="A9" s="172"/>
      <c r="B9" s="164" t="s">
        <v>440</v>
      </c>
      <c r="C9" s="166" t="s">
        <v>446</v>
      </c>
      <c r="D9" s="166" t="s">
        <v>447</v>
      </c>
      <c r="E9" s="166" t="s">
        <v>448</v>
      </c>
      <c r="F9" s="168">
        <v>400000</v>
      </c>
      <c r="G9" s="168">
        <v>400000</v>
      </c>
      <c r="H9" s="171">
        <v>43708</v>
      </c>
      <c r="I9" s="169">
        <v>1</v>
      </c>
      <c r="J9" s="169">
        <v>0</v>
      </c>
      <c r="K9" s="170">
        <v>0</v>
      </c>
      <c r="L9" s="170">
        <v>0</v>
      </c>
      <c r="M9" s="168">
        <f>G9-K9-L9</f>
        <v>400000</v>
      </c>
      <c r="N9" s="166" t="s">
        <v>449</v>
      </c>
    </row>
    <row r="10" spans="1:14" x14ac:dyDescent="0.25">
      <c r="A10" s="163"/>
      <c r="B10" s="163"/>
      <c r="C10" s="165"/>
      <c r="D10" s="166"/>
      <c r="E10" s="166"/>
      <c r="F10" s="168"/>
      <c r="G10" s="168"/>
      <c r="H10" s="165"/>
      <c r="I10" s="169"/>
      <c r="J10" s="169"/>
      <c r="K10" s="170"/>
      <c r="L10" s="170"/>
      <c r="M10" s="168">
        <f t="shared" ref="M10:M11" si="0">G10-K10-L10</f>
        <v>0</v>
      </c>
      <c r="N10" s="172"/>
    </row>
    <row r="11" spans="1:14" ht="16.5" thickBot="1" x14ac:dyDescent="0.3">
      <c r="A11" s="163"/>
      <c r="B11" s="173"/>
      <c r="C11" s="165"/>
      <c r="D11" s="174"/>
      <c r="E11" s="174"/>
      <c r="F11" s="175"/>
      <c r="G11" s="168"/>
      <c r="H11" s="165"/>
      <c r="I11" s="169"/>
      <c r="J11" s="169"/>
      <c r="K11" s="170"/>
      <c r="L11" s="170"/>
      <c r="M11" s="176">
        <f t="shared" si="0"/>
        <v>0</v>
      </c>
      <c r="N11" s="177"/>
    </row>
    <row r="12" spans="1:14" ht="16.5" thickBot="1" x14ac:dyDescent="0.3">
      <c r="A12" s="155"/>
      <c r="B12" s="178"/>
      <c r="C12" s="179"/>
      <c r="D12" s="180" t="s">
        <v>47</v>
      </c>
      <c r="E12" s="181"/>
      <c r="F12" s="182">
        <f>SUM(F8:F11)</f>
        <v>1800000</v>
      </c>
      <c r="G12" s="183">
        <f>SUM(G8:G10)</f>
        <v>1800000</v>
      </c>
      <c r="H12" s="184"/>
      <c r="I12" s="184"/>
      <c r="J12" s="184"/>
      <c r="K12" s="183">
        <f t="shared" ref="K12:L12" si="1">SUM(K8:K10)</f>
        <v>0</v>
      </c>
      <c r="L12" s="183">
        <f t="shared" si="1"/>
        <v>0</v>
      </c>
      <c r="M12" s="168">
        <f>SUM(M8:M11)</f>
        <v>1800000</v>
      </c>
      <c r="N12" s="155"/>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activeCell="A45" sqref="A45:XFD45"/>
    </sheetView>
  </sheetViews>
  <sheetFormatPr defaultRowHeight="15" x14ac:dyDescent="0.25"/>
  <cols>
    <col min="2" max="2" width="11.85546875" customWidth="1"/>
    <col min="3" max="3" width="12.140625" customWidth="1"/>
    <col min="4" max="4" width="20.42578125" customWidth="1"/>
    <col min="5" max="5" width="13.28515625" customWidth="1"/>
    <col min="6" max="6" width="17.42578125" customWidth="1"/>
    <col min="7" max="7" width="18.28515625" customWidth="1"/>
    <col min="9" max="9" width="15.42578125" customWidth="1"/>
    <col min="10" max="10" width="13.7109375" customWidth="1"/>
    <col min="11" max="11" width="14.28515625" customWidth="1"/>
    <col min="12" max="12" width="16.42578125" customWidth="1"/>
    <col min="13" max="13" width="13.28515625" customWidth="1"/>
    <col min="14" max="14" width="15.28515625" customWidth="1"/>
  </cols>
  <sheetData>
    <row r="1" spans="1:15" ht="31.5" x14ac:dyDescent="0.25">
      <c r="A1" s="516"/>
      <c r="B1" s="521" t="s">
        <v>22</v>
      </c>
      <c r="C1" s="732" t="s">
        <v>1124</v>
      </c>
      <c r="D1" s="733"/>
      <c r="E1" s="531"/>
      <c r="F1" s="516"/>
      <c r="G1" s="516"/>
      <c r="H1" s="516"/>
      <c r="I1" s="516"/>
      <c r="J1" s="527"/>
      <c r="K1" s="516"/>
      <c r="L1" s="516"/>
      <c r="M1" s="516"/>
      <c r="N1" s="516"/>
      <c r="O1" s="516"/>
    </row>
    <row r="2" spans="1:15" ht="15.75" x14ac:dyDescent="0.25">
      <c r="A2" s="516"/>
      <c r="B2" s="521" t="s">
        <v>24</v>
      </c>
      <c r="C2" s="734">
        <v>43082</v>
      </c>
      <c r="D2" s="735"/>
      <c r="E2" s="532"/>
      <c r="F2" s="516"/>
      <c r="G2" s="527"/>
      <c r="H2" s="527"/>
      <c r="I2" s="538"/>
      <c r="J2" s="527"/>
      <c r="K2" s="527"/>
      <c r="L2" s="516"/>
      <c r="M2" s="516"/>
      <c r="N2" s="537"/>
      <c r="O2" s="516"/>
    </row>
    <row r="3" spans="1:15" ht="31.5" x14ac:dyDescent="0.25">
      <c r="A3" s="516"/>
      <c r="B3" s="521" t="s">
        <v>25</v>
      </c>
      <c r="C3" s="559" t="s">
        <v>1125</v>
      </c>
      <c r="D3" s="560"/>
      <c r="E3" s="533"/>
      <c r="F3" s="516"/>
      <c r="G3" s="516"/>
      <c r="H3" s="516"/>
      <c r="I3" s="516"/>
      <c r="J3" s="516"/>
      <c r="K3" s="516"/>
      <c r="L3" s="516"/>
      <c r="M3" s="516"/>
      <c r="N3" s="516"/>
      <c r="O3" s="516"/>
    </row>
    <row r="4" spans="1:15" ht="15.75" x14ac:dyDescent="0.25">
      <c r="A4" s="516"/>
      <c r="B4" s="524"/>
      <c r="C4" s="525"/>
      <c r="D4" s="517"/>
      <c r="E4" s="517"/>
      <c r="F4" s="516"/>
      <c r="G4" s="516"/>
      <c r="H4" s="516"/>
      <c r="I4" s="516"/>
      <c r="J4" s="516"/>
      <c r="K4" s="516"/>
      <c r="L4" s="516"/>
      <c r="M4" s="516"/>
      <c r="N4" s="516"/>
      <c r="O4" s="516"/>
    </row>
    <row r="5" spans="1:15" ht="33" customHeight="1" x14ac:dyDescent="0.25">
      <c r="A5" s="727" t="s">
        <v>1126</v>
      </c>
      <c r="B5" s="801" t="s">
        <v>28</v>
      </c>
      <c r="C5" s="727" t="s">
        <v>29</v>
      </c>
      <c r="D5" s="727" t="s">
        <v>30</v>
      </c>
      <c r="E5" s="727" t="s">
        <v>31</v>
      </c>
      <c r="F5" s="800" t="s">
        <v>1</v>
      </c>
      <c r="G5" s="727" t="s">
        <v>1127</v>
      </c>
      <c r="H5" s="724"/>
      <c r="I5" s="724" t="s">
        <v>33</v>
      </c>
      <c r="J5" s="744" t="s">
        <v>34</v>
      </c>
      <c r="K5" s="727" t="s">
        <v>35</v>
      </c>
      <c r="L5" s="724" t="s">
        <v>3</v>
      </c>
      <c r="M5" s="724" t="s">
        <v>5</v>
      </c>
      <c r="N5" s="724" t="s">
        <v>7</v>
      </c>
      <c r="O5" s="724" t="s">
        <v>36</v>
      </c>
    </row>
    <row r="6" spans="1:15" ht="33" customHeight="1" x14ac:dyDescent="0.25">
      <c r="A6" s="727"/>
      <c r="B6" s="801"/>
      <c r="C6" s="727"/>
      <c r="D6" s="727"/>
      <c r="E6" s="727"/>
      <c r="F6" s="800"/>
      <c r="G6" s="727"/>
      <c r="H6" s="725"/>
      <c r="I6" s="725"/>
      <c r="J6" s="745"/>
      <c r="K6" s="727"/>
      <c r="L6" s="725"/>
      <c r="M6" s="725"/>
      <c r="N6" s="725"/>
      <c r="O6" s="725"/>
    </row>
    <row r="7" spans="1:15" ht="33" customHeight="1" x14ac:dyDescent="0.25">
      <c r="A7" s="727"/>
      <c r="B7" s="801"/>
      <c r="C7" s="727"/>
      <c r="D7" s="727"/>
      <c r="E7" s="727"/>
      <c r="F7" s="800"/>
      <c r="G7" s="727"/>
      <c r="H7" s="726"/>
      <c r="I7" s="726"/>
      <c r="J7" s="746"/>
      <c r="K7" s="727"/>
      <c r="L7" s="726"/>
      <c r="M7" s="726"/>
      <c r="N7" s="726"/>
      <c r="O7" s="726"/>
    </row>
    <row r="8" spans="1:15" ht="75.75" x14ac:dyDescent="0.25">
      <c r="A8" s="518">
        <v>1</v>
      </c>
      <c r="B8" s="554" t="s">
        <v>1128</v>
      </c>
      <c r="C8" s="519" t="s">
        <v>1129</v>
      </c>
      <c r="D8" s="557" t="s">
        <v>1130</v>
      </c>
      <c r="E8" s="522" t="s">
        <v>1131</v>
      </c>
      <c r="F8" s="546">
        <v>80100</v>
      </c>
      <c r="G8" s="546">
        <v>1123815</v>
      </c>
      <c r="H8" s="523"/>
      <c r="I8" s="534" t="s">
        <v>288</v>
      </c>
      <c r="J8" s="545">
        <v>0.75</v>
      </c>
      <c r="K8" s="545">
        <v>0</v>
      </c>
      <c r="L8" s="535">
        <v>537978</v>
      </c>
      <c r="M8" s="535"/>
      <c r="N8" s="523">
        <v>585837</v>
      </c>
      <c r="O8" s="518"/>
    </row>
    <row r="9" spans="1:15" ht="75.75" x14ac:dyDescent="0.25">
      <c r="A9" s="518">
        <v>1</v>
      </c>
      <c r="B9" s="554" t="s">
        <v>1132</v>
      </c>
      <c r="C9" s="519" t="s">
        <v>1133</v>
      </c>
      <c r="D9" s="557" t="s">
        <v>1134</v>
      </c>
      <c r="E9" s="522" t="s">
        <v>1131</v>
      </c>
      <c r="F9" s="546">
        <v>1502187</v>
      </c>
      <c r="G9" s="546">
        <v>1564326</v>
      </c>
      <c r="H9" s="523"/>
      <c r="I9" s="534" t="s">
        <v>288</v>
      </c>
      <c r="J9" s="545">
        <v>0.75</v>
      </c>
      <c r="K9" s="545">
        <v>0</v>
      </c>
      <c r="L9" s="535"/>
      <c r="M9" s="535"/>
      <c r="N9" s="523">
        <v>1564326</v>
      </c>
      <c r="O9" s="518"/>
    </row>
    <row r="10" spans="1:15" ht="60.75" x14ac:dyDescent="0.25">
      <c r="A10" s="518">
        <v>1</v>
      </c>
      <c r="B10" s="554" t="s">
        <v>1135</v>
      </c>
      <c r="C10" s="519" t="s">
        <v>1136</v>
      </c>
      <c r="D10" s="557" t="s">
        <v>1137</v>
      </c>
      <c r="E10" s="522" t="s">
        <v>1131</v>
      </c>
      <c r="F10" s="546">
        <v>200000</v>
      </c>
      <c r="G10" s="546">
        <v>371564</v>
      </c>
      <c r="H10" s="523"/>
      <c r="I10" s="534" t="s">
        <v>288</v>
      </c>
      <c r="J10" s="545">
        <v>0.75</v>
      </c>
      <c r="K10" s="545">
        <v>0</v>
      </c>
      <c r="L10" s="535"/>
      <c r="M10" s="535"/>
      <c r="N10" s="523">
        <v>371564</v>
      </c>
      <c r="O10" s="518"/>
    </row>
    <row r="11" spans="1:15" ht="60.75" x14ac:dyDescent="0.25">
      <c r="A11" s="518">
        <v>1</v>
      </c>
      <c r="B11" s="554" t="s">
        <v>1138</v>
      </c>
      <c r="C11" s="519" t="s">
        <v>1139</v>
      </c>
      <c r="D11" s="529" t="s">
        <v>1140</v>
      </c>
      <c r="E11" s="522" t="s">
        <v>1131</v>
      </c>
      <c r="F11" s="546">
        <v>2432595.69</v>
      </c>
      <c r="G11" s="546">
        <v>2432596</v>
      </c>
      <c r="H11" s="523"/>
      <c r="I11" s="534" t="s">
        <v>288</v>
      </c>
      <c r="J11" s="545">
        <v>0</v>
      </c>
      <c r="K11" s="545">
        <v>0</v>
      </c>
      <c r="L11" s="536"/>
      <c r="M11" s="536"/>
      <c r="N11" s="523">
        <v>2432596</v>
      </c>
      <c r="O11" s="520"/>
    </row>
    <row r="12" spans="1:15" ht="75.75" x14ac:dyDescent="0.25">
      <c r="A12" s="518">
        <v>1</v>
      </c>
      <c r="B12" s="554" t="s">
        <v>1141</v>
      </c>
      <c r="C12" s="519" t="s">
        <v>1142</v>
      </c>
      <c r="D12" s="529" t="s">
        <v>1143</v>
      </c>
      <c r="E12" s="522" t="s">
        <v>1131</v>
      </c>
      <c r="F12" s="546">
        <v>655961.25</v>
      </c>
      <c r="G12" s="546">
        <v>655961</v>
      </c>
      <c r="H12" s="523"/>
      <c r="I12" s="534" t="s">
        <v>288</v>
      </c>
      <c r="J12" s="545">
        <v>0</v>
      </c>
      <c r="K12" s="545">
        <v>0</v>
      </c>
      <c r="L12" s="536"/>
      <c r="M12" s="536"/>
      <c r="N12" s="523">
        <v>655961</v>
      </c>
      <c r="O12" s="520"/>
    </row>
    <row r="13" spans="1:15" ht="45.75" x14ac:dyDescent="0.25">
      <c r="A13" s="518">
        <v>1</v>
      </c>
      <c r="B13" s="554" t="s">
        <v>1144</v>
      </c>
      <c r="C13" s="519" t="s">
        <v>1142</v>
      </c>
      <c r="D13" s="529" t="s">
        <v>1145</v>
      </c>
      <c r="E13" s="522" t="s">
        <v>1131</v>
      </c>
      <c r="F13" s="546">
        <v>5515938.75</v>
      </c>
      <c r="G13" s="546">
        <v>5515939</v>
      </c>
      <c r="H13" s="523"/>
      <c r="I13" s="534" t="s">
        <v>288</v>
      </c>
      <c r="J13" s="545">
        <v>0</v>
      </c>
      <c r="K13" s="545">
        <v>0</v>
      </c>
      <c r="L13" s="536"/>
      <c r="M13" s="536"/>
      <c r="N13" s="523">
        <v>5515939</v>
      </c>
      <c r="O13" s="520"/>
    </row>
    <row r="14" spans="1:15" ht="45.75" x14ac:dyDescent="0.25">
      <c r="A14" s="518">
        <v>1</v>
      </c>
      <c r="B14" s="554" t="s">
        <v>1146</v>
      </c>
      <c r="C14" s="519" t="s">
        <v>1142</v>
      </c>
      <c r="D14" s="529" t="s">
        <v>1147</v>
      </c>
      <c r="E14" s="522" t="s">
        <v>1131</v>
      </c>
      <c r="F14" s="546">
        <v>3081366.75</v>
      </c>
      <c r="G14" s="546">
        <v>3081367</v>
      </c>
      <c r="H14" s="523"/>
      <c r="I14" s="534" t="s">
        <v>288</v>
      </c>
      <c r="J14" s="545">
        <v>0</v>
      </c>
      <c r="K14" s="545">
        <v>0</v>
      </c>
      <c r="L14" s="535"/>
      <c r="M14" s="535"/>
      <c r="N14" s="523">
        <v>3081367</v>
      </c>
      <c r="O14" s="518"/>
    </row>
    <row r="15" spans="1:15" ht="45.75" x14ac:dyDescent="0.25">
      <c r="A15" s="518">
        <v>1</v>
      </c>
      <c r="B15" s="554" t="s">
        <v>1148</v>
      </c>
      <c r="C15" s="519" t="s">
        <v>1142</v>
      </c>
      <c r="D15" s="529" t="s">
        <v>1149</v>
      </c>
      <c r="E15" s="522" t="s">
        <v>1131</v>
      </c>
      <c r="F15" s="547">
        <v>4810165.5</v>
      </c>
      <c r="G15" s="547">
        <v>4810166</v>
      </c>
      <c r="H15" s="523"/>
      <c r="I15" s="534" t="s">
        <v>288</v>
      </c>
      <c r="J15" s="545">
        <v>0</v>
      </c>
      <c r="K15" s="545">
        <v>0</v>
      </c>
      <c r="L15" s="529"/>
      <c r="M15" s="529"/>
      <c r="N15" s="523">
        <v>4810166</v>
      </c>
      <c r="O15" s="518"/>
    </row>
    <row r="16" spans="1:15" ht="45.75" x14ac:dyDescent="0.25">
      <c r="A16" s="519">
        <v>1</v>
      </c>
      <c r="B16" s="552" t="s">
        <v>1150</v>
      </c>
      <c r="C16" s="519" t="s">
        <v>1151</v>
      </c>
      <c r="D16" s="553" t="s">
        <v>1152</v>
      </c>
      <c r="E16" s="522" t="s">
        <v>1131</v>
      </c>
      <c r="F16" s="546">
        <v>572985.23</v>
      </c>
      <c r="G16" s="546">
        <v>572985.23</v>
      </c>
      <c r="H16" s="523"/>
      <c r="I16" s="534" t="s">
        <v>288</v>
      </c>
      <c r="J16" s="545">
        <v>0</v>
      </c>
      <c r="K16" s="545">
        <v>0</v>
      </c>
      <c r="L16" s="530"/>
      <c r="M16" s="530"/>
      <c r="N16" s="523">
        <v>572985.23</v>
      </c>
      <c r="O16" s="520"/>
    </row>
    <row r="17" spans="1:15" ht="45.75" x14ac:dyDescent="0.25">
      <c r="A17" s="518">
        <v>1</v>
      </c>
      <c r="B17" s="554" t="s">
        <v>1153</v>
      </c>
      <c r="C17" s="519" t="s">
        <v>1129</v>
      </c>
      <c r="D17" s="557" t="s">
        <v>1154</v>
      </c>
      <c r="E17" s="522" t="s">
        <v>1131</v>
      </c>
      <c r="F17" s="546">
        <v>3225984.3</v>
      </c>
      <c r="G17" s="546">
        <v>3225984.3</v>
      </c>
      <c r="H17" s="523"/>
      <c r="I17" s="534" t="s">
        <v>288</v>
      </c>
      <c r="J17" s="545">
        <v>0</v>
      </c>
      <c r="K17" s="545">
        <v>0</v>
      </c>
      <c r="L17" s="536"/>
      <c r="M17" s="536"/>
      <c r="N17" s="523">
        <v>3225984.3</v>
      </c>
      <c r="O17" s="520"/>
    </row>
    <row r="18" spans="1:15" ht="45.75" x14ac:dyDescent="0.25">
      <c r="A18" s="518">
        <v>1</v>
      </c>
      <c r="B18" s="554" t="s">
        <v>1155</v>
      </c>
      <c r="C18" s="519" t="s">
        <v>1129</v>
      </c>
      <c r="D18" s="529" t="s">
        <v>1156</v>
      </c>
      <c r="E18" s="522" t="s">
        <v>1131</v>
      </c>
      <c r="F18" s="546">
        <v>1260000</v>
      </c>
      <c r="G18" s="546">
        <v>1260000</v>
      </c>
      <c r="H18" s="523"/>
      <c r="I18" s="534" t="s">
        <v>288</v>
      </c>
      <c r="J18" s="545">
        <v>0</v>
      </c>
      <c r="K18" s="545">
        <v>0</v>
      </c>
      <c r="L18" s="536"/>
      <c r="M18" s="536"/>
      <c r="N18" s="523">
        <v>1260000</v>
      </c>
      <c r="O18" s="520"/>
    </row>
    <row r="19" spans="1:15" ht="45.75" x14ac:dyDescent="0.25">
      <c r="A19" s="518">
        <v>1</v>
      </c>
      <c r="B19" s="554" t="s">
        <v>1157</v>
      </c>
      <c r="C19" s="519" t="s">
        <v>1129</v>
      </c>
      <c r="D19" s="529" t="s">
        <v>1143</v>
      </c>
      <c r="E19" s="522" t="s">
        <v>1131</v>
      </c>
      <c r="F19" s="546">
        <v>3434026.05</v>
      </c>
      <c r="G19" s="546">
        <v>3434026.05</v>
      </c>
      <c r="H19" s="523"/>
      <c r="I19" s="534" t="s">
        <v>288</v>
      </c>
      <c r="J19" s="545">
        <v>0</v>
      </c>
      <c r="K19" s="545">
        <v>0</v>
      </c>
      <c r="L19" s="536"/>
      <c r="M19" s="536"/>
      <c r="N19" s="523">
        <v>3434026.05</v>
      </c>
      <c r="O19" s="520"/>
    </row>
    <row r="20" spans="1:15" ht="75.75" x14ac:dyDescent="0.25">
      <c r="A20" s="518">
        <v>1</v>
      </c>
      <c r="B20" s="554" t="s">
        <v>1158</v>
      </c>
      <c r="C20" s="519" t="s">
        <v>1159</v>
      </c>
      <c r="D20" s="529" t="s">
        <v>1160</v>
      </c>
      <c r="E20" s="522" t="s">
        <v>1131</v>
      </c>
      <c r="F20" s="546">
        <v>3132141.6</v>
      </c>
      <c r="G20" s="546">
        <v>3132141.6</v>
      </c>
      <c r="H20" s="523"/>
      <c r="I20" s="534" t="s">
        <v>288</v>
      </c>
      <c r="J20" s="545">
        <v>0</v>
      </c>
      <c r="K20" s="545">
        <v>0</v>
      </c>
      <c r="L20" s="536"/>
      <c r="M20" s="536"/>
      <c r="N20" s="523">
        <v>3132141.6</v>
      </c>
      <c r="O20" s="520"/>
    </row>
    <row r="21" spans="1:15" ht="75.75" x14ac:dyDescent="0.25">
      <c r="A21" s="518">
        <v>1</v>
      </c>
      <c r="B21" s="554" t="s">
        <v>1161</v>
      </c>
      <c r="C21" s="519" t="s">
        <v>1159</v>
      </c>
      <c r="D21" s="529" t="s">
        <v>1162</v>
      </c>
      <c r="E21" s="522" t="s">
        <v>1131</v>
      </c>
      <c r="F21" s="546">
        <v>2462341.35</v>
      </c>
      <c r="G21" s="546">
        <v>2462341.35</v>
      </c>
      <c r="H21" s="523"/>
      <c r="I21" s="534" t="s">
        <v>288</v>
      </c>
      <c r="J21" s="545">
        <v>0</v>
      </c>
      <c r="K21" s="545">
        <v>0</v>
      </c>
      <c r="L21" s="536"/>
      <c r="M21" s="536"/>
      <c r="N21" s="523">
        <v>2462341.35</v>
      </c>
      <c r="O21" s="520"/>
    </row>
    <row r="22" spans="1:15" ht="75.75" x14ac:dyDescent="0.25">
      <c r="A22" s="518">
        <v>1</v>
      </c>
      <c r="B22" s="554" t="s">
        <v>1163</v>
      </c>
      <c r="C22" s="519" t="s">
        <v>1159</v>
      </c>
      <c r="D22" s="529" t="s">
        <v>1164</v>
      </c>
      <c r="E22" s="522" t="s">
        <v>1131</v>
      </c>
      <c r="F22" s="546">
        <v>590110.5</v>
      </c>
      <c r="G22" s="546">
        <v>590110.5</v>
      </c>
      <c r="H22" s="523"/>
      <c r="I22" s="534" t="s">
        <v>288</v>
      </c>
      <c r="J22" s="545">
        <v>0</v>
      </c>
      <c r="K22" s="545">
        <v>0</v>
      </c>
      <c r="L22" s="536">
        <v>332953</v>
      </c>
      <c r="M22" s="536"/>
      <c r="N22" s="523">
        <v>257157.5</v>
      </c>
      <c r="O22" s="520"/>
    </row>
    <row r="23" spans="1:15" ht="75.75" x14ac:dyDescent="0.25">
      <c r="A23" s="518">
        <v>1</v>
      </c>
      <c r="B23" s="554" t="s">
        <v>1165</v>
      </c>
      <c r="C23" s="519" t="s">
        <v>1159</v>
      </c>
      <c r="D23" s="529" t="s">
        <v>1166</v>
      </c>
      <c r="E23" s="522" t="s">
        <v>1131</v>
      </c>
      <c r="F23" s="546">
        <v>3456716.55</v>
      </c>
      <c r="G23" s="546">
        <v>3456716.55</v>
      </c>
      <c r="H23" s="523"/>
      <c r="I23" s="534" t="s">
        <v>288</v>
      </c>
      <c r="J23" s="545">
        <v>0</v>
      </c>
      <c r="K23" s="545">
        <v>0</v>
      </c>
      <c r="L23" s="536"/>
      <c r="M23" s="536"/>
      <c r="N23" s="523">
        <v>3456716.55</v>
      </c>
      <c r="O23" s="520"/>
    </row>
    <row r="24" spans="1:15" ht="90.75" x14ac:dyDescent="0.25">
      <c r="A24" s="518">
        <v>1</v>
      </c>
      <c r="B24" s="554" t="s">
        <v>1167</v>
      </c>
      <c r="C24" s="519" t="s">
        <v>1168</v>
      </c>
      <c r="D24" s="529" t="s">
        <v>1169</v>
      </c>
      <c r="E24" s="522" t="s">
        <v>1131</v>
      </c>
      <c r="F24" s="546">
        <v>5107200</v>
      </c>
      <c r="G24" s="546">
        <v>5107200</v>
      </c>
      <c r="H24" s="523"/>
      <c r="I24" s="534" t="s">
        <v>288</v>
      </c>
      <c r="J24" s="545">
        <v>0</v>
      </c>
      <c r="K24" s="545">
        <v>0</v>
      </c>
      <c r="L24" s="536"/>
      <c r="M24" s="536"/>
      <c r="N24" s="523">
        <v>5107200</v>
      </c>
      <c r="O24" s="520"/>
    </row>
    <row r="25" spans="1:15" ht="90.75" x14ac:dyDescent="0.25">
      <c r="A25" s="518">
        <v>1</v>
      </c>
      <c r="B25" s="554" t="s">
        <v>1170</v>
      </c>
      <c r="C25" s="519" t="s">
        <v>1168</v>
      </c>
      <c r="D25" s="529" t="s">
        <v>1171</v>
      </c>
      <c r="E25" s="522" t="s">
        <v>1131</v>
      </c>
      <c r="F25" s="546">
        <v>268800</v>
      </c>
      <c r="G25" s="546">
        <v>268800</v>
      </c>
      <c r="H25" s="523"/>
      <c r="I25" s="534" t="s">
        <v>288</v>
      </c>
      <c r="J25" s="545">
        <v>0</v>
      </c>
      <c r="K25" s="545">
        <v>0</v>
      </c>
      <c r="L25" s="536"/>
      <c r="M25" s="536"/>
      <c r="N25" s="523">
        <v>268800</v>
      </c>
      <c r="O25" s="520"/>
    </row>
    <row r="26" spans="1:15" ht="90.75" x14ac:dyDescent="0.25">
      <c r="A26" s="518">
        <v>1</v>
      </c>
      <c r="B26" s="554" t="s">
        <v>1172</v>
      </c>
      <c r="C26" s="519" t="s">
        <v>1168</v>
      </c>
      <c r="D26" s="529" t="s">
        <v>1173</v>
      </c>
      <c r="E26" s="522" t="s">
        <v>1131</v>
      </c>
      <c r="F26" s="546">
        <v>2100000</v>
      </c>
      <c r="G26" s="546">
        <v>2100000</v>
      </c>
      <c r="H26" s="523"/>
      <c r="I26" s="534" t="s">
        <v>288</v>
      </c>
      <c r="J26" s="545">
        <v>0</v>
      </c>
      <c r="K26" s="545">
        <v>0</v>
      </c>
      <c r="L26" s="536"/>
      <c r="M26" s="536"/>
      <c r="N26" s="523">
        <v>2100000</v>
      </c>
      <c r="O26" s="520"/>
    </row>
    <row r="27" spans="1:15" ht="75.75" x14ac:dyDescent="0.25">
      <c r="A27" s="518">
        <v>1</v>
      </c>
      <c r="B27" s="554" t="s">
        <v>1174</v>
      </c>
      <c r="C27" s="519" t="s">
        <v>1175</v>
      </c>
      <c r="D27" s="529" t="s">
        <v>1169</v>
      </c>
      <c r="E27" s="522" t="s">
        <v>1131</v>
      </c>
      <c r="F27" s="546">
        <v>2784091.8</v>
      </c>
      <c r="G27" s="546">
        <v>2784091.8</v>
      </c>
      <c r="H27" s="523"/>
      <c r="I27" s="534" t="s">
        <v>288</v>
      </c>
      <c r="J27" s="545">
        <v>0</v>
      </c>
      <c r="K27" s="545">
        <v>0</v>
      </c>
      <c r="L27" s="536"/>
      <c r="M27" s="536"/>
      <c r="N27" s="523">
        <v>2784091.8</v>
      </c>
      <c r="O27" s="520"/>
    </row>
    <row r="28" spans="1:15" ht="75.75" x14ac:dyDescent="0.25">
      <c r="A28" s="518">
        <v>1</v>
      </c>
      <c r="B28" s="554" t="s">
        <v>1176</v>
      </c>
      <c r="C28" s="519" t="s">
        <v>1175</v>
      </c>
      <c r="D28" s="529" t="s">
        <v>1177</v>
      </c>
      <c r="E28" s="522" t="s">
        <v>1131</v>
      </c>
      <c r="F28" s="546">
        <v>400590.75</v>
      </c>
      <c r="G28" s="546">
        <v>400590.75</v>
      </c>
      <c r="H28" s="523"/>
      <c r="I28" s="534" t="s">
        <v>288</v>
      </c>
      <c r="J28" s="545">
        <v>0</v>
      </c>
      <c r="K28" s="545">
        <v>0</v>
      </c>
      <c r="L28" s="536"/>
      <c r="M28" s="536"/>
      <c r="N28" s="523">
        <v>400590.75</v>
      </c>
      <c r="O28" s="520"/>
    </row>
    <row r="29" spans="1:15" ht="30.75" x14ac:dyDescent="0.25">
      <c r="A29" s="518">
        <v>1</v>
      </c>
      <c r="B29" s="554" t="s">
        <v>1178</v>
      </c>
      <c r="C29" s="519" t="s">
        <v>1133</v>
      </c>
      <c r="D29" s="529" t="s">
        <v>1179</v>
      </c>
      <c r="E29" s="522" t="s">
        <v>1131</v>
      </c>
      <c r="F29" s="546">
        <v>5681688.5999999996</v>
      </c>
      <c r="G29" s="546">
        <v>5681688.5999999996</v>
      </c>
      <c r="H29" s="523"/>
      <c r="I29" s="534" t="s">
        <v>288</v>
      </c>
      <c r="J29" s="545">
        <v>0</v>
      </c>
      <c r="K29" s="545">
        <v>0</v>
      </c>
      <c r="L29" s="536"/>
      <c r="M29" s="536"/>
      <c r="N29" s="523">
        <v>5681688.5999999996</v>
      </c>
      <c r="O29" s="520"/>
    </row>
    <row r="30" spans="1:15" ht="30.75" x14ac:dyDescent="0.25">
      <c r="A30" s="518">
        <v>1</v>
      </c>
      <c r="B30" s="554" t="s">
        <v>1180</v>
      </c>
      <c r="C30" s="519" t="s">
        <v>1133</v>
      </c>
      <c r="D30" s="529" t="s">
        <v>1181</v>
      </c>
      <c r="E30" s="522" t="s">
        <v>1131</v>
      </c>
      <c r="F30" s="546">
        <v>800625</v>
      </c>
      <c r="G30" s="546">
        <v>800625</v>
      </c>
      <c r="H30" s="523"/>
      <c r="I30" s="534" t="s">
        <v>288</v>
      </c>
      <c r="J30" s="545">
        <v>0</v>
      </c>
      <c r="K30" s="545">
        <v>0</v>
      </c>
      <c r="L30" s="536"/>
      <c r="M30" s="536"/>
      <c r="N30" s="523">
        <v>800625</v>
      </c>
      <c r="O30" s="520"/>
    </row>
    <row r="31" spans="1:15" ht="30.75" x14ac:dyDescent="0.25">
      <c r="A31" s="518">
        <v>1</v>
      </c>
      <c r="B31" s="554" t="s">
        <v>1182</v>
      </c>
      <c r="C31" s="519" t="s">
        <v>1133</v>
      </c>
      <c r="D31" s="529" t="s">
        <v>1169</v>
      </c>
      <c r="E31" s="522" t="s">
        <v>1131</v>
      </c>
      <c r="F31" s="546">
        <v>3990000</v>
      </c>
      <c r="G31" s="546">
        <v>3990000</v>
      </c>
      <c r="H31" s="523"/>
      <c r="I31" s="534" t="s">
        <v>288</v>
      </c>
      <c r="J31" s="545">
        <v>0</v>
      </c>
      <c r="K31" s="545">
        <v>0</v>
      </c>
      <c r="L31" s="536"/>
      <c r="M31" s="536"/>
      <c r="N31" s="523">
        <v>3990000</v>
      </c>
      <c r="O31" s="520"/>
    </row>
    <row r="32" spans="1:15" ht="60.75" x14ac:dyDescent="0.25">
      <c r="A32" s="518">
        <v>1</v>
      </c>
      <c r="B32" s="554" t="s">
        <v>1183</v>
      </c>
      <c r="C32" s="519" t="s">
        <v>1184</v>
      </c>
      <c r="D32" s="529" t="s">
        <v>1185</v>
      </c>
      <c r="E32" s="522" t="s">
        <v>1131</v>
      </c>
      <c r="F32" s="546">
        <v>2327495.1</v>
      </c>
      <c r="G32" s="546">
        <v>2327495.1</v>
      </c>
      <c r="H32" s="523"/>
      <c r="I32" s="534" t="s">
        <v>288</v>
      </c>
      <c r="J32" s="545">
        <v>0</v>
      </c>
      <c r="K32" s="545">
        <v>0</v>
      </c>
      <c r="L32" s="536"/>
      <c r="M32" s="536"/>
      <c r="N32" s="523">
        <v>2327495.1</v>
      </c>
      <c r="O32" s="520"/>
    </row>
    <row r="33" spans="1:15" ht="45.75" x14ac:dyDescent="0.25">
      <c r="A33" s="518">
        <v>1</v>
      </c>
      <c r="B33" s="554" t="s">
        <v>1186</v>
      </c>
      <c r="C33" s="519" t="s">
        <v>1187</v>
      </c>
      <c r="D33" s="529" t="s">
        <v>1188</v>
      </c>
      <c r="E33" s="522" t="s">
        <v>1131</v>
      </c>
      <c r="F33" s="546">
        <v>5640640.4299999997</v>
      </c>
      <c r="G33" s="546">
        <v>5640640.4299999997</v>
      </c>
      <c r="H33" s="523"/>
      <c r="I33" s="534"/>
      <c r="J33" s="545">
        <v>0</v>
      </c>
      <c r="K33" s="545">
        <v>0</v>
      </c>
      <c r="L33" s="536"/>
      <c r="M33" s="536"/>
      <c r="N33" s="523">
        <v>5640640.4299999997</v>
      </c>
      <c r="O33" s="520"/>
    </row>
    <row r="34" spans="1:15" ht="45.75" x14ac:dyDescent="0.25">
      <c r="A34" s="518">
        <v>1</v>
      </c>
      <c r="B34" s="554" t="s">
        <v>1189</v>
      </c>
      <c r="C34" s="519" t="s">
        <v>1187</v>
      </c>
      <c r="D34" s="529" t="s">
        <v>1190</v>
      </c>
      <c r="E34" s="522" t="s">
        <v>1131</v>
      </c>
      <c r="F34" s="546">
        <v>2824185</v>
      </c>
      <c r="G34" s="546">
        <v>2824185</v>
      </c>
      <c r="H34" s="523"/>
      <c r="I34" s="534" t="s">
        <v>288</v>
      </c>
      <c r="J34" s="545">
        <v>0</v>
      </c>
      <c r="K34" s="545">
        <v>0</v>
      </c>
      <c r="L34" s="536"/>
      <c r="M34" s="536"/>
      <c r="N34" s="523">
        <v>2824185</v>
      </c>
      <c r="O34" s="520"/>
    </row>
    <row r="35" spans="1:15" ht="45.75" x14ac:dyDescent="0.25">
      <c r="A35" s="518">
        <v>1</v>
      </c>
      <c r="B35" s="554" t="s">
        <v>1191</v>
      </c>
      <c r="C35" s="519" t="s">
        <v>1187</v>
      </c>
      <c r="D35" s="529" t="s">
        <v>1173</v>
      </c>
      <c r="E35" s="522" t="s">
        <v>1131</v>
      </c>
      <c r="F35" s="546">
        <v>2100000</v>
      </c>
      <c r="G35" s="546">
        <v>2100000</v>
      </c>
      <c r="H35" s="523"/>
      <c r="I35" s="534" t="s">
        <v>288</v>
      </c>
      <c r="J35" s="545">
        <v>0</v>
      </c>
      <c r="K35" s="545">
        <v>0</v>
      </c>
      <c r="L35" s="536"/>
      <c r="M35" s="536"/>
      <c r="N35" s="523">
        <v>2100000</v>
      </c>
      <c r="O35" s="520"/>
    </row>
    <row r="36" spans="1:15" ht="45.75" x14ac:dyDescent="0.25">
      <c r="A36" s="518">
        <v>1</v>
      </c>
      <c r="B36" s="554" t="s">
        <v>1192</v>
      </c>
      <c r="C36" s="519" t="s">
        <v>1136</v>
      </c>
      <c r="D36" s="529" t="s">
        <v>1193</v>
      </c>
      <c r="E36" s="522" t="s">
        <v>1131</v>
      </c>
      <c r="F36" s="547">
        <v>712358.33</v>
      </c>
      <c r="G36" s="547">
        <v>712358.85</v>
      </c>
      <c r="H36" s="523"/>
      <c r="I36" s="534" t="s">
        <v>288</v>
      </c>
      <c r="J36" s="545">
        <v>0</v>
      </c>
      <c r="K36" s="545">
        <v>0</v>
      </c>
      <c r="L36" s="529"/>
      <c r="M36" s="529"/>
      <c r="N36" s="523">
        <v>712358.85</v>
      </c>
      <c r="O36" s="518"/>
    </row>
    <row r="37" spans="1:15" ht="45.75" x14ac:dyDescent="0.25">
      <c r="A37" s="518">
        <v>1</v>
      </c>
      <c r="B37" s="554" t="s">
        <v>1194</v>
      </c>
      <c r="C37" s="519" t="s">
        <v>1136</v>
      </c>
      <c r="D37" s="529" t="s">
        <v>1195</v>
      </c>
      <c r="E37" s="522" t="s">
        <v>1131</v>
      </c>
      <c r="F37" s="547">
        <v>581670.32999999996</v>
      </c>
      <c r="G37" s="547">
        <v>581670.6</v>
      </c>
      <c r="H37" s="523"/>
      <c r="I37" s="534" t="s">
        <v>288</v>
      </c>
      <c r="J37" s="545">
        <v>0</v>
      </c>
      <c r="K37" s="545">
        <v>0</v>
      </c>
      <c r="L37" s="529"/>
      <c r="M37" s="529"/>
      <c r="N37" s="523">
        <v>581670.6</v>
      </c>
      <c r="O37" s="518"/>
    </row>
    <row r="38" spans="1:15" ht="30.75" x14ac:dyDescent="0.25">
      <c r="A38" s="518">
        <v>1</v>
      </c>
      <c r="B38" s="554" t="s">
        <v>1196</v>
      </c>
      <c r="C38" s="519" t="s">
        <v>1197</v>
      </c>
      <c r="D38" s="529" t="s">
        <v>1198</v>
      </c>
      <c r="E38" s="522" t="s">
        <v>1131</v>
      </c>
      <c r="F38" s="547">
        <v>5228854</v>
      </c>
      <c r="G38" s="547">
        <v>3070785</v>
      </c>
      <c r="H38" s="523"/>
      <c r="I38" s="534" t="s">
        <v>288</v>
      </c>
      <c r="J38" s="545">
        <v>0</v>
      </c>
      <c r="K38" s="545">
        <v>0</v>
      </c>
      <c r="L38" s="529">
        <v>99897.59</v>
      </c>
      <c r="M38" s="529"/>
      <c r="N38" s="523">
        <v>2970887.41</v>
      </c>
      <c r="O38" s="518"/>
    </row>
    <row r="39" spans="1:15" ht="30.75" x14ac:dyDescent="0.25">
      <c r="A39" s="518">
        <v>1</v>
      </c>
      <c r="B39" s="554" t="s">
        <v>1199</v>
      </c>
      <c r="C39" s="519" t="s">
        <v>1197</v>
      </c>
      <c r="D39" s="529" t="s">
        <v>1200</v>
      </c>
      <c r="E39" s="522" t="s">
        <v>1131</v>
      </c>
      <c r="F39" s="547">
        <v>3039179.7975000003</v>
      </c>
      <c r="G39" s="547">
        <v>3520883</v>
      </c>
      <c r="H39" s="523"/>
      <c r="I39" s="534" t="s">
        <v>288</v>
      </c>
      <c r="J39" s="545">
        <v>0</v>
      </c>
      <c r="K39" s="545">
        <v>0</v>
      </c>
      <c r="L39" s="529"/>
      <c r="M39" s="529"/>
      <c r="N39" s="523">
        <v>3520883</v>
      </c>
      <c r="O39" s="518"/>
    </row>
    <row r="40" spans="1:15" ht="30.75" x14ac:dyDescent="0.25">
      <c r="A40" s="518">
        <v>1</v>
      </c>
      <c r="B40" s="555" t="s">
        <v>1201</v>
      </c>
      <c r="C40" s="519" t="s">
        <v>1133</v>
      </c>
      <c r="D40" s="529" t="s">
        <v>1202</v>
      </c>
      <c r="E40" s="522" t="s">
        <v>1131</v>
      </c>
      <c r="F40" s="547">
        <v>0</v>
      </c>
      <c r="G40" s="547">
        <v>31605</v>
      </c>
      <c r="H40" s="523"/>
      <c r="I40" s="534" t="s">
        <v>288</v>
      </c>
      <c r="J40" s="545">
        <v>0</v>
      </c>
      <c r="K40" s="545">
        <v>0</v>
      </c>
      <c r="L40" s="529"/>
      <c r="M40" s="529"/>
      <c r="N40" s="523">
        <v>31605</v>
      </c>
      <c r="O40" s="518"/>
    </row>
    <row r="41" spans="1:15" ht="46.5" thickBot="1" x14ac:dyDescent="0.3">
      <c r="A41" s="518">
        <v>1</v>
      </c>
      <c r="B41" s="555" t="s">
        <v>1203</v>
      </c>
      <c r="C41" s="561" t="s">
        <v>1139</v>
      </c>
      <c r="D41" s="529" t="s">
        <v>1204</v>
      </c>
      <c r="E41" s="522" t="s">
        <v>1131</v>
      </c>
      <c r="F41" s="547">
        <v>0</v>
      </c>
      <c r="G41" s="547">
        <v>39444</v>
      </c>
      <c r="H41" s="523"/>
      <c r="I41" s="534" t="s">
        <v>288</v>
      </c>
      <c r="J41" s="545">
        <v>0</v>
      </c>
      <c r="K41" s="545">
        <v>0</v>
      </c>
      <c r="L41" s="529"/>
      <c r="M41" s="529"/>
      <c r="N41" s="523">
        <v>39444</v>
      </c>
      <c r="O41" s="518"/>
    </row>
    <row r="42" spans="1:15" ht="16.5" thickBot="1" x14ac:dyDescent="0.3">
      <c r="A42" s="518"/>
      <c r="B42" s="528"/>
      <c r="C42" s="562"/>
      <c r="D42" s="528"/>
      <c r="E42" s="540" t="s">
        <v>47</v>
      </c>
      <c r="F42" s="542">
        <v>79999999.657499999</v>
      </c>
      <c r="G42" s="543">
        <v>79632658.709999979</v>
      </c>
      <c r="H42" s="548"/>
      <c r="I42" s="541"/>
      <c r="J42" s="539"/>
      <c r="K42" s="539"/>
      <c r="L42" s="542">
        <v>970828.59</v>
      </c>
      <c r="M42" s="543">
        <v>0</v>
      </c>
      <c r="N42" s="544">
        <v>78661830.119999975</v>
      </c>
      <c r="O42" s="541"/>
    </row>
    <row r="43" spans="1:15" ht="90.75" customHeight="1" x14ac:dyDescent="0.25">
      <c r="A43" s="518" t="s">
        <v>1205</v>
      </c>
      <c r="B43" s="556" t="s">
        <v>1206</v>
      </c>
      <c r="C43" s="563" t="s">
        <v>1136</v>
      </c>
      <c r="D43" s="558" t="s">
        <v>1207</v>
      </c>
      <c r="E43" s="549" t="s">
        <v>1131</v>
      </c>
      <c r="F43" s="546">
        <v>0</v>
      </c>
      <c r="G43" s="523">
        <v>13592</v>
      </c>
      <c r="H43" s="519" t="s">
        <v>288</v>
      </c>
      <c r="I43" s="550">
        <v>0</v>
      </c>
      <c r="J43" s="550">
        <v>0</v>
      </c>
      <c r="K43" s="545">
        <v>0</v>
      </c>
      <c r="L43" s="530">
        <v>0</v>
      </c>
      <c r="M43" s="530">
        <v>0</v>
      </c>
      <c r="N43" s="551">
        <v>13592</v>
      </c>
      <c r="O43" s="797" t="s">
        <v>1208</v>
      </c>
    </row>
    <row r="44" spans="1:15" ht="90.75" customHeight="1" x14ac:dyDescent="0.25">
      <c r="A44" s="518" t="s">
        <v>1205</v>
      </c>
      <c r="B44" s="556" t="s">
        <v>1209</v>
      </c>
      <c r="C44" s="519" t="s">
        <v>1133</v>
      </c>
      <c r="D44" s="558" t="s">
        <v>1210</v>
      </c>
      <c r="E44" s="549" t="s">
        <v>1131</v>
      </c>
      <c r="F44" s="546">
        <v>0</v>
      </c>
      <c r="G44" s="523">
        <v>82017</v>
      </c>
      <c r="H44" s="519" t="s">
        <v>288</v>
      </c>
      <c r="I44" s="550">
        <v>0</v>
      </c>
      <c r="J44" s="550">
        <v>0</v>
      </c>
      <c r="K44" s="545">
        <v>0</v>
      </c>
      <c r="L44" s="530">
        <v>54558</v>
      </c>
      <c r="M44" s="530">
        <v>0</v>
      </c>
      <c r="N44" s="551">
        <v>27459</v>
      </c>
      <c r="O44" s="798"/>
    </row>
    <row r="45" spans="1:15" ht="90.75" customHeight="1" x14ac:dyDescent="0.25">
      <c r="A45" s="518" t="s">
        <v>1205</v>
      </c>
      <c r="B45" s="556" t="s">
        <v>1211</v>
      </c>
      <c r="C45" s="519" t="s">
        <v>1142</v>
      </c>
      <c r="D45" s="558" t="s">
        <v>1212</v>
      </c>
      <c r="E45" s="549" t="s">
        <v>1131</v>
      </c>
      <c r="F45" s="546">
        <v>0</v>
      </c>
      <c r="G45" s="523">
        <v>863</v>
      </c>
      <c r="H45" s="519" t="s">
        <v>288</v>
      </c>
      <c r="I45" s="550">
        <v>0</v>
      </c>
      <c r="J45" s="550">
        <v>0</v>
      </c>
      <c r="K45" s="545">
        <v>0</v>
      </c>
      <c r="L45" s="530">
        <v>0</v>
      </c>
      <c r="M45" s="530">
        <v>0</v>
      </c>
      <c r="N45" s="551">
        <v>863</v>
      </c>
      <c r="O45" s="798"/>
    </row>
    <row r="46" spans="1:15" ht="90.75" customHeight="1" thickBot="1" x14ac:dyDescent="0.3">
      <c r="A46" s="518" t="s">
        <v>1205</v>
      </c>
      <c r="B46" s="556" t="s">
        <v>1213</v>
      </c>
      <c r="C46" s="519" t="s">
        <v>1151</v>
      </c>
      <c r="D46" s="558" t="s">
        <v>1214</v>
      </c>
      <c r="E46" s="549" t="s">
        <v>1131</v>
      </c>
      <c r="F46" s="546">
        <v>0</v>
      </c>
      <c r="G46" s="523">
        <v>270869</v>
      </c>
      <c r="H46" s="519" t="s">
        <v>288</v>
      </c>
      <c r="I46" s="550">
        <v>0</v>
      </c>
      <c r="J46" s="550">
        <v>0</v>
      </c>
      <c r="K46" s="545">
        <v>0</v>
      </c>
      <c r="L46" s="530">
        <v>0</v>
      </c>
      <c r="M46" s="530">
        <v>0</v>
      </c>
      <c r="N46" s="551">
        <v>270869</v>
      </c>
      <c r="O46" s="799"/>
    </row>
    <row r="47" spans="1:15" ht="16.5" thickBot="1" x14ac:dyDescent="0.3">
      <c r="A47" s="527"/>
      <c r="B47" s="526"/>
      <c r="C47" s="528"/>
      <c r="D47" s="528"/>
      <c r="E47" s="540" t="s">
        <v>47</v>
      </c>
      <c r="F47" s="542">
        <v>0</v>
      </c>
      <c r="G47" s="543">
        <v>367341</v>
      </c>
      <c r="H47" s="548"/>
      <c r="I47" s="541"/>
      <c r="J47" s="539"/>
      <c r="K47" s="539"/>
      <c r="L47" s="542">
        <v>54558</v>
      </c>
      <c r="M47" s="543">
        <v>0</v>
      </c>
      <c r="N47" s="544">
        <v>312783</v>
      </c>
      <c r="O47" s="541"/>
    </row>
    <row r="48" spans="1:15" ht="16.5" thickBot="1" x14ac:dyDescent="0.3">
      <c r="A48" s="527"/>
      <c r="B48" s="526"/>
      <c r="C48" s="528"/>
      <c r="D48" s="528"/>
      <c r="E48" s="540" t="s">
        <v>1215</v>
      </c>
      <c r="F48" s="542">
        <v>79999999.657499999</v>
      </c>
      <c r="G48" s="543">
        <v>79999999.709999979</v>
      </c>
      <c r="H48" s="548"/>
      <c r="I48" s="541"/>
      <c r="J48" s="539"/>
      <c r="K48" s="539"/>
      <c r="L48" s="542">
        <v>1025386.59</v>
      </c>
      <c r="M48" s="543">
        <v>0</v>
      </c>
      <c r="N48" s="544">
        <v>78974613.119999975</v>
      </c>
      <c r="O48" s="541"/>
    </row>
  </sheetData>
  <mergeCells count="18">
    <mergeCell ref="C1:D1"/>
    <mergeCell ref="C5:C7"/>
    <mergeCell ref="B5:B7"/>
    <mergeCell ref="C2:D2"/>
    <mergeCell ref="D5:D7"/>
    <mergeCell ref="H5:H7"/>
    <mergeCell ref="A5:A7"/>
    <mergeCell ref="O43:O46"/>
    <mergeCell ref="O5:O7"/>
    <mergeCell ref="N5:N7"/>
    <mergeCell ref="L5:L7"/>
    <mergeCell ref="I5:I7"/>
    <mergeCell ref="J5:J7"/>
    <mergeCell ref="K5:K7"/>
    <mergeCell ref="M5:M7"/>
    <mergeCell ref="E5:E7"/>
    <mergeCell ref="F5:F7"/>
    <mergeCell ref="G5: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K13" sqref="K13"/>
    </sheetView>
  </sheetViews>
  <sheetFormatPr defaultRowHeight="15" x14ac:dyDescent="0.25"/>
  <cols>
    <col min="1" max="1" width="11.85546875" customWidth="1"/>
    <col min="2" max="2" width="12.85546875" customWidth="1"/>
    <col min="3" max="3" width="16.7109375" customWidth="1"/>
    <col min="4" max="4" width="17.85546875" customWidth="1"/>
    <col min="5" max="5" width="12.7109375" customWidth="1"/>
    <col min="6" max="6" width="16.42578125" customWidth="1"/>
    <col min="7" max="7" width="16.85546875" customWidth="1"/>
    <col min="9" max="9" width="17.140625" customWidth="1"/>
    <col min="10" max="10" width="14.85546875" customWidth="1"/>
    <col min="11" max="11" width="13.85546875" customWidth="1"/>
    <col min="12" max="12" width="15" customWidth="1"/>
    <col min="13" max="13" width="14" customWidth="1"/>
    <col min="14" max="14" width="16.85546875" customWidth="1"/>
  </cols>
  <sheetData>
    <row r="1" spans="1:15" ht="31.5" x14ac:dyDescent="0.25">
      <c r="B1" s="153" t="s">
        <v>22</v>
      </c>
      <c r="C1" s="702" t="s">
        <v>1306</v>
      </c>
      <c r="D1" s="703"/>
      <c r="E1" s="154"/>
      <c r="F1" s="585"/>
      <c r="J1" s="155"/>
    </row>
    <row r="2" spans="1:15" ht="15.75" x14ac:dyDescent="0.25">
      <c r="B2" s="153" t="s">
        <v>24</v>
      </c>
      <c r="C2" s="704">
        <v>43083</v>
      </c>
      <c r="D2" s="705"/>
      <c r="E2" s="156"/>
      <c r="F2" s="585"/>
      <c r="G2" s="155"/>
      <c r="H2" s="155"/>
      <c r="I2" s="157"/>
      <c r="J2" s="155"/>
      <c r="K2" s="155"/>
      <c r="N2" s="158"/>
    </row>
    <row r="3" spans="1:15" ht="31.5" x14ac:dyDescent="0.25">
      <c r="B3" s="153" t="s">
        <v>25</v>
      </c>
      <c r="C3" s="706" t="s">
        <v>1125</v>
      </c>
      <c r="D3" s="707"/>
      <c r="E3" s="159"/>
      <c r="F3" s="585"/>
    </row>
    <row r="4" spans="1:15" ht="15.75" x14ac:dyDescent="0.25">
      <c r="B4" s="160"/>
      <c r="C4" s="161"/>
      <c r="D4" s="162"/>
      <c r="E4" s="162"/>
      <c r="F4" s="585"/>
    </row>
    <row r="5" spans="1:15" ht="36.75" customHeight="1" x14ac:dyDescent="0.25">
      <c r="A5" s="669" t="s">
        <v>27</v>
      </c>
      <c r="B5" s="672" t="s">
        <v>28</v>
      </c>
      <c r="C5" s="672" t="s">
        <v>29</v>
      </c>
      <c r="D5" s="672" t="s">
        <v>30</v>
      </c>
      <c r="E5" s="672" t="s">
        <v>31</v>
      </c>
      <c r="F5" s="802" t="s">
        <v>1</v>
      </c>
      <c r="G5" s="672" t="s">
        <v>32</v>
      </c>
      <c r="H5" s="669"/>
      <c r="I5" s="669" t="s">
        <v>33</v>
      </c>
      <c r="J5" s="674" t="s">
        <v>34</v>
      </c>
      <c r="K5" s="672" t="s">
        <v>35</v>
      </c>
      <c r="L5" s="669" t="s">
        <v>3</v>
      </c>
      <c r="M5" s="669" t="s">
        <v>5</v>
      </c>
      <c r="N5" s="669" t="s">
        <v>7</v>
      </c>
      <c r="O5" s="669" t="s">
        <v>36</v>
      </c>
    </row>
    <row r="6" spans="1:15" ht="36.75" customHeight="1" x14ac:dyDescent="0.25">
      <c r="A6" s="670"/>
      <c r="B6" s="672"/>
      <c r="C6" s="672"/>
      <c r="D6" s="672"/>
      <c r="E6" s="672"/>
      <c r="F6" s="802"/>
      <c r="G6" s="672"/>
      <c r="H6" s="670"/>
      <c r="I6" s="670"/>
      <c r="J6" s="675"/>
      <c r="K6" s="672"/>
      <c r="L6" s="670"/>
      <c r="M6" s="670"/>
      <c r="N6" s="670"/>
      <c r="O6" s="670"/>
    </row>
    <row r="7" spans="1:15" ht="36.75" customHeight="1" x14ac:dyDescent="0.25">
      <c r="A7" s="671"/>
      <c r="B7" s="672"/>
      <c r="C7" s="672"/>
      <c r="D7" s="672"/>
      <c r="E7" s="672"/>
      <c r="F7" s="802"/>
      <c r="G7" s="672"/>
      <c r="H7" s="671"/>
      <c r="I7" s="671"/>
      <c r="J7" s="676"/>
      <c r="K7" s="672"/>
      <c r="L7" s="671"/>
      <c r="M7" s="671"/>
      <c r="N7" s="671"/>
      <c r="O7" s="671"/>
    </row>
    <row r="8" spans="1:15" s="162" customFormat="1" ht="45" x14ac:dyDescent="0.25">
      <c r="A8" s="253">
        <v>1</v>
      </c>
      <c r="B8" s="567" t="s">
        <v>1307</v>
      </c>
      <c r="C8" s="267" t="s">
        <v>1133</v>
      </c>
      <c r="D8" s="567" t="s">
        <v>1308</v>
      </c>
      <c r="E8" s="567" t="s">
        <v>1131</v>
      </c>
      <c r="F8" s="586">
        <v>91500000</v>
      </c>
      <c r="G8" s="586">
        <v>91500000</v>
      </c>
      <c r="H8" s="262"/>
      <c r="I8" s="596" t="s">
        <v>288</v>
      </c>
      <c r="J8" s="259">
        <v>0</v>
      </c>
      <c r="K8" s="259">
        <v>0</v>
      </c>
      <c r="L8" s="261">
        <v>0</v>
      </c>
      <c r="M8" s="261">
        <v>0</v>
      </c>
      <c r="N8" s="262">
        <f t="shared" ref="N8:N12" si="0">G8-L8-M8</f>
        <v>91500000</v>
      </c>
      <c r="O8" s="253"/>
    </row>
    <row r="9" spans="1:15" ht="60" x14ac:dyDescent="0.25">
      <c r="A9" s="253">
        <v>1</v>
      </c>
      <c r="B9" s="588" t="s">
        <v>1309</v>
      </c>
      <c r="C9" s="588" t="s">
        <v>1129</v>
      </c>
      <c r="D9" s="267" t="s">
        <v>1310</v>
      </c>
      <c r="E9" s="567" t="s">
        <v>1131</v>
      </c>
      <c r="F9" s="586">
        <v>30500000</v>
      </c>
      <c r="G9" s="586">
        <v>30500000</v>
      </c>
      <c r="H9" s="262"/>
      <c r="I9" s="587" t="s">
        <v>288</v>
      </c>
      <c r="J9" s="589">
        <v>0</v>
      </c>
      <c r="K9" s="589">
        <v>0</v>
      </c>
      <c r="L9" s="260"/>
      <c r="M9" s="260"/>
      <c r="N9" s="262">
        <f t="shared" si="0"/>
        <v>30500000</v>
      </c>
      <c r="O9" s="253"/>
    </row>
    <row r="10" spans="1:15" s="162" customFormat="1" ht="45" x14ac:dyDescent="0.25">
      <c r="A10" s="253">
        <v>1</v>
      </c>
      <c r="B10" s="267" t="s">
        <v>1311</v>
      </c>
      <c r="C10" s="267" t="s">
        <v>1312</v>
      </c>
      <c r="D10" s="267" t="s">
        <v>1313</v>
      </c>
      <c r="E10" s="567" t="s">
        <v>1131</v>
      </c>
      <c r="F10" s="586">
        <v>125000000</v>
      </c>
      <c r="G10" s="586">
        <v>125000000</v>
      </c>
      <c r="H10" s="262"/>
      <c r="I10" s="596" t="s">
        <v>288</v>
      </c>
      <c r="J10" s="259">
        <v>0</v>
      </c>
      <c r="K10" s="259">
        <v>0</v>
      </c>
      <c r="L10" s="260"/>
      <c r="M10" s="260"/>
      <c r="N10" s="262">
        <f t="shared" si="0"/>
        <v>125000000</v>
      </c>
      <c r="O10" s="267"/>
    </row>
    <row r="11" spans="1:15" x14ac:dyDescent="0.25">
      <c r="A11" s="253">
        <v>1</v>
      </c>
      <c r="B11" s="588" t="s">
        <v>1314</v>
      </c>
      <c r="C11" s="588" t="s">
        <v>1139</v>
      </c>
      <c r="D11" s="588" t="s">
        <v>1315</v>
      </c>
      <c r="E11" s="567" t="s">
        <v>1131</v>
      </c>
      <c r="F11" s="586">
        <v>15500000</v>
      </c>
      <c r="G11" s="586">
        <v>15500000</v>
      </c>
      <c r="H11" s="262"/>
      <c r="I11" s="587" t="s">
        <v>288</v>
      </c>
      <c r="J11" s="589">
        <v>0</v>
      </c>
      <c r="K11" s="589">
        <v>0</v>
      </c>
      <c r="L11" s="260"/>
      <c r="M11" s="260"/>
      <c r="N11" s="262">
        <f t="shared" si="0"/>
        <v>15500000</v>
      </c>
      <c r="O11" s="253"/>
    </row>
    <row r="12" spans="1:15" ht="30" x14ac:dyDescent="0.25">
      <c r="A12" s="253">
        <v>1</v>
      </c>
      <c r="B12" s="588" t="s">
        <v>1316</v>
      </c>
      <c r="C12" s="588" t="s">
        <v>1184</v>
      </c>
      <c r="D12" s="588" t="s">
        <v>1315</v>
      </c>
      <c r="E12" s="567" t="s">
        <v>1131</v>
      </c>
      <c r="F12" s="586">
        <v>14500000</v>
      </c>
      <c r="G12" s="586">
        <v>14500000</v>
      </c>
      <c r="H12" s="262"/>
      <c r="I12" s="587" t="s">
        <v>288</v>
      </c>
      <c r="J12" s="589">
        <v>0</v>
      </c>
      <c r="K12" s="589">
        <v>0</v>
      </c>
      <c r="L12" s="260"/>
      <c r="M12" s="260"/>
      <c r="N12" s="262">
        <f t="shared" si="0"/>
        <v>14500000</v>
      </c>
      <c r="O12" s="253"/>
    </row>
    <row r="13" spans="1:15" x14ac:dyDescent="0.25">
      <c r="A13" s="253">
        <v>1</v>
      </c>
      <c r="B13" s="588" t="s">
        <v>1317</v>
      </c>
      <c r="C13" s="588" t="s">
        <v>1184</v>
      </c>
      <c r="D13" s="588" t="s">
        <v>1318</v>
      </c>
      <c r="E13" s="567" t="s">
        <v>1131</v>
      </c>
      <c r="F13" s="586">
        <v>11500000</v>
      </c>
      <c r="G13" s="586">
        <v>11500000</v>
      </c>
      <c r="H13" s="262"/>
      <c r="I13" s="587" t="s">
        <v>288</v>
      </c>
      <c r="J13" s="589">
        <v>0</v>
      </c>
      <c r="K13" s="589">
        <v>0</v>
      </c>
      <c r="L13" s="268"/>
      <c r="M13" s="268"/>
      <c r="N13" s="262">
        <f>F13-L13-M13</f>
        <v>11500000</v>
      </c>
      <c r="O13" s="253"/>
    </row>
    <row r="14" spans="1:15" s="162" customFormat="1" ht="120" x14ac:dyDescent="0.25">
      <c r="A14" s="253">
        <v>1</v>
      </c>
      <c r="B14" s="267" t="s">
        <v>1319</v>
      </c>
      <c r="C14" s="267" t="s">
        <v>1320</v>
      </c>
      <c r="D14" s="567" t="s">
        <v>1321</v>
      </c>
      <c r="E14" s="567" t="s">
        <v>1131</v>
      </c>
      <c r="F14" s="586">
        <v>2000000</v>
      </c>
      <c r="G14" s="586">
        <v>2000000</v>
      </c>
      <c r="H14" s="262"/>
      <c r="I14" s="596" t="s">
        <v>288</v>
      </c>
      <c r="J14" s="259">
        <v>0</v>
      </c>
      <c r="K14" s="259">
        <v>0</v>
      </c>
      <c r="L14" s="268"/>
      <c r="M14" s="268"/>
      <c r="N14" s="262">
        <f>F14-L14-M14</f>
        <v>2000000</v>
      </c>
      <c r="O14" s="253"/>
    </row>
    <row r="15" spans="1:15" ht="16.5" thickBot="1" x14ac:dyDescent="0.3">
      <c r="A15" s="590"/>
      <c r="B15" s="243"/>
      <c r="C15" s="274"/>
      <c r="D15" s="274"/>
      <c r="E15" s="415" t="s">
        <v>47</v>
      </c>
      <c r="F15" s="591">
        <f>SUM(F8:F14)</f>
        <v>290500000</v>
      </c>
      <c r="G15" s="591">
        <f>SUM(G8:G14)</f>
        <v>290500000</v>
      </c>
      <c r="H15" s="592"/>
      <c r="I15" s="593"/>
      <c r="J15" s="274"/>
      <c r="K15" s="274"/>
      <c r="L15" s="591">
        <f>SUM(L8:L12)</f>
        <v>0</v>
      </c>
      <c r="M15" s="594">
        <f>SUM(M8:M12)</f>
        <v>0</v>
      </c>
      <c r="N15" s="595">
        <f t="shared" ref="N15" si="1">G15-L15-M15</f>
        <v>290500000</v>
      </c>
      <c r="O15" s="593"/>
    </row>
  </sheetData>
  <mergeCells count="18">
    <mergeCell ref="J5:J7"/>
    <mergeCell ref="C1:D1"/>
    <mergeCell ref="C2:D2"/>
    <mergeCell ref="C3:D3"/>
    <mergeCell ref="A5:A7"/>
    <mergeCell ref="B5:B7"/>
    <mergeCell ref="C5:C7"/>
    <mergeCell ref="D5:D7"/>
    <mergeCell ref="E5:E7"/>
    <mergeCell ref="F5:F7"/>
    <mergeCell ref="G5:G7"/>
    <mergeCell ref="H5:H7"/>
    <mergeCell ref="I5:I7"/>
    <mergeCell ref="K5:K7"/>
    <mergeCell ref="L5:L7"/>
    <mergeCell ref="M5:M7"/>
    <mergeCell ref="N5:N7"/>
    <mergeCell ref="O5: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A5" sqref="A5:A7"/>
    </sheetView>
  </sheetViews>
  <sheetFormatPr defaultRowHeight="15" x14ac:dyDescent="0.25"/>
  <cols>
    <col min="2" max="2" width="14" customWidth="1"/>
    <col min="3" max="3" width="16.42578125" customWidth="1"/>
    <col min="4" max="4" width="13.5703125" customWidth="1"/>
    <col min="5" max="5" width="14.28515625" customWidth="1"/>
    <col min="6" max="6" width="16.5703125" customWidth="1"/>
    <col min="7" max="7" width="15.5703125" customWidth="1"/>
    <col min="8" max="8" width="13.5703125" customWidth="1"/>
    <col min="9" max="9" width="13.7109375" customWidth="1"/>
    <col min="10" max="10" width="15.28515625" customWidth="1"/>
    <col min="11" max="11" width="15.85546875" customWidth="1"/>
    <col min="12" max="12" width="13.140625" customWidth="1"/>
    <col min="13" max="13" width="16.28515625" customWidth="1"/>
  </cols>
  <sheetData>
    <row r="1" spans="1:14" ht="31.5" x14ac:dyDescent="0.25">
      <c r="B1" s="153" t="s">
        <v>22</v>
      </c>
      <c r="C1" s="702" t="s">
        <v>1216</v>
      </c>
      <c r="D1" s="703"/>
      <c r="E1" s="154"/>
      <c r="I1" s="155"/>
    </row>
    <row r="2" spans="1:14" ht="15.75" x14ac:dyDescent="0.25">
      <c r="B2" s="153" t="s">
        <v>24</v>
      </c>
      <c r="C2" s="704">
        <v>43084</v>
      </c>
      <c r="D2" s="705"/>
      <c r="E2" s="156"/>
      <c r="G2" s="155"/>
      <c r="H2" s="157"/>
      <c r="I2" s="155"/>
      <c r="J2" s="155"/>
      <c r="M2" s="158"/>
    </row>
    <row r="3" spans="1:14" ht="31.5" x14ac:dyDescent="0.25">
      <c r="B3" s="153" t="s">
        <v>25</v>
      </c>
      <c r="C3" s="565" t="s">
        <v>1125</v>
      </c>
      <c r="D3" s="566"/>
      <c r="E3" s="159"/>
    </row>
    <row r="4" spans="1:14" ht="15.75" x14ac:dyDescent="0.25">
      <c r="B4" s="160"/>
      <c r="C4" s="161"/>
      <c r="D4" s="162"/>
      <c r="E4" s="162"/>
    </row>
    <row r="5" spans="1:14" x14ac:dyDescent="0.25">
      <c r="A5" s="712" t="s">
        <v>1126</v>
      </c>
      <c r="B5" s="712" t="s">
        <v>28</v>
      </c>
      <c r="C5" s="712" t="s">
        <v>29</v>
      </c>
      <c r="D5" s="712" t="s">
        <v>30</v>
      </c>
      <c r="E5" s="712" t="s">
        <v>31</v>
      </c>
      <c r="F5" s="712" t="s">
        <v>1</v>
      </c>
      <c r="G5" s="712" t="s">
        <v>32</v>
      </c>
      <c r="H5" s="708" t="s">
        <v>33</v>
      </c>
      <c r="I5" s="769" t="s">
        <v>34</v>
      </c>
      <c r="J5" s="712" t="s">
        <v>35</v>
      </c>
      <c r="K5" s="708" t="s">
        <v>3</v>
      </c>
      <c r="L5" s="708" t="s">
        <v>5</v>
      </c>
      <c r="M5" s="708" t="s">
        <v>7</v>
      </c>
      <c r="N5" s="708" t="s">
        <v>36</v>
      </c>
    </row>
    <row r="6" spans="1:14" x14ac:dyDescent="0.25">
      <c r="A6" s="712"/>
      <c r="B6" s="712"/>
      <c r="C6" s="712"/>
      <c r="D6" s="712"/>
      <c r="E6" s="712"/>
      <c r="F6" s="712"/>
      <c r="G6" s="712"/>
      <c r="H6" s="709"/>
      <c r="I6" s="770"/>
      <c r="J6" s="712"/>
      <c r="K6" s="709"/>
      <c r="L6" s="709"/>
      <c r="M6" s="709"/>
      <c r="N6" s="709"/>
    </row>
    <row r="7" spans="1:14" ht="36" customHeight="1" x14ac:dyDescent="0.25">
      <c r="A7" s="712"/>
      <c r="B7" s="712"/>
      <c r="C7" s="708"/>
      <c r="D7" s="712"/>
      <c r="E7" s="712"/>
      <c r="F7" s="712"/>
      <c r="G7" s="712"/>
      <c r="H7" s="710"/>
      <c r="I7" s="771"/>
      <c r="J7" s="712"/>
      <c r="K7" s="710"/>
      <c r="L7" s="710"/>
      <c r="M7" s="710"/>
      <c r="N7" s="710"/>
    </row>
    <row r="8" spans="1:14" ht="105" x14ac:dyDescent="0.25">
      <c r="A8" s="568">
        <v>1</v>
      </c>
      <c r="B8" s="569" t="s">
        <v>1217</v>
      </c>
      <c r="C8" s="568" t="s">
        <v>1218</v>
      </c>
      <c r="D8" s="564" t="s">
        <v>1219</v>
      </c>
      <c r="E8" s="166" t="s">
        <v>1131</v>
      </c>
      <c r="F8" s="168">
        <v>4575102</v>
      </c>
      <c r="G8" s="168">
        <v>4575102</v>
      </c>
      <c r="H8" s="165" t="s">
        <v>288</v>
      </c>
      <c r="I8" s="169">
        <v>0</v>
      </c>
      <c r="J8" s="169">
        <v>0</v>
      </c>
      <c r="K8" s="170">
        <v>0</v>
      </c>
      <c r="L8" s="170">
        <v>0</v>
      </c>
      <c r="M8" s="168">
        <f t="shared" ref="M8:M15" si="0">G8-K8-L8</f>
        <v>4575102</v>
      </c>
      <c r="N8" s="172"/>
    </row>
    <row r="9" spans="1:14" ht="90" x14ac:dyDescent="0.25">
      <c r="A9" s="568">
        <v>1</v>
      </c>
      <c r="B9" s="570" t="s">
        <v>1220</v>
      </c>
      <c r="C9" s="568" t="s">
        <v>1218</v>
      </c>
      <c r="D9" s="564" t="s">
        <v>1221</v>
      </c>
      <c r="E9" s="166" t="s">
        <v>1131</v>
      </c>
      <c r="F9" s="168">
        <v>94436</v>
      </c>
      <c r="G9" s="168">
        <v>0</v>
      </c>
      <c r="H9" s="165" t="s">
        <v>288</v>
      </c>
      <c r="I9" s="169">
        <v>0</v>
      </c>
      <c r="J9" s="169">
        <v>0</v>
      </c>
      <c r="K9" s="170">
        <v>0</v>
      </c>
      <c r="L9" s="170">
        <v>0</v>
      </c>
      <c r="M9" s="168">
        <f t="shared" si="0"/>
        <v>0</v>
      </c>
      <c r="N9" s="568"/>
    </row>
    <row r="10" spans="1:14" ht="60" x14ac:dyDescent="0.25">
      <c r="A10" s="568">
        <v>1</v>
      </c>
      <c r="B10" s="569" t="s">
        <v>1222</v>
      </c>
      <c r="C10" s="568" t="s">
        <v>1218</v>
      </c>
      <c r="D10" s="564" t="s">
        <v>1223</v>
      </c>
      <c r="E10" s="166" t="s">
        <v>1131</v>
      </c>
      <c r="F10" s="168">
        <v>488927.25</v>
      </c>
      <c r="G10" s="168">
        <v>488927.25</v>
      </c>
      <c r="H10" s="165" t="s">
        <v>288</v>
      </c>
      <c r="I10" s="169">
        <v>0</v>
      </c>
      <c r="J10" s="169">
        <v>0</v>
      </c>
      <c r="K10" s="170">
        <v>0</v>
      </c>
      <c r="L10" s="170">
        <v>0</v>
      </c>
      <c r="M10" s="168">
        <f t="shared" si="0"/>
        <v>488927.25</v>
      </c>
      <c r="N10" s="172"/>
    </row>
    <row r="11" spans="1:14" ht="75" x14ac:dyDescent="0.25">
      <c r="A11" s="568">
        <v>1</v>
      </c>
      <c r="B11" s="569" t="s">
        <v>1224</v>
      </c>
      <c r="C11" s="568" t="s">
        <v>1218</v>
      </c>
      <c r="D11" s="564" t="s">
        <v>1225</v>
      </c>
      <c r="E11" s="166" t="s">
        <v>1131</v>
      </c>
      <c r="F11" s="168">
        <v>209699.7</v>
      </c>
      <c r="G11" s="168">
        <v>209699.7</v>
      </c>
      <c r="H11" s="165" t="s">
        <v>288</v>
      </c>
      <c r="I11" s="169">
        <v>1</v>
      </c>
      <c r="J11" s="169">
        <v>0</v>
      </c>
      <c r="K11" s="170">
        <v>0</v>
      </c>
      <c r="L11" s="170">
        <v>0</v>
      </c>
      <c r="M11" s="168">
        <f t="shared" si="0"/>
        <v>209699.7</v>
      </c>
      <c r="N11" s="172"/>
    </row>
    <row r="12" spans="1:14" ht="60" x14ac:dyDescent="0.25">
      <c r="A12" s="568">
        <v>1</v>
      </c>
      <c r="B12" s="569" t="s">
        <v>1226</v>
      </c>
      <c r="C12" s="568" t="s">
        <v>1218</v>
      </c>
      <c r="D12" s="564" t="s">
        <v>1227</v>
      </c>
      <c r="E12" s="166" t="s">
        <v>1131</v>
      </c>
      <c r="F12" s="168">
        <v>1108191</v>
      </c>
      <c r="G12" s="168">
        <v>1108191</v>
      </c>
      <c r="H12" s="165" t="s">
        <v>288</v>
      </c>
      <c r="I12" s="169">
        <v>0</v>
      </c>
      <c r="J12" s="169">
        <v>0</v>
      </c>
      <c r="K12" s="170">
        <v>0</v>
      </c>
      <c r="L12" s="170">
        <v>0</v>
      </c>
      <c r="M12" s="168">
        <f t="shared" si="0"/>
        <v>1108191</v>
      </c>
      <c r="N12" s="172"/>
    </row>
    <row r="13" spans="1:14" ht="30" x14ac:dyDescent="0.25">
      <c r="A13" s="568">
        <v>1</v>
      </c>
      <c r="B13" s="569" t="s">
        <v>1228</v>
      </c>
      <c r="C13" s="568" t="s">
        <v>1229</v>
      </c>
      <c r="D13" s="564" t="s">
        <v>1230</v>
      </c>
      <c r="E13" s="166" t="s">
        <v>1131</v>
      </c>
      <c r="F13" s="168">
        <v>637767.68999999994</v>
      </c>
      <c r="G13" s="168">
        <v>637767.68999999994</v>
      </c>
      <c r="H13" s="165" t="s">
        <v>288</v>
      </c>
      <c r="I13" s="169">
        <v>0</v>
      </c>
      <c r="J13" s="169">
        <v>0</v>
      </c>
      <c r="K13" s="170">
        <v>0</v>
      </c>
      <c r="L13" s="170">
        <v>0</v>
      </c>
      <c r="M13" s="168">
        <f t="shared" si="0"/>
        <v>637767.68999999994</v>
      </c>
      <c r="N13" s="172"/>
    </row>
    <row r="14" spans="1:14" ht="30" x14ac:dyDescent="0.25">
      <c r="A14" s="568">
        <v>1</v>
      </c>
      <c r="B14" s="569" t="s">
        <v>1231</v>
      </c>
      <c r="C14" s="568" t="s">
        <v>1229</v>
      </c>
      <c r="D14" s="564" t="s">
        <v>1232</v>
      </c>
      <c r="E14" s="166" t="s">
        <v>1131</v>
      </c>
      <c r="F14" s="168">
        <v>7370171.4199999999</v>
      </c>
      <c r="G14" s="168">
        <v>7370171.4199999999</v>
      </c>
      <c r="H14" s="165" t="s">
        <v>288</v>
      </c>
      <c r="I14" s="169">
        <v>0</v>
      </c>
      <c r="J14" s="169">
        <v>0</v>
      </c>
      <c r="K14" s="170">
        <v>0</v>
      </c>
      <c r="L14" s="170">
        <v>0</v>
      </c>
      <c r="M14" s="168">
        <f t="shared" si="0"/>
        <v>7370171.4199999999</v>
      </c>
      <c r="N14" s="568"/>
    </row>
    <row r="15" spans="1:14" ht="60" x14ac:dyDescent="0.25">
      <c r="A15" s="568">
        <v>1</v>
      </c>
      <c r="B15" s="569" t="s">
        <v>1233</v>
      </c>
      <c r="C15" s="568" t="s">
        <v>1229</v>
      </c>
      <c r="D15" s="564" t="s">
        <v>1234</v>
      </c>
      <c r="E15" s="166" t="s">
        <v>1131</v>
      </c>
      <c r="F15" s="168">
        <v>1843079.7</v>
      </c>
      <c r="G15" s="168">
        <v>1843079.7</v>
      </c>
      <c r="H15" s="165" t="s">
        <v>288</v>
      </c>
      <c r="I15" s="169">
        <v>0</v>
      </c>
      <c r="J15" s="169">
        <v>0</v>
      </c>
      <c r="K15" s="170">
        <v>0</v>
      </c>
      <c r="L15" s="170">
        <v>0</v>
      </c>
      <c r="M15" s="168">
        <f t="shared" si="0"/>
        <v>1843079.7</v>
      </c>
      <c r="N15" s="568"/>
    </row>
    <row r="16" spans="1:14" ht="45" x14ac:dyDescent="0.25">
      <c r="A16" s="165">
        <v>1</v>
      </c>
      <c r="B16" s="569" t="s">
        <v>1235</v>
      </c>
      <c r="C16" s="165" t="s">
        <v>1229</v>
      </c>
      <c r="D16" s="564" t="s">
        <v>1236</v>
      </c>
      <c r="E16" s="166" t="s">
        <v>1131</v>
      </c>
      <c r="F16" s="168">
        <v>439531.93</v>
      </c>
      <c r="G16" s="168">
        <v>439531.93</v>
      </c>
      <c r="H16" s="165" t="s">
        <v>288</v>
      </c>
      <c r="I16" s="169">
        <v>0</v>
      </c>
      <c r="J16" s="169">
        <v>0</v>
      </c>
      <c r="K16" s="170">
        <v>0</v>
      </c>
      <c r="L16" s="170">
        <v>0</v>
      </c>
      <c r="M16" s="168">
        <f>G16-K16-L16</f>
        <v>439531.93</v>
      </c>
      <c r="N16" s="172"/>
    </row>
    <row r="17" spans="1:14" ht="75" x14ac:dyDescent="0.25">
      <c r="A17" s="568">
        <v>1</v>
      </c>
      <c r="B17" s="569" t="s">
        <v>1237</v>
      </c>
      <c r="C17" s="568" t="s">
        <v>1238</v>
      </c>
      <c r="D17" s="564" t="s">
        <v>1239</v>
      </c>
      <c r="E17" s="166" t="s">
        <v>1131</v>
      </c>
      <c r="F17" s="168">
        <v>8004522.3499999996</v>
      </c>
      <c r="G17" s="168">
        <v>8004522.3499999996</v>
      </c>
      <c r="H17" s="165" t="s">
        <v>288</v>
      </c>
      <c r="I17" s="169">
        <v>0</v>
      </c>
      <c r="J17" s="169">
        <v>0</v>
      </c>
      <c r="K17" s="170">
        <v>0</v>
      </c>
      <c r="L17" s="170">
        <v>0</v>
      </c>
      <c r="M17" s="168">
        <f t="shared" ref="M17:M39" si="1">G17-K17-L17</f>
        <v>8004522.3499999996</v>
      </c>
      <c r="N17" s="568"/>
    </row>
    <row r="18" spans="1:14" ht="60" x14ac:dyDescent="0.25">
      <c r="A18" s="568">
        <v>1</v>
      </c>
      <c r="B18" s="569" t="s">
        <v>1240</v>
      </c>
      <c r="C18" s="568" t="s">
        <v>1238</v>
      </c>
      <c r="D18" s="564" t="s">
        <v>1241</v>
      </c>
      <c r="E18" s="166" t="s">
        <v>1131</v>
      </c>
      <c r="F18" s="168">
        <v>410447.87</v>
      </c>
      <c r="G18" s="168">
        <v>410447.87</v>
      </c>
      <c r="H18" s="165" t="s">
        <v>288</v>
      </c>
      <c r="I18" s="169">
        <v>0</v>
      </c>
      <c r="J18" s="169">
        <v>0</v>
      </c>
      <c r="K18" s="170">
        <v>0</v>
      </c>
      <c r="L18" s="170">
        <v>0</v>
      </c>
      <c r="M18" s="168">
        <f t="shared" si="1"/>
        <v>410447.87</v>
      </c>
      <c r="N18" s="172"/>
    </row>
    <row r="19" spans="1:14" ht="45" x14ac:dyDescent="0.25">
      <c r="A19" s="568">
        <v>1</v>
      </c>
      <c r="B19" s="569" t="s">
        <v>1242</v>
      </c>
      <c r="C19" s="568" t="s">
        <v>1238</v>
      </c>
      <c r="D19" s="564" t="s">
        <v>1243</v>
      </c>
      <c r="E19" s="166" t="s">
        <v>1131</v>
      </c>
      <c r="F19" s="168">
        <v>684809.72</v>
      </c>
      <c r="G19" s="168">
        <v>684809.72</v>
      </c>
      <c r="H19" s="165" t="s">
        <v>288</v>
      </c>
      <c r="I19" s="169">
        <v>0</v>
      </c>
      <c r="J19" s="169">
        <v>0</v>
      </c>
      <c r="K19" s="170">
        <v>0</v>
      </c>
      <c r="L19" s="170">
        <v>0</v>
      </c>
      <c r="M19" s="168">
        <f t="shared" si="1"/>
        <v>684809.72</v>
      </c>
      <c r="N19" s="568"/>
    </row>
    <row r="20" spans="1:14" ht="60" x14ac:dyDescent="0.25">
      <c r="A20" s="568">
        <v>1</v>
      </c>
      <c r="B20" s="569" t="s">
        <v>1244</v>
      </c>
      <c r="C20" s="568" t="s">
        <v>1245</v>
      </c>
      <c r="D20" s="564" t="s">
        <v>1246</v>
      </c>
      <c r="E20" s="166" t="s">
        <v>1131</v>
      </c>
      <c r="F20" s="168">
        <v>1938369.3</v>
      </c>
      <c r="G20" s="168">
        <v>1938369.3</v>
      </c>
      <c r="H20" s="165" t="s">
        <v>288</v>
      </c>
      <c r="I20" s="169">
        <v>0</v>
      </c>
      <c r="J20" s="169">
        <v>0</v>
      </c>
      <c r="K20" s="170">
        <v>0</v>
      </c>
      <c r="L20" s="170">
        <v>0</v>
      </c>
      <c r="M20" s="168">
        <f t="shared" si="1"/>
        <v>1938369.3</v>
      </c>
      <c r="N20" s="172"/>
    </row>
    <row r="21" spans="1:14" ht="45" x14ac:dyDescent="0.25">
      <c r="A21" s="568">
        <v>1</v>
      </c>
      <c r="B21" s="569" t="s">
        <v>1247</v>
      </c>
      <c r="C21" s="568" t="s">
        <v>1245</v>
      </c>
      <c r="D21" s="564" t="s">
        <v>1248</v>
      </c>
      <c r="E21" s="166" t="s">
        <v>1131</v>
      </c>
      <c r="F21" s="168">
        <v>693300.3</v>
      </c>
      <c r="G21" s="168">
        <v>757992</v>
      </c>
      <c r="H21" s="165" t="s">
        <v>288</v>
      </c>
      <c r="I21" s="169">
        <v>0</v>
      </c>
      <c r="J21" s="169">
        <v>0</v>
      </c>
      <c r="K21" s="170">
        <v>0</v>
      </c>
      <c r="L21" s="170">
        <v>0</v>
      </c>
      <c r="M21" s="168">
        <f t="shared" si="1"/>
        <v>757992</v>
      </c>
      <c r="N21" s="172"/>
    </row>
    <row r="22" spans="1:14" ht="30" x14ac:dyDescent="0.25">
      <c r="A22" s="568">
        <v>1</v>
      </c>
      <c r="B22" s="569" t="s">
        <v>1249</v>
      </c>
      <c r="C22" s="568" t="s">
        <v>1250</v>
      </c>
      <c r="D22" s="564" t="s">
        <v>1251</v>
      </c>
      <c r="E22" s="166" t="s">
        <v>1131</v>
      </c>
      <c r="F22" s="168">
        <v>8279550.7199999997</v>
      </c>
      <c r="G22" s="168">
        <v>8279550</v>
      </c>
      <c r="H22" s="165" t="s">
        <v>288</v>
      </c>
      <c r="I22" s="169">
        <v>0</v>
      </c>
      <c r="J22" s="169">
        <v>0</v>
      </c>
      <c r="K22" s="170">
        <v>0</v>
      </c>
      <c r="L22" s="170">
        <v>0</v>
      </c>
      <c r="M22" s="168">
        <f t="shared" si="1"/>
        <v>8279550</v>
      </c>
      <c r="N22" s="172"/>
    </row>
    <row r="23" spans="1:14" ht="45" x14ac:dyDescent="0.25">
      <c r="A23" s="568">
        <v>1</v>
      </c>
      <c r="B23" s="569" t="s">
        <v>1252</v>
      </c>
      <c r="C23" s="568" t="s">
        <v>1250</v>
      </c>
      <c r="D23" s="564" t="s">
        <v>1173</v>
      </c>
      <c r="E23" s="166" t="s">
        <v>1131</v>
      </c>
      <c r="F23" s="168">
        <v>2036160</v>
      </c>
      <c r="G23" s="168">
        <v>2036160</v>
      </c>
      <c r="H23" s="165" t="s">
        <v>288</v>
      </c>
      <c r="I23" s="169">
        <v>0</v>
      </c>
      <c r="J23" s="169">
        <v>0</v>
      </c>
      <c r="K23" s="170">
        <v>0</v>
      </c>
      <c r="L23" s="170">
        <v>0</v>
      </c>
      <c r="M23" s="168">
        <f t="shared" si="1"/>
        <v>2036160</v>
      </c>
      <c r="N23" s="172"/>
    </row>
    <row r="24" spans="1:14" ht="45" x14ac:dyDescent="0.25">
      <c r="A24" s="568">
        <v>1</v>
      </c>
      <c r="B24" s="569" t="s">
        <v>1253</v>
      </c>
      <c r="C24" s="568" t="s">
        <v>1254</v>
      </c>
      <c r="D24" s="564" t="s">
        <v>1255</v>
      </c>
      <c r="E24" s="166" t="s">
        <v>1131</v>
      </c>
      <c r="F24" s="168">
        <v>339897.05</v>
      </c>
      <c r="G24" s="168">
        <v>339897.05</v>
      </c>
      <c r="H24" s="165" t="s">
        <v>288</v>
      </c>
      <c r="I24" s="169">
        <v>0</v>
      </c>
      <c r="J24" s="169">
        <v>0</v>
      </c>
      <c r="K24" s="170">
        <v>0</v>
      </c>
      <c r="L24" s="170">
        <v>0</v>
      </c>
      <c r="M24" s="168">
        <f t="shared" si="1"/>
        <v>339897.05</v>
      </c>
      <c r="N24" s="568"/>
    </row>
    <row r="25" spans="1:14" ht="45" x14ac:dyDescent="0.25">
      <c r="A25" s="568">
        <v>1</v>
      </c>
      <c r="B25" s="569" t="s">
        <v>1256</v>
      </c>
      <c r="C25" s="568" t="s">
        <v>1254</v>
      </c>
      <c r="D25" s="564" t="s">
        <v>1257</v>
      </c>
      <c r="E25" s="166" t="s">
        <v>1131</v>
      </c>
      <c r="F25" s="168">
        <v>2414869.58</v>
      </c>
      <c r="G25" s="168">
        <v>2414869.58</v>
      </c>
      <c r="H25" s="165" t="s">
        <v>288</v>
      </c>
      <c r="I25" s="169">
        <v>0</v>
      </c>
      <c r="J25" s="169">
        <v>0</v>
      </c>
      <c r="K25" s="170">
        <v>0</v>
      </c>
      <c r="L25" s="170">
        <v>0</v>
      </c>
      <c r="M25" s="168">
        <f t="shared" si="1"/>
        <v>2414869.58</v>
      </c>
      <c r="N25" s="568"/>
    </row>
    <row r="26" spans="1:14" ht="60" x14ac:dyDescent="0.25">
      <c r="A26" s="568">
        <v>1</v>
      </c>
      <c r="B26" s="569" t="s">
        <v>1258</v>
      </c>
      <c r="C26" s="568" t="s">
        <v>1259</v>
      </c>
      <c r="D26" s="564" t="s">
        <v>1260</v>
      </c>
      <c r="E26" s="166" t="s">
        <v>1131</v>
      </c>
      <c r="F26" s="168">
        <v>8888758.1999999993</v>
      </c>
      <c r="G26" s="168">
        <v>8888758.1999999993</v>
      </c>
      <c r="H26" s="165" t="s">
        <v>288</v>
      </c>
      <c r="I26" s="169">
        <v>0</v>
      </c>
      <c r="J26" s="169">
        <v>0</v>
      </c>
      <c r="K26" s="170">
        <v>0</v>
      </c>
      <c r="L26" s="170">
        <v>0</v>
      </c>
      <c r="M26" s="168">
        <f t="shared" si="1"/>
        <v>8888758.1999999993</v>
      </c>
      <c r="N26" s="568"/>
    </row>
    <row r="27" spans="1:14" ht="30" x14ac:dyDescent="0.25">
      <c r="A27" s="568">
        <v>1</v>
      </c>
      <c r="B27" s="569" t="s">
        <v>1261</v>
      </c>
      <c r="C27" s="568" t="s">
        <v>1262</v>
      </c>
      <c r="D27" s="564" t="s">
        <v>1263</v>
      </c>
      <c r="E27" s="166" t="s">
        <v>1131</v>
      </c>
      <c r="F27" s="168">
        <v>2216025</v>
      </c>
      <c r="G27" s="168">
        <v>2216025</v>
      </c>
      <c r="H27" s="165" t="s">
        <v>288</v>
      </c>
      <c r="I27" s="169">
        <v>0</v>
      </c>
      <c r="J27" s="169">
        <v>0</v>
      </c>
      <c r="K27" s="170">
        <v>0</v>
      </c>
      <c r="L27" s="170">
        <v>0</v>
      </c>
      <c r="M27" s="168">
        <f t="shared" si="1"/>
        <v>2216025</v>
      </c>
      <c r="N27" s="568"/>
    </row>
    <row r="28" spans="1:14" ht="30" x14ac:dyDescent="0.25">
      <c r="A28" s="568">
        <v>1</v>
      </c>
      <c r="B28" s="569" t="s">
        <v>1264</v>
      </c>
      <c r="C28" s="568" t="s">
        <v>1262</v>
      </c>
      <c r="D28" s="564" t="s">
        <v>1265</v>
      </c>
      <c r="E28" s="166" t="s">
        <v>1131</v>
      </c>
      <c r="F28" s="168">
        <v>614775</v>
      </c>
      <c r="G28" s="168">
        <v>614775</v>
      </c>
      <c r="H28" s="165" t="s">
        <v>288</v>
      </c>
      <c r="I28" s="169">
        <v>0</v>
      </c>
      <c r="J28" s="169">
        <v>0</v>
      </c>
      <c r="K28" s="170">
        <v>0</v>
      </c>
      <c r="L28" s="170">
        <v>0</v>
      </c>
      <c r="M28" s="168">
        <f t="shared" si="1"/>
        <v>614775</v>
      </c>
      <c r="N28" s="568"/>
    </row>
    <row r="29" spans="1:14" ht="60" x14ac:dyDescent="0.25">
      <c r="A29" s="568">
        <v>1</v>
      </c>
      <c r="B29" s="569" t="s">
        <v>1266</v>
      </c>
      <c r="C29" s="568" t="s">
        <v>1262</v>
      </c>
      <c r="D29" s="564" t="s">
        <v>1267</v>
      </c>
      <c r="E29" s="166" t="s">
        <v>1131</v>
      </c>
      <c r="F29" s="168">
        <v>601125</v>
      </c>
      <c r="G29" s="168">
        <v>601125</v>
      </c>
      <c r="H29" s="165" t="s">
        <v>288</v>
      </c>
      <c r="I29" s="169">
        <v>0</v>
      </c>
      <c r="J29" s="169">
        <v>0</v>
      </c>
      <c r="K29" s="170">
        <v>0</v>
      </c>
      <c r="L29" s="170">
        <v>0</v>
      </c>
      <c r="M29" s="176">
        <f t="shared" si="1"/>
        <v>601125</v>
      </c>
      <c r="N29" s="177"/>
    </row>
    <row r="30" spans="1:14" ht="60" x14ac:dyDescent="0.25">
      <c r="A30" s="568">
        <v>1</v>
      </c>
      <c r="B30" s="569" t="s">
        <v>1268</v>
      </c>
      <c r="C30" s="568" t="s">
        <v>1269</v>
      </c>
      <c r="D30" s="564" t="s">
        <v>1270</v>
      </c>
      <c r="E30" s="166" t="s">
        <v>1131</v>
      </c>
      <c r="F30" s="168">
        <v>3503004.88</v>
      </c>
      <c r="G30" s="168">
        <v>3503004.88</v>
      </c>
      <c r="H30" s="165" t="s">
        <v>288</v>
      </c>
      <c r="I30" s="169">
        <v>0</v>
      </c>
      <c r="J30" s="169">
        <v>0</v>
      </c>
      <c r="K30" s="170">
        <v>0</v>
      </c>
      <c r="L30" s="170">
        <v>0</v>
      </c>
      <c r="M30" s="168">
        <f t="shared" si="1"/>
        <v>3503004.88</v>
      </c>
      <c r="N30" s="172"/>
    </row>
    <row r="31" spans="1:14" ht="45" x14ac:dyDescent="0.25">
      <c r="A31" s="568">
        <v>1</v>
      </c>
      <c r="B31" s="569" t="s">
        <v>1271</v>
      </c>
      <c r="C31" s="568" t="s">
        <v>1269</v>
      </c>
      <c r="D31" s="564" t="s">
        <v>1272</v>
      </c>
      <c r="E31" s="166" t="s">
        <v>1131</v>
      </c>
      <c r="F31" s="168">
        <v>3916470.9</v>
      </c>
      <c r="G31" s="168">
        <v>3916470.9</v>
      </c>
      <c r="H31" s="165" t="s">
        <v>288</v>
      </c>
      <c r="I31" s="169">
        <v>0</v>
      </c>
      <c r="J31" s="169">
        <v>0</v>
      </c>
      <c r="K31" s="170">
        <v>0</v>
      </c>
      <c r="L31" s="170">
        <v>0</v>
      </c>
      <c r="M31" s="168">
        <f t="shared" si="1"/>
        <v>3916470.9</v>
      </c>
      <c r="N31" s="568"/>
    </row>
    <row r="32" spans="1:14" ht="30" x14ac:dyDescent="0.25">
      <c r="A32" s="568">
        <v>1</v>
      </c>
      <c r="B32" s="569" t="s">
        <v>1273</v>
      </c>
      <c r="C32" s="568" t="s">
        <v>1274</v>
      </c>
      <c r="D32" s="564" t="s">
        <v>1275</v>
      </c>
      <c r="E32" s="166" t="s">
        <v>1131</v>
      </c>
      <c r="F32" s="168">
        <v>908302.08</v>
      </c>
      <c r="G32" s="168">
        <v>908302.08</v>
      </c>
      <c r="H32" s="165" t="s">
        <v>288</v>
      </c>
      <c r="I32" s="169">
        <v>0</v>
      </c>
      <c r="J32" s="169">
        <v>0</v>
      </c>
      <c r="K32" s="170">
        <v>0</v>
      </c>
      <c r="L32" s="170">
        <v>0</v>
      </c>
      <c r="M32" s="168">
        <f t="shared" si="1"/>
        <v>908302.08</v>
      </c>
      <c r="N32" s="568"/>
    </row>
    <row r="33" spans="1:14" ht="45" x14ac:dyDescent="0.25">
      <c r="A33" s="568">
        <v>1</v>
      </c>
      <c r="B33" s="569" t="s">
        <v>1276</v>
      </c>
      <c r="C33" s="568" t="s">
        <v>1274</v>
      </c>
      <c r="D33" s="564" t="s">
        <v>1277</v>
      </c>
      <c r="E33" s="166" t="s">
        <v>1131</v>
      </c>
      <c r="F33" s="168">
        <v>2588906.41</v>
      </c>
      <c r="G33" s="168">
        <v>2588906.41</v>
      </c>
      <c r="H33" s="165" t="s">
        <v>288</v>
      </c>
      <c r="I33" s="169">
        <v>0</v>
      </c>
      <c r="J33" s="169">
        <v>0</v>
      </c>
      <c r="K33" s="170">
        <v>0</v>
      </c>
      <c r="L33" s="170">
        <v>0</v>
      </c>
      <c r="M33" s="168">
        <f t="shared" si="1"/>
        <v>2588906.41</v>
      </c>
      <c r="N33" s="568"/>
    </row>
    <row r="34" spans="1:14" ht="60" x14ac:dyDescent="0.25">
      <c r="A34" s="568">
        <v>1</v>
      </c>
      <c r="B34" s="569" t="s">
        <v>1278</v>
      </c>
      <c r="C34" s="568" t="s">
        <v>1279</v>
      </c>
      <c r="D34" s="564" t="s">
        <v>1280</v>
      </c>
      <c r="E34" s="166" t="s">
        <v>1131</v>
      </c>
      <c r="F34" s="168">
        <v>796524.77</v>
      </c>
      <c r="G34" s="168">
        <v>796524.77</v>
      </c>
      <c r="H34" s="165" t="s">
        <v>288</v>
      </c>
      <c r="I34" s="169">
        <v>0</v>
      </c>
      <c r="J34" s="169">
        <v>0</v>
      </c>
      <c r="K34" s="170">
        <v>0</v>
      </c>
      <c r="L34" s="170">
        <v>0</v>
      </c>
      <c r="M34" s="168">
        <f t="shared" si="1"/>
        <v>796524.77</v>
      </c>
      <c r="N34" s="568"/>
    </row>
    <row r="35" spans="1:14" ht="60" x14ac:dyDescent="0.25">
      <c r="A35" s="568">
        <v>1</v>
      </c>
      <c r="B35" s="571" t="s">
        <v>1281</v>
      </c>
      <c r="C35" s="568" t="s">
        <v>1274</v>
      </c>
      <c r="D35" s="564" t="s">
        <v>1267</v>
      </c>
      <c r="E35" s="166" t="s">
        <v>1131</v>
      </c>
      <c r="F35" s="168">
        <v>5176133.55</v>
      </c>
      <c r="G35" s="168">
        <v>4845469.26</v>
      </c>
      <c r="H35" s="165" t="s">
        <v>288</v>
      </c>
      <c r="I35" s="169">
        <v>0</v>
      </c>
      <c r="J35" s="169">
        <v>0</v>
      </c>
      <c r="K35" s="170">
        <v>0</v>
      </c>
      <c r="L35" s="170">
        <v>0</v>
      </c>
      <c r="M35" s="168">
        <f t="shared" si="1"/>
        <v>4845469.26</v>
      </c>
      <c r="N35" s="568"/>
    </row>
    <row r="36" spans="1:14" ht="30" x14ac:dyDescent="0.25">
      <c r="A36" s="568">
        <v>1</v>
      </c>
      <c r="B36" s="571" t="s">
        <v>1282</v>
      </c>
      <c r="C36" s="568" t="s">
        <v>1279</v>
      </c>
      <c r="D36" s="564" t="s">
        <v>1263</v>
      </c>
      <c r="E36" s="166" t="s">
        <v>1131</v>
      </c>
      <c r="F36" s="168">
        <v>2924250</v>
      </c>
      <c r="G36" s="168">
        <v>2924250</v>
      </c>
      <c r="H36" s="165" t="s">
        <v>288</v>
      </c>
      <c r="I36" s="169">
        <v>0</v>
      </c>
      <c r="J36" s="169">
        <v>0</v>
      </c>
      <c r="K36" s="170">
        <v>0</v>
      </c>
      <c r="L36" s="170">
        <v>0</v>
      </c>
      <c r="M36" s="176">
        <f t="shared" si="1"/>
        <v>2924250</v>
      </c>
      <c r="N36" s="177"/>
    </row>
    <row r="37" spans="1:14" ht="60" x14ac:dyDescent="0.25">
      <c r="A37" s="568">
        <v>1</v>
      </c>
      <c r="B37" s="571" t="s">
        <v>1283</v>
      </c>
      <c r="C37" s="568" t="s">
        <v>1279</v>
      </c>
      <c r="D37" s="564" t="s">
        <v>1267</v>
      </c>
      <c r="E37" s="166" t="s">
        <v>1131</v>
      </c>
      <c r="F37" s="168">
        <v>1010609.25</v>
      </c>
      <c r="G37" s="168">
        <v>1010609.25</v>
      </c>
      <c r="H37" s="165" t="s">
        <v>288</v>
      </c>
      <c r="I37" s="169">
        <v>0</v>
      </c>
      <c r="J37" s="169">
        <v>0</v>
      </c>
      <c r="K37" s="170">
        <v>0</v>
      </c>
      <c r="L37" s="170">
        <v>0</v>
      </c>
      <c r="M37" s="168">
        <f t="shared" si="1"/>
        <v>1010609.25</v>
      </c>
      <c r="N37" s="568"/>
    </row>
    <row r="38" spans="1:14" ht="75" x14ac:dyDescent="0.25">
      <c r="A38" s="568">
        <v>1</v>
      </c>
      <c r="B38" s="571" t="s">
        <v>1284</v>
      </c>
      <c r="C38" s="568" t="s">
        <v>1279</v>
      </c>
      <c r="D38" s="564" t="s">
        <v>1285</v>
      </c>
      <c r="E38" s="166" t="s">
        <v>1131</v>
      </c>
      <c r="F38" s="168">
        <v>1640730</v>
      </c>
      <c r="G38" s="168">
        <v>1640730</v>
      </c>
      <c r="H38" s="165" t="s">
        <v>288</v>
      </c>
      <c r="I38" s="169">
        <v>0</v>
      </c>
      <c r="J38" s="169">
        <v>0</v>
      </c>
      <c r="K38" s="170">
        <v>0</v>
      </c>
      <c r="L38" s="170">
        <v>0</v>
      </c>
      <c r="M38" s="168">
        <f t="shared" si="1"/>
        <v>1640730</v>
      </c>
      <c r="N38" s="568"/>
    </row>
    <row r="39" spans="1:14" ht="60" x14ac:dyDescent="0.25">
      <c r="A39" s="568">
        <v>1</v>
      </c>
      <c r="B39" s="571" t="s">
        <v>1286</v>
      </c>
      <c r="C39" s="568" t="s">
        <v>1287</v>
      </c>
      <c r="D39" s="564" t="s">
        <v>1288</v>
      </c>
      <c r="E39" s="166" t="s">
        <v>1131</v>
      </c>
      <c r="F39" s="168">
        <v>637838.25</v>
      </c>
      <c r="G39" s="168">
        <v>637838.25</v>
      </c>
      <c r="H39" s="165" t="s">
        <v>288</v>
      </c>
      <c r="I39" s="169">
        <v>0</v>
      </c>
      <c r="J39" s="169">
        <v>0</v>
      </c>
      <c r="K39" s="170">
        <v>0</v>
      </c>
      <c r="L39" s="170">
        <v>0</v>
      </c>
      <c r="M39" s="168">
        <f t="shared" si="1"/>
        <v>637838.25</v>
      </c>
      <c r="N39" s="568"/>
    </row>
    <row r="40" spans="1:14" ht="45" x14ac:dyDescent="0.25">
      <c r="A40" s="568">
        <v>1</v>
      </c>
      <c r="B40" s="572" t="s">
        <v>1289</v>
      </c>
      <c r="C40" s="568" t="s">
        <v>1287</v>
      </c>
      <c r="D40" s="564" t="s">
        <v>1277</v>
      </c>
      <c r="E40" s="166" t="s">
        <v>1131</v>
      </c>
      <c r="F40" s="168">
        <v>1607713</v>
      </c>
      <c r="G40" s="168">
        <v>1607713.8</v>
      </c>
      <c r="H40" s="165" t="s">
        <v>288</v>
      </c>
      <c r="I40" s="169">
        <v>0</v>
      </c>
      <c r="J40" s="169">
        <v>0</v>
      </c>
      <c r="K40" s="170">
        <v>0</v>
      </c>
      <c r="L40" s="170">
        <v>0</v>
      </c>
      <c r="M40" s="176">
        <f>G40-K40-L40</f>
        <v>1607713.8</v>
      </c>
      <c r="N40" s="177"/>
    </row>
    <row r="41" spans="1:14" ht="30" x14ac:dyDescent="0.25">
      <c r="A41" s="568">
        <v>1</v>
      </c>
      <c r="B41" s="572" t="s">
        <v>1290</v>
      </c>
      <c r="C41" s="568" t="s">
        <v>1279</v>
      </c>
      <c r="D41" s="564" t="s">
        <v>1291</v>
      </c>
      <c r="E41" s="166" t="s">
        <v>1131</v>
      </c>
      <c r="F41" s="168">
        <v>0</v>
      </c>
      <c r="G41" s="168">
        <v>73920</v>
      </c>
      <c r="H41" s="165" t="s">
        <v>288</v>
      </c>
      <c r="I41" s="169">
        <v>1</v>
      </c>
      <c r="J41" s="169">
        <v>0</v>
      </c>
      <c r="K41" s="170">
        <v>0</v>
      </c>
      <c r="L41" s="170">
        <v>0</v>
      </c>
      <c r="M41" s="176">
        <f t="shared" ref="M41:M42" si="2">G41-K41-L41</f>
        <v>73920</v>
      </c>
      <c r="N41" s="177"/>
    </row>
    <row r="42" spans="1:14" ht="30.75" thickBot="1" x14ac:dyDescent="0.3">
      <c r="A42" s="568">
        <v>1</v>
      </c>
      <c r="B42" s="572" t="s">
        <v>1292</v>
      </c>
      <c r="C42" s="568" t="s">
        <v>1250</v>
      </c>
      <c r="D42" s="564" t="s">
        <v>1293</v>
      </c>
      <c r="E42" s="166" t="s">
        <v>1131</v>
      </c>
      <c r="F42" s="168">
        <v>0</v>
      </c>
      <c r="G42" s="168">
        <v>201810</v>
      </c>
      <c r="H42" s="165" t="s">
        <v>288</v>
      </c>
      <c r="I42" s="169">
        <v>0</v>
      </c>
      <c r="J42" s="169">
        <v>0</v>
      </c>
      <c r="K42" s="170">
        <v>0</v>
      </c>
      <c r="L42" s="170">
        <v>0</v>
      </c>
      <c r="M42" s="176">
        <f t="shared" si="2"/>
        <v>201810</v>
      </c>
      <c r="N42" s="568"/>
    </row>
    <row r="43" spans="1:14" ht="16.5" thickBot="1" x14ac:dyDescent="0.3">
      <c r="A43" s="155"/>
      <c r="B43" s="178"/>
      <c r="C43" s="573"/>
      <c r="D43" s="180" t="s">
        <v>47</v>
      </c>
      <c r="E43" s="181"/>
      <c r="F43" s="182">
        <f>SUM(F8:F42)</f>
        <v>78599999.870000005</v>
      </c>
      <c r="G43" s="183">
        <f>SUM(G8:G42)</f>
        <v>78515321.359999985</v>
      </c>
      <c r="H43" s="184"/>
      <c r="I43" s="184"/>
      <c r="J43" s="155"/>
      <c r="K43" s="182">
        <f>SUM(K8:K42)</f>
        <v>0</v>
      </c>
      <c r="L43" s="183">
        <f>SUM(L8:L42)</f>
        <v>0</v>
      </c>
      <c r="M43" s="544">
        <f>G43-K43-L43</f>
        <v>78515321.359999985</v>
      </c>
      <c r="N43" s="155"/>
    </row>
    <row r="44" spans="1:14" ht="15.75" x14ac:dyDescent="0.25">
      <c r="A44" s="155"/>
      <c r="B44" s="178"/>
      <c r="C44" s="574"/>
      <c r="D44" s="575"/>
      <c r="E44" s="575"/>
      <c r="F44" s="575"/>
      <c r="G44" s="575"/>
      <c r="H44" s="575"/>
      <c r="I44" s="575"/>
      <c r="J44" s="575"/>
      <c r="K44" s="155"/>
      <c r="L44" s="155"/>
      <c r="M44" s="155"/>
      <c r="N44" s="155"/>
    </row>
    <row r="45" spans="1:14" ht="45" x14ac:dyDescent="0.25">
      <c r="A45" s="568" t="s">
        <v>1205</v>
      </c>
      <c r="B45" s="572" t="s">
        <v>1294</v>
      </c>
      <c r="C45" s="576" t="s">
        <v>1295</v>
      </c>
      <c r="D45" s="577" t="s">
        <v>1296</v>
      </c>
      <c r="E45" s="174" t="s">
        <v>1131</v>
      </c>
      <c r="F45" s="175">
        <v>0</v>
      </c>
      <c r="G45" s="168">
        <v>119.26</v>
      </c>
      <c r="H45" s="165" t="s">
        <v>288</v>
      </c>
      <c r="I45" s="169">
        <v>0</v>
      </c>
      <c r="J45" s="169">
        <v>0</v>
      </c>
      <c r="K45" s="170">
        <v>0</v>
      </c>
      <c r="L45" s="170">
        <v>0</v>
      </c>
      <c r="M45" s="168">
        <f t="shared" ref="M45:M49" si="3">G45-K45-L45</f>
        <v>119.26</v>
      </c>
      <c r="N45" s="803" t="s">
        <v>1208</v>
      </c>
    </row>
    <row r="46" spans="1:14" ht="45" x14ac:dyDescent="0.25">
      <c r="A46" s="568" t="s">
        <v>1205</v>
      </c>
      <c r="B46" s="572" t="s">
        <v>1297</v>
      </c>
      <c r="C46" s="568" t="s">
        <v>1218</v>
      </c>
      <c r="D46" s="577" t="s">
        <v>1298</v>
      </c>
      <c r="E46" s="174" t="s">
        <v>1131</v>
      </c>
      <c r="F46" s="175">
        <v>0</v>
      </c>
      <c r="G46" s="168">
        <v>476.58</v>
      </c>
      <c r="H46" s="165" t="s">
        <v>288</v>
      </c>
      <c r="I46" s="169">
        <v>0</v>
      </c>
      <c r="J46" s="169">
        <v>0</v>
      </c>
      <c r="K46" s="170">
        <v>0</v>
      </c>
      <c r="L46" s="170">
        <v>0</v>
      </c>
      <c r="M46" s="176">
        <f t="shared" si="3"/>
        <v>476.58</v>
      </c>
      <c r="N46" s="804"/>
    </row>
    <row r="47" spans="1:14" ht="90" x14ac:dyDescent="0.25">
      <c r="A47" s="568" t="s">
        <v>1205</v>
      </c>
      <c r="B47" s="572" t="s">
        <v>1299</v>
      </c>
      <c r="C47" s="568" t="s">
        <v>1262</v>
      </c>
      <c r="D47" s="577" t="s">
        <v>1300</v>
      </c>
      <c r="E47" s="174" t="s">
        <v>1131</v>
      </c>
      <c r="F47" s="175">
        <v>0</v>
      </c>
      <c r="G47" s="168">
        <v>32309.49</v>
      </c>
      <c r="H47" s="165" t="s">
        <v>288</v>
      </c>
      <c r="I47" s="169">
        <v>0</v>
      </c>
      <c r="J47" s="169">
        <v>0</v>
      </c>
      <c r="K47" s="170">
        <v>0</v>
      </c>
      <c r="L47" s="170">
        <v>0</v>
      </c>
      <c r="M47" s="176">
        <f t="shared" si="3"/>
        <v>32309.49</v>
      </c>
      <c r="N47" s="804"/>
    </row>
    <row r="48" spans="1:14" ht="75" x14ac:dyDescent="0.25">
      <c r="A48" s="568" t="s">
        <v>1205</v>
      </c>
      <c r="B48" s="572" t="s">
        <v>1301</v>
      </c>
      <c r="C48" s="568" t="s">
        <v>1262</v>
      </c>
      <c r="D48" s="577" t="s">
        <v>1302</v>
      </c>
      <c r="E48" s="174" t="s">
        <v>1131</v>
      </c>
      <c r="F48" s="175">
        <v>0</v>
      </c>
      <c r="G48" s="168">
        <v>8460.41</v>
      </c>
      <c r="H48" s="165" t="s">
        <v>288</v>
      </c>
      <c r="I48" s="169">
        <v>0</v>
      </c>
      <c r="J48" s="169">
        <v>0</v>
      </c>
      <c r="K48" s="170">
        <v>0</v>
      </c>
      <c r="L48" s="170">
        <v>0</v>
      </c>
      <c r="M48" s="176">
        <f t="shared" si="3"/>
        <v>8460.41</v>
      </c>
      <c r="N48" s="804"/>
    </row>
    <row r="49" spans="1:14" ht="30.75" thickBot="1" x14ac:dyDescent="0.3">
      <c r="A49" s="568" t="s">
        <v>1205</v>
      </c>
      <c r="B49" s="572" t="s">
        <v>1303</v>
      </c>
      <c r="C49" s="568" t="s">
        <v>1262</v>
      </c>
      <c r="D49" s="577" t="s">
        <v>1304</v>
      </c>
      <c r="E49" s="174" t="s">
        <v>1131</v>
      </c>
      <c r="F49" s="175">
        <v>0</v>
      </c>
      <c r="G49" s="168">
        <v>43313</v>
      </c>
      <c r="H49" s="165" t="s">
        <v>288</v>
      </c>
      <c r="I49" s="169">
        <v>1</v>
      </c>
      <c r="J49" s="169">
        <v>0</v>
      </c>
      <c r="K49" s="170">
        <v>41250</v>
      </c>
      <c r="L49" s="170">
        <v>0</v>
      </c>
      <c r="M49" s="176">
        <f t="shared" si="3"/>
        <v>2063</v>
      </c>
      <c r="N49" s="805"/>
    </row>
    <row r="50" spans="1:14" ht="16.5" thickBot="1" x14ac:dyDescent="0.3">
      <c r="A50" s="155"/>
      <c r="B50" s="178"/>
      <c r="C50" s="179"/>
      <c r="D50" s="180" t="s">
        <v>47</v>
      </c>
      <c r="E50" s="181"/>
      <c r="F50" s="182">
        <f>SUM(F45:F49)</f>
        <v>0</v>
      </c>
      <c r="G50" s="183">
        <f>SUM(G45:G49)</f>
        <v>84678.74</v>
      </c>
      <c r="H50" s="184"/>
      <c r="I50" s="184"/>
      <c r="J50" s="155"/>
      <c r="K50" s="182">
        <f>SUM(K17:K49)</f>
        <v>41250</v>
      </c>
      <c r="L50" s="183">
        <f>SUM(L17:L49)</f>
        <v>0</v>
      </c>
      <c r="M50" s="544">
        <f>G50-K50-L50</f>
        <v>43428.740000000005</v>
      </c>
      <c r="N50" s="155"/>
    </row>
    <row r="51" spans="1:14" ht="32.25" thickBot="1" x14ac:dyDescent="0.3">
      <c r="A51" s="155"/>
      <c r="B51" s="178"/>
      <c r="C51" s="578"/>
      <c r="D51" s="579" t="s">
        <v>1305</v>
      </c>
      <c r="E51" s="578"/>
      <c r="F51" s="580">
        <f>SUM(F43,F50)</f>
        <v>78599999.870000005</v>
      </c>
      <c r="G51" s="580">
        <f>SUM(G43,G50)</f>
        <v>78600000.099999979</v>
      </c>
      <c r="H51" s="578"/>
      <c r="I51" s="578"/>
      <c r="J51" s="155"/>
      <c r="K51" s="182">
        <f>SUM(K43,K50)</f>
        <v>41250</v>
      </c>
      <c r="L51" s="183">
        <f>SUM(L18:L50)</f>
        <v>0</v>
      </c>
      <c r="M51" s="544">
        <f>G51-K51-L51</f>
        <v>78558750.099999979</v>
      </c>
      <c r="N51" s="155"/>
    </row>
  </sheetData>
  <mergeCells count="17">
    <mergeCell ref="K5:K7"/>
    <mergeCell ref="L5:L7"/>
    <mergeCell ref="M5:M7"/>
    <mergeCell ref="N5:N7"/>
    <mergeCell ref="N45:N49"/>
    <mergeCell ref="J5:J7"/>
    <mergeCell ref="C1:D1"/>
    <mergeCell ref="C2:D2"/>
    <mergeCell ref="A5:A7"/>
    <mergeCell ref="B5:B7"/>
    <mergeCell ref="C5:C7"/>
    <mergeCell ref="D5:D7"/>
    <mergeCell ref="E5:E7"/>
    <mergeCell ref="F5:F7"/>
    <mergeCell ref="G5:G7"/>
    <mergeCell ref="H5:H7"/>
    <mergeCell ref="I5:I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E11" sqref="E11"/>
    </sheetView>
  </sheetViews>
  <sheetFormatPr defaultRowHeight="15" x14ac:dyDescent="0.25"/>
  <cols>
    <col min="2" max="2" width="13.85546875" customWidth="1"/>
    <col min="3" max="3" width="14" customWidth="1"/>
    <col min="4" max="4" width="27.28515625" customWidth="1"/>
    <col min="5" max="5" width="14" customWidth="1"/>
    <col min="6" max="6" width="16.28515625" customWidth="1"/>
    <col min="7" max="7" width="16" customWidth="1"/>
    <col min="8" max="8" width="14.7109375" customWidth="1"/>
    <col min="9" max="9" width="15.140625" customWidth="1"/>
    <col min="10" max="10" width="16.140625" customWidth="1"/>
    <col min="11" max="11" width="16.5703125" customWidth="1"/>
    <col min="12" max="12" width="13.5703125" customWidth="1"/>
    <col min="13" max="13" width="16.7109375" customWidth="1"/>
    <col min="14" max="14" width="10.140625" customWidth="1"/>
  </cols>
  <sheetData>
    <row r="1" spans="1:14" ht="31.5" x14ac:dyDescent="0.25">
      <c r="B1" s="153" t="s">
        <v>22</v>
      </c>
      <c r="C1" s="702" t="s">
        <v>502</v>
      </c>
      <c r="D1" s="703"/>
      <c r="E1" s="154"/>
      <c r="I1" s="155"/>
    </row>
    <row r="2" spans="1:14" ht="15.75" x14ac:dyDescent="0.25">
      <c r="B2" s="153" t="s">
        <v>24</v>
      </c>
      <c r="C2" s="704">
        <f ca="1">TODAY()</f>
        <v>43088</v>
      </c>
      <c r="D2" s="705"/>
      <c r="E2" s="156"/>
      <c r="G2" s="155"/>
      <c r="H2" s="157"/>
      <c r="I2" s="155"/>
      <c r="J2" s="155"/>
      <c r="M2" s="296">
        <f ca="1">TODAY()</f>
        <v>43088</v>
      </c>
    </row>
    <row r="3" spans="1:14" ht="31.5" x14ac:dyDescent="0.25">
      <c r="B3" s="153" t="s">
        <v>25</v>
      </c>
      <c r="C3" s="706" t="s">
        <v>503</v>
      </c>
      <c r="D3" s="707"/>
      <c r="E3" s="159"/>
    </row>
    <row r="4" spans="1:14" ht="15.75" x14ac:dyDescent="0.25">
      <c r="B4" s="160"/>
      <c r="C4" s="161"/>
      <c r="D4" s="162"/>
      <c r="E4" s="162"/>
    </row>
    <row r="5" spans="1:14" ht="29.25" customHeight="1" x14ac:dyDescent="0.25">
      <c r="A5" s="708" t="s">
        <v>27</v>
      </c>
      <c r="B5" s="712" t="s">
        <v>28</v>
      </c>
      <c r="C5" s="712" t="s">
        <v>29</v>
      </c>
      <c r="D5" s="712" t="s">
        <v>30</v>
      </c>
      <c r="E5" s="712" t="s">
        <v>31</v>
      </c>
      <c r="F5" s="712" t="s">
        <v>1</v>
      </c>
      <c r="G5" s="712" t="s">
        <v>2</v>
      </c>
      <c r="H5" s="708" t="s">
        <v>33</v>
      </c>
      <c r="I5" s="769" t="s">
        <v>34</v>
      </c>
      <c r="J5" s="712" t="s">
        <v>35</v>
      </c>
      <c r="K5" s="708" t="s">
        <v>3</v>
      </c>
      <c r="L5" s="708" t="s">
        <v>5</v>
      </c>
      <c r="M5" s="708" t="s">
        <v>7</v>
      </c>
      <c r="N5" s="708" t="s">
        <v>36</v>
      </c>
    </row>
    <row r="6" spans="1:14" ht="29.25" customHeight="1" x14ac:dyDescent="0.25">
      <c r="A6" s="709"/>
      <c r="B6" s="712"/>
      <c r="C6" s="712"/>
      <c r="D6" s="712"/>
      <c r="E6" s="712"/>
      <c r="F6" s="712"/>
      <c r="G6" s="712"/>
      <c r="H6" s="709"/>
      <c r="I6" s="770"/>
      <c r="J6" s="712"/>
      <c r="K6" s="709"/>
      <c r="L6" s="709"/>
      <c r="M6" s="709"/>
      <c r="N6" s="709"/>
    </row>
    <row r="7" spans="1:14" ht="29.25" customHeight="1" x14ac:dyDescent="0.25">
      <c r="A7" s="710"/>
      <c r="B7" s="712"/>
      <c r="C7" s="712"/>
      <c r="D7" s="712"/>
      <c r="E7" s="712"/>
      <c r="F7" s="712"/>
      <c r="G7" s="712"/>
      <c r="H7" s="710"/>
      <c r="I7" s="771"/>
      <c r="J7" s="712"/>
      <c r="K7" s="710"/>
      <c r="L7" s="710"/>
      <c r="M7" s="710"/>
      <c r="N7" s="710"/>
    </row>
    <row r="8" spans="1:14" s="162" customFormat="1" ht="120" x14ac:dyDescent="0.25">
      <c r="A8" s="172">
        <v>1</v>
      </c>
      <c r="B8" s="172">
        <v>644</v>
      </c>
      <c r="C8" s="166" t="s">
        <v>504</v>
      </c>
      <c r="D8" s="166" t="s">
        <v>505</v>
      </c>
      <c r="E8" s="172" t="s">
        <v>506</v>
      </c>
      <c r="F8" s="297">
        <v>1483131</v>
      </c>
      <c r="G8" s="168">
        <f>F8</f>
        <v>1483131</v>
      </c>
      <c r="H8" s="171">
        <v>43434</v>
      </c>
      <c r="I8" s="169">
        <v>0</v>
      </c>
      <c r="J8" s="169">
        <v>0</v>
      </c>
      <c r="K8" s="170">
        <v>89596.15</v>
      </c>
      <c r="L8" s="170">
        <v>0</v>
      </c>
      <c r="M8" s="168">
        <f>G8-K8-L8</f>
        <v>1393534.85</v>
      </c>
      <c r="N8" s="172"/>
    </row>
    <row r="9" spans="1:14" s="162" customFormat="1" ht="60" x14ac:dyDescent="0.25">
      <c r="A9" s="172">
        <v>2</v>
      </c>
      <c r="B9" s="172">
        <v>644</v>
      </c>
      <c r="C9" s="165" t="s">
        <v>507</v>
      </c>
      <c r="D9" s="165" t="s">
        <v>508</v>
      </c>
      <c r="E9" s="172" t="s">
        <v>506</v>
      </c>
      <c r="F9" s="298">
        <v>115345</v>
      </c>
      <c r="G9" s="168">
        <f t="shared" ref="G9:G30" si="0">F9</f>
        <v>115345</v>
      </c>
      <c r="H9" s="171">
        <v>43434</v>
      </c>
      <c r="I9" s="169">
        <v>0.15</v>
      </c>
      <c r="J9" s="169">
        <v>0</v>
      </c>
      <c r="K9" s="299">
        <v>8000</v>
      </c>
      <c r="L9" s="299">
        <v>0</v>
      </c>
      <c r="M9" s="168">
        <f t="shared" ref="M9:M32" si="1">G9-K9-L9</f>
        <v>107345</v>
      </c>
      <c r="N9" s="165"/>
    </row>
    <row r="10" spans="1:14" s="162" customFormat="1" ht="75" x14ac:dyDescent="0.25">
      <c r="A10" s="172">
        <v>3</v>
      </c>
      <c r="B10" s="172">
        <v>644</v>
      </c>
      <c r="C10" s="165" t="s">
        <v>509</v>
      </c>
      <c r="D10" s="165" t="s">
        <v>510</v>
      </c>
      <c r="E10" s="172" t="s">
        <v>506</v>
      </c>
      <c r="F10" s="298">
        <v>122013</v>
      </c>
      <c r="G10" s="168">
        <f t="shared" si="0"/>
        <v>122013</v>
      </c>
      <c r="H10" s="171">
        <v>43465</v>
      </c>
      <c r="I10" s="169">
        <v>0.1</v>
      </c>
      <c r="J10" s="169">
        <v>0</v>
      </c>
      <c r="K10" s="299">
        <v>12799</v>
      </c>
      <c r="L10" s="299">
        <v>0</v>
      </c>
      <c r="M10" s="168">
        <f t="shared" si="1"/>
        <v>109214</v>
      </c>
      <c r="N10" s="172"/>
    </row>
    <row r="11" spans="1:14" s="162" customFormat="1" ht="75" x14ac:dyDescent="0.25">
      <c r="A11" s="172">
        <v>4</v>
      </c>
      <c r="B11" s="172">
        <v>644</v>
      </c>
      <c r="C11" s="165" t="s">
        <v>511</v>
      </c>
      <c r="D11" s="165" t="s">
        <v>512</v>
      </c>
      <c r="E11" s="172" t="s">
        <v>506</v>
      </c>
      <c r="F11" s="298">
        <v>1195113</v>
      </c>
      <c r="G11" s="168">
        <f t="shared" si="0"/>
        <v>1195113</v>
      </c>
      <c r="H11" s="171">
        <v>43465</v>
      </c>
      <c r="I11" s="169">
        <v>0.15</v>
      </c>
      <c r="J11" s="169">
        <v>0</v>
      </c>
      <c r="K11" s="299">
        <v>55333.7</v>
      </c>
      <c r="L11" s="299">
        <v>0</v>
      </c>
      <c r="M11" s="168">
        <f t="shared" si="1"/>
        <v>1139779.3</v>
      </c>
      <c r="N11" s="165"/>
    </row>
    <row r="12" spans="1:14" s="162" customFormat="1" ht="360" x14ac:dyDescent="0.25">
      <c r="A12" s="172">
        <v>5</v>
      </c>
      <c r="B12" s="172">
        <v>644</v>
      </c>
      <c r="C12" s="165" t="s">
        <v>513</v>
      </c>
      <c r="D12" s="165" t="s">
        <v>514</v>
      </c>
      <c r="E12" s="172" t="s">
        <v>506</v>
      </c>
      <c r="F12" s="298">
        <v>402689</v>
      </c>
      <c r="G12" s="168">
        <f t="shared" si="0"/>
        <v>402689</v>
      </c>
      <c r="H12" s="171">
        <v>43496</v>
      </c>
      <c r="I12" s="169">
        <v>0.1</v>
      </c>
      <c r="J12" s="169">
        <v>0</v>
      </c>
      <c r="K12" s="299">
        <v>0</v>
      </c>
      <c r="L12" s="299">
        <v>0</v>
      </c>
      <c r="M12" s="168">
        <f t="shared" si="1"/>
        <v>402689</v>
      </c>
      <c r="N12" s="172" t="s">
        <v>515</v>
      </c>
    </row>
    <row r="13" spans="1:14" s="162" customFormat="1" ht="75" x14ac:dyDescent="0.25">
      <c r="A13" s="172">
        <v>6</v>
      </c>
      <c r="B13" s="172">
        <v>644</v>
      </c>
      <c r="C13" s="165" t="s">
        <v>516</v>
      </c>
      <c r="D13" s="165" t="s">
        <v>512</v>
      </c>
      <c r="E13" s="172" t="s">
        <v>506</v>
      </c>
      <c r="F13" s="298">
        <v>2136636</v>
      </c>
      <c r="G13" s="168">
        <f t="shared" si="0"/>
        <v>2136636</v>
      </c>
      <c r="H13" s="171">
        <v>43496</v>
      </c>
      <c r="I13" s="169">
        <v>0.1</v>
      </c>
      <c r="J13" s="169">
        <v>0</v>
      </c>
      <c r="K13" s="299">
        <v>113456</v>
      </c>
      <c r="L13" s="299">
        <v>0</v>
      </c>
      <c r="M13" s="168">
        <f t="shared" si="1"/>
        <v>2023180</v>
      </c>
      <c r="N13" s="172"/>
    </row>
    <row r="14" spans="1:14" s="162" customFormat="1" ht="75" x14ac:dyDescent="0.25">
      <c r="A14" s="172">
        <v>7</v>
      </c>
      <c r="B14" s="172">
        <v>644</v>
      </c>
      <c r="C14" s="165" t="s">
        <v>517</v>
      </c>
      <c r="D14" s="165" t="s">
        <v>518</v>
      </c>
      <c r="E14" s="172" t="s">
        <v>506</v>
      </c>
      <c r="F14" s="298">
        <v>76533</v>
      </c>
      <c r="G14" s="168">
        <f t="shared" si="0"/>
        <v>76533</v>
      </c>
      <c r="H14" s="171">
        <v>43524</v>
      </c>
      <c r="I14" s="169">
        <v>0</v>
      </c>
      <c r="J14" s="169">
        <v>0</v>
      </c>
      <c r="K14" s="299">
        <v>0</v>
      </c>
      <c r="L14" s="299">
        <v>0</v>
      </c>
      <c r="M14" s="168">
        <f t="shared" si="1"/>
        <v>76533</v>
      </c>
      <c r="N14" s="172"/>
    </row>
    <row r="15" spans="1:14" s="162" customFormat="1" ht="75" x14ac:dyDescent="0.25">
      <c r="A15" s="172">
        <v>8</v>
      </c>
      <c r="B15" s="172">
        <v>644</v>
      </c>
      <c r="C15" s="165" t="s">
        <v>519</v>
      </c>
      <c r="D15" s="165" t="s">
        <v>520</v>
      </c>
      <c r="E15" s="172" t="s">
        <v>506</v>
      </c>
      <c r="F15" s="298">
        <v>358851</v>
      </c>
      <c r="G15" s="168">
        <f t="shared" si="0"/>
        <v>358851</v>
      </c>
      <c r="H15" s="171">
        <v>43524</v>
      </c>
      <c r="I15" s="169">
        <v>0.1</v>
      </c>
      <c r="J15" s="169">
        <v>0</v>
      </c>
      <c r="K15" s="299">
        <v>50979.7</v>
      </c>
      <c r="L15" s="299">
        <v>0</v>
      </c>
      <c r="M15" s="168">
        <f t="shared" si="1"/>
        <v>307871.3</v>
      </c>
      <c r="N15" s="172"/>
    </row>
    <row r="16" spans="1:14" s="162" customFormat="1" ht="60" x14ac:dyDescent="0.25">
      <c r="A16" s="172">
        <v>9</v>
      </c>
      <c r="B16" s="172">
        <v>644</v>
      </c>
      <c r="C16" s="165" t="s">
        <v>521</v>
      </c>
      <c r="D16" s="165" t="s">
        <v>522</v>
      </c>
      <c r="E16" s="172" t="s">
        <v>506</v>
      </c>
      <c r="F16" s="298">
        <v>157046</v>
      </c>
      <c r="G16" s="168">
        <f t="shared" si="0"/>
        <v>157046</v>
      </c>
      <c r="H16" s="171">
        <v>43524</v>
      </c>
      <c r="I16" s="169">
        <v>0</v>
      </c>
      <c r="J16" s="169">
        <v>0</v>
      </c>
      <c r="K16" s="299">
        <v>0</v>
      </c>
      <c r="L16" s="299">
        <v>0</v>
      </c>
      <c r="M16" s="168">
        <f t="shared" si="1"/>
        <v>157046</v>
      </c>
      <c r="N16" s="165"/>
    </row>
    <row r="17" spans="1:14" s="162" customFormat="1" ht="90" x14ac:dyDescent="0.25">
      <c r="A17" s="172">
        <v>10</v>
      </c>
      <c r="B17" s="172">
        <v>644</v>
      </c>
      <c r="C17" s="165" t="s">
        <v>523</v>
      </c>
      <c r="D17" s="165" t="s">
        <v>524</v>
      </c>
      <c r="E17" s="172" t="s">
        <v>506</v>
      </c>
      <c r="F17" s="462">
        <v>409186</v>
      </c>
      <c r="G17" s="168">
        <f t="shared" si="0"/>
        <v>409186</v>
      </c>
      <c r="H17" s="171">
        <v>43799</v>
      </c>
      <c r="I17" s="169">
        <v>0</v>
      </c>
      <c r="J17" s="169">
        <v>0</v>
      </c>
      <c r="K17" s="299">
        <v>0</v>
      </c>
      <c r="L17" s="299">
        <v>0</v>
      </c>
      <c r="M17" s="168">
        <f t="shared" si="1"/>
        <v>409186</v>
      </c>
      <c r="N17" s="165"/>
    </row>
    <row r="18" spans="1:14" s="162" customFormat="1" ht="90" x14ac:dyDescent="0.25">
      <c r="A18" s="172">
        <v>11</v>
      </c>
      <c r="B18" s="463">
        <v>644</v>
      </c>
      <c r="C18" s="300" t="s">
        <v>525</v>
      </c>
      <c r="D18" s="165" t="s">
        <v>526</v>
      </c>
      <c r="E18" s="172" t="s">
        <v>506</v>
      </c>
      <c r="F18" s="462">
        <v>577436</v>
      </c>
      <c r="G18" s="168">
        <f t="shared" si="0"/>
        <v>577436</v>
      </c>
      <c r="H18" s="171">
        <v>43799</v>
      </c>
      <c r="I18" s="169">
        <v>0</v>
      </c>
      <c r="J18" s="169">
        <v>0</v>
      </c>
      <c r="K18" s="299">
        <v>0</v>
      </c>
      <c r="L18" s="299">
        <v>0</v>
      </c>
      <c r="M18" s="168">
        <f t="shared" si="1"/>
        <v>577436</v>
      </c>
      <c r="N18" s="165"/>
    </row>
    <row r="19" spans="1:14" s="162" customFormat="1" ht="75" x14ac:dyDescent="0.25">
      <c r="A19" s="172">
        <v>12</v>
      </c>
      <c r="B19" s="463">
        <v>644</v>
      </c>
      <c r="C19" s="165" t="s">
        <v>527</v>
      </c>
      <c r="D19" s="165" t="s">
        <v>528</v>
      </c>
      <c r="E19" s="172" t="s">
        <v>506</v>
      </c>
      <c r="F19" s="298">
        <v>185641</v>
      </c>
      <c r="G19" s="168">
        <f t="shared" si="0"/>
        <v>185641</v>
      </c>
      <c r="H19" s="171">
        <v>43799</v>
      </c>
      <c r="I19" s="169">
        <v>0</v>
      </c>
      <c r="J19" s="169">
        <v>0</v>
      </c>
      <c r="K19" s="299">
        <v>0</v>
      </c>
      <c r="L19" s="299">
        <v>0</v>
      </c>
      <c r="M19" s="168">
        <f t="shared" si="1"/>
        <v>185641</v>
      </c>
      <c r="N19" s="165"/>
    </row>
    <row r="20" spans="1:14" s="162" customFormat="1" ht="105" x14ac:dyDescent="0.25">
      <c r="A20" s="172">
        <v>13</v>
      </c>
      <c r="B20" s="463">
        <v>644</v>
      </c>
      <c r="C20" s="165" t="s">
        <v>529</v>
      </c>
      <c r="D20" s="165" t="s">
        <v>530</v>
      </c>
      <c r="E20" s="172" t="s">
        <v>506</v>
      </c>
      <c r="F20" s="462">
        <v>62950</v>
      </c>
      <c r="G20" s="168">
        <f t="shared" si="0"/>
        <v>62950</v>
      </c>
      <c r="H20" s="171">
        <v>43799</v>
      </c>
      <c r="I20" s="169">
        <v>0</v>
      </c>
      <c r="J20" s="169">
        <v>0</v>
      </c>
      <c r="K20" s="299">
        <v>0</v>
      </c>
      <c r="L20" s="299">
        <v>0</v>
      </c>
      <c r="M20" s="168">
        <f t="shared" si="1"/>
        <v>62950</v>
      </c>
      <c r="N20" s="165"/>
    </row>
    <row r="21" spans="1:14" s="162" customFormat="1" ht="75" x14ac:dyDescent="0.25">
      <c r="A21" s="172">
        <v>14</v>
      </c>
      <c r="B21" s="463">
        <v>644</v>
      </c>
      <c r="C21" s="300" t="s">
        <v>531</v>
      </c>
      <c r="D21" s="165" t="s">
        <v>532</v>
      </c>
      <c r="E21" s="464" t="s">
        <v>506</v>
      </c>
      <c r="F21" s="465">
        <v>307732</v>
      </c>
      <c r="G21" s="168">
        <f t="shared" si="0"/>
        <v>307732</v>
      </c>
      <c r="H21" s="171">
        <v>43830</v>
      </c>
      <c r="I21" s="169">
        <v>0</v>
      </c>
      <c r="J21" s="169">
        <v>0</v>
      </c>
      <c r="K21" s="299">
        <v>0</v>
      </c>
      <c r="L21" s="299">
        <v>0</v>
      </c>
      <c r="M21" s="168">
        <f t="shared" si="1"/>
        <v>307732</v>
      </c>
      <c r="N21" s="466"/>
    </row>
    <row r="22" spans="1:14" s="162" customFormat="1" ht="90" x14ac:dyDescent="0.25">
      <c r="A22" s="172">
        <v>15</v>
      </c>
      <c r="B22" s="463">
        <v>644</v>
      </c>
      <c r="C22" s="300" t="s">
        <v>533</v>
      </c>
      <c r="D22" s="165" t="s">
        <v>534</v>
      </c>
      <c r="E22" s="464" t="s">
        <v>506</v>
      </c>
      <c r="F22" s="465">
        <v>583718</v>
      </c>
      <c r="G22" s="168">
        <f t="shared" si="0"/>
        <v>583718</v>
      </c>
      <c r="H22" s="171">
        <v>43830</v>
      </c>
      <c r="I22" s="169">
        <v>0</v>
      </c>
      <c r="J22" s="169">
        <v>0</v>
      </c>
      <c r="K22" s="299">
        <v>0</v>
      </c>
      <c r="L22" s="299">
        <v>0</v>
      </c>
      <c r="M22" s="168">
        <f t="shared" si="1"/>
        <v>583718</v>
      </c>
      <c r="N22" s="466"/>
    </row>
    <row r="23" spans="1:14" s="162" customFormat="1" ht="90" x14ac:dyDescent="0.25">
      <c r="A23" s="172">
        <v>16</v>
      </c>
      <c r="B23" s="463">
        <v>644</v>
      </c>
      <c r="C23" s="300" t="s">
        <v>535</v>
      </c>
      <c r="D23" s="165" t="s">
        <v>536</v>
      </c>
      <c r="E23" s="464" t="s">
        <v>506</v>
      </c>
      <c r="F23" s="465">
        <v>98474</v>
      </c>
      <c r="G23" s="168">
        <f t="shared" si="0"/>
        <v>98474</v>
      </c>
      <c r="H23" s="171">
        <v>43830</v>
      </c>
      <c r="I23" s="169">
        <v>0</v>
      </c>
      <c r="J23" s="169">
        <v>0</v>
      </c>
      <c r="K23" s="299">
        <v>0</v>
      </c>
      <c r="L23" s="299">
        <v>0</v>
      </c>
      <c r="M23" s="168">
        <f t="shared" si="1"/>
        <v>98474</v>
      </c>
      <c r="N23" s="466"/>
    </row>
    <row r="24" spans="1:14" s="162" customFormat="1" ht="75" x14ac:dyDescent="0.25">
      <c r="A24" s="172">
        <v>17</v>
      </c>
      <c r="B24" s="463">
        <v>644</v>
      </c>
      <c r="C24" s="300" t="s">
        <v>537</v>
      </c>
      <c r="D24" s="165" t="s">
        <v>538</v>
      </c>
      <c r="E24" s="464" t="s">
        <v>506</v>
      </c>
      <c r="F24" s="465">
        <v>160020</v>
      </c>
      <c r="G24" s="168">
        <f t="shared" si="0"/>
        <v>160020</v>
      </c>
      <c r="H24" s="171">
        <v>43830</v>
      </c>
      <c r="I24" s="169">
        <v>0.1</v>
      </c>
      <c r="J24" s="169">
        <v>0</v>
      </c>
      <c r="K24" s="299">
        <v>11500</v>
      </c>
      <c r="L24" s="299">
        <v>0</v>
      </c>
      <c r="M24" s="168">
        <f t="shared" si="1"/>
        <v>148520</v>
      </c>
      <c r="N24" s="466"/>
    </row>
    <row r="25" spans="1:14" s="162" customFormat="1" ht="90" x14ac:dyDescent="0.25">
      <c r="A25" s="172">
        <v>18</v>
      </c>
      <c r="B25" s="463">
        <v>644</v>
      </c>
      <c r="C25" s="300" t="s">
        <v>539</v>
      </c>
      <c r="D25" s="165" t="s">
        <v>540</v>
      </c>
      <c r="E25" s="464" t="s">
        <v>506</v>
      </c>
      <c r="F25" s="465">
        <v>148313</v>
      </c>
      <c r="G25" s="168">
        <f t="shared" si="0"/>
        <v>148313</v>
      </c>
      <c r="H25" s="171">
        <v>43861</v>
      </c>
      <c r="I25" s="169">
        <v>0</v>
      </c>
      <c r="J25" s="169">
        <v>0</v>
      </c>
      <c r="K25" s="299">
        <v>0</v>
      </c>
      <c r="L25" s="299">
        <v>0</v>
      </c>
      <c r="M25" s="168">
        <f t="shared" si="1"/>
        <v>148313</v>
      </c>
      <c r="N25" s="466"/>
    </row>
    <row r="26" spans="1:14" s="162" customFormat="1" ht="60" x14ac:dyDescent="0.25">
      <c r="A26" s="172">
        <v>19</v>
      </c>
      <c r="B26" s="463">
        <v>644</v>
      </c>
      <c r="C26" s="300" t="s">
        <v>541</v>
      </c>
      <c r="D26" s="165" t="s">
        <v>542</v>
      </c>
      <c r="E26" s="464" t="s">
        <v>506</v>
      </c>
      <c r="F26" s="465">
        <v>1496373</v>
      </c>
      <c r="G26" s="168">
        <f t="shared" si="0"/>
        <v>1496373</v>
      </c>
      <c r="H26" s="171">
        <v>43861</v>
      </c>
      <c r="I26" s="169">
        <v>0</v>
      </c>
      <c r="J26" s="169">
        <v>0</v>
      </c>
      <c r="K26" s="299">
        <v>0</v>
      </c>
      <c r="L26" s="299">
        <v>0</v>
      </c>
      <c r="M26" s="168">
        <f t="shared" si="1"/>
        <v>1496373</v>
      </c>
      <c r="N26" s="466"/>
    </row>
    <row r="27" spans="1:14" s="162" customFormat="1" ht="75" x14ac:dyDescent="0.25">
      <c r="A27" s="172">
        <v>20</v>
      </c>
      <c r="B27" s="463">
        <v>644</v>
      </c>
      <c r="C27" s="300" t="s">
        <v>543</v>
      </c>
      <c r="D27" s="165" t="s">
        <v>544</v>
      </c>
      <c r="E27" s="464" t="s">
        <v>506</v>
      </c>
      <c r="F27" s="465">
        <v>243329</v>
      </c>
      <c r="G27" s="168">
        <f t="shared" si="0"/>
        <v>243329</v>
      </c>
      <c r="H27" s="171">
        <v>43861</v>
      </c>
      <c r="I27" s="169">
        <v>0</v>
      </c>
      <c r="J27" s="169">
        <v>0</v>
      </c>
      <c r="K27" s="299">
        <v>0</v>
      </c>
      <c r="L27" s="299">
        <v>0</v>
      </c>
      <c r="M27" s="168">
        <f t="shared" si="1"/>
        <v>243329</v>
      </c>
      <c r="N27" s="466"/>
    </row>
    <row r="28" spans="1:14" s="162" customFormat="1" ht="75" x14ac:dyDescent="0.25">
      <c r="A28" s="172">
        <v>21</v>
      </c>
      <c r="B28" s="463">
        <v>644</v>
      </c>
      <c r="C28" s="300" t="s">
        <v>545</v>
      </c>
      <c r="D28" s="165" t="s">
        <v>546</v>
      </c>
      <c r="E28" s="464" t="s">
        <v>506</v>
      </c>
      <c r="F28" s="465">
        <v>190113</v>
      </c>
      <c r="G28" s="168">
        <f t="shared" si="0"/>
        <v>190113</v>
      </c>
      <c r="H28" s="467">
        <v>43890</v>
      </c>
      <c r="I28" s="169">
        <v>0</v>
      </c>
      <c r="J28" s="169">
        <v>0</v>
      </c>
      <c r="K28" s="299">
        <v>0</v>
      </c>
      <c r="L28" s="299">
        <v>0</v>
      </c>
      <c r="M28" s="168">
        <f t="shared" si="1"/>
        <v>190113</v>
      </c>
      <c r="N28" s="466"/>
    </row>
    <row r="29" spans="1:14" s="162" customFormat="1" ht="60" x14ac:dyDescent="0.25">
      <c r="A29" s="172">
        <v>22</v>
      </c>
      <c r="B29" s="463">
        <v>644</v>
      </c>
      <c r="C29" s="300" t="s">
        <v>547</v>
      </c>
      <c r="D29" s="165" t="s">
        <v>542</v>
      </c>
      <c r="E29" s="464" t="s">
        <v>506</v>
      </c>
      <c r="F29" s="465">
        <v>1105403</v>
      </c>
      <c r="G29" s="168">
        <f t="shared" si="0"/>
        <v>1105403</v>
      </c>
      <c r="H29" s="467">
        <v>43890</v>
      </c>
      <c r="I29" s="169">
        <v>0</v>
      </c>
      <c r="J29" s="169">
        <v>0</v>
      </c>
      <c r="K29" s="299">
        <v>0</v>
      </c>
      <c r="L29" s="299">
        <v>0</v>
      </c>
      <c r="M29" s="168">
        <f t="shared" si="1"/>
        <v>1105403</v>
      </c>
      <c r="N29" s="466"/>
    </row>
    <row r="30" spans="1:14" s="162" customFormat="1" ht="60" x14ac:dyDescent="0.25">
      <c r="A30" s="172">
        <v>23</v>
      </c>
      <c r="B30" s="463">
        <v>644</v>
      </c>
      <c r="C30" s="300" t="s">
        <v>548</v>
      </c>
      <c r="D30" s="165" t="s">
        <v>549</v>
      </c>
      <c r="E30" s="464" t="s">
        <v>506</v>
      </c>
      <c r="F30" s="462">
        <v>483955</v>
      </c>
      <c r="G30" s="168">
        <f t="shared" si="0"/>
        <v>483955</v>
      </c>
      <c r="H30" s="467">
        <v>43890</v>
      </c>
      <c r="I30" s="169">
        <v>0</v>
      </c>
      <c r="J30" s="169">
        <v>0</v>
      </c>
      <c r="K30" s="299">
        <v>0</v>
      </c>
      <c r="L30" s="299">
        <v>0</v>
      </c>
      <c r="M30" s="168">
        <f t="shared" si="1"/>
        <v>483955</v>
      </c>
      <c r="N30" s="466"/>
    </row>
    <row r="31" spans="1:14" ht="15.75" thickBot="1" x14ac:dyDescent="0.3">
      <c r="A31" s="178"/>
      <c r="B31" s="301"/>
      <c r="C31" s="302"/>
      <c r="D31" s="303"/>
      <c r="E31" s="304"/>
      <c r="F31" s="305"/>
      <c r="G31" s="155"/>
      <c r="H31" s="184"/>
      <c r="I31" s="306"/>
      <c r="J31" s="307"/>
      <c r="K31" s="155"/>
      <c r="L31" s="155"/>
      <c r="M31" s="308"/>
      <c r="N31" s="184"/>
    </row>
    <row r="32" spans="1:14" ht="16.5" thickBot="1" x14ac:dyDescent="0.3">
      <c r="A32" s="155"/>
      <c r="B32" s="178"/>
      <c r="C32" s="179"/>
      <c r="D32" s="179"/>
      <c r="E32" s="309" t="s">
        <v>47</v>
      </c>
      <c r="F32" s="182">
        <f>SUM(F8:F30)</f>
        <v>12100000</v>
      </c>
      <c r="G32" s="183">
        <f>SUM(G8:G30)</f>
        <v>12100000</v>
      </c>
      <c r="H32" s="310"/>
      <c r="I32" s="155"/>
      <c r="J32" s="155"/>
      <c r="K32" s="182">
        <f>SUM(K8:K30)</f>
        <v>341664.55</v>
      </c>
      <c r="L32" s="183">
        <f>SUM(L8:L30)</f>
        <v>0</v>
      </c>
      <c r="M32" s="219">
        <f t="shared" si="1"/>
        <v>11758335.449999999</v>
      </c>
      <c r="N32" s="310"/>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O34" sqref="O34"/>
    </sheetView>
  </sheetViews>
  <sheetFormatPr defaultRowHeight="15" x14ac:dyDescent="0.25"/>
  <sheetData>
    <row r="1" spans="1:14" ht="31.5" x14ac:dyDescent="0.25">
      <c r="B1" s="153" t="s">
        <v>22</v>
      </c>
      <c r="C1" s="702" t="s">
        <v>995</v>
      </c>
      <c r="D1" s="703"/>
      <c r="E1" s="154"/>
      <c r="I1" s="155"/>
    </row>
    <row r="2" spans="1:14" ht="15.75" x14ac:dyDescent="0.25">
      <c r="B2" s="153" t="s">
        <v>24</v>
      </c>
      <c r="C2" s="704">
        <v>43082</v>
      </c>
      <c r="D2" s="705"/>
      <c r="E2" s="156"/>
      <c r="G2" s="155"/>
      <c r="H2" s="157"/>
      <c r="I2" s="155"/>
      <c r="J2" s="155"/>
      <c r="M2" s="158"/>
    </row>
    <row r="3" spans="1:14" ht="31.5" x14ac:dyDescent="0.25">
      <c r="B3" s="153" t="s">
        <v>25</v>
      </c>
      <c r="C3" s="706" t="s">
        <v>585</v>
      </c>
      <c r="D3" s="707"/>
      <c r="E3" s="159"/>
    </row>
    <row r="4" spans="1:14" ht="15.75" x14ac:dyDescent="0.25">
      <c r="B4" s="160"/>
      <c r="C4" s="161"/>
      <c r="D4" s="162"/>
      <c r="E4" s="162"/>
    </row>
    <row r="5" spans="1:14" x14ac:dyDescent="0.25">
      <c r="A5" s="708" t="s">
        <v>27</v>
      </c>
      <c r="B5" s="775" t="s">
        <v>494</v>
      </c>
      <c r="C5" s="776"/>
      <c r="D5" s="776"/>
      <c r="E5" s="776"/>
      <c r="F5" s="776"/>
      <c r="G5" s="776"/>
      <c r="H5" s="776"/>
      <c r="I5" s="776"/>
      <c r="J5" s="776"/>
      <c r="K5" s="776"/>
      <c r="L5" s="776"/>
      <c r="M5" s="776"/>
      <c r="N5" s="777"/>
    </row>
    <row r="6" spans="1:14" x14ac:dyDescent="0.25">
      <c r="A6" s="709"/>
      <c r="B6" s="778"/>
      <c r="C6" s="779"/>
      <c r="D6" s="779"/>
      <c r="E6" s="779"/>
      <c r="F6" s="779"/>
      <c r="G6" s="779"/>
      <c r="H6" s="779"/>
      <c r="I6" s="779"/>
      <c r="J6" s="779"/>
      <c r="K6" s="779"/>
      <c r="L6" s="779"/>
      <c r="M6" s="779"/>
      <c r="N6" s="780"/>
    </row>
    <row r="7" spans="1:14" x14ac:dyDescent="0.25">
      <c r="A7" s="710"/>
      <c r="B7" s="781"/>
      <c r="C7" s="782"/>
      <c r="D7" s="782"/>
      <c r="E7" s="782"/>
      <c r="F7" s="782"/>
      <c r="G7" s="782"/>
      <c r="H7" s="782"/>
      <c r="I7" s="782"/>
      <c r="J7" s="782"/>
      <c r="K7" s="782"/>
      <c r="L7" s="782"/>
      <c r="M7" s="782"/>
      <c r="N7" s="783"/>
    </row>
    <row r="8" spans="1:14" ht="18" x14ac:dyDescent="0.25">
      <c r="A8" s="422" t="s">
        <v>996</v>
      </c>
      <c r="B8" s="423" t="s">
        <v>997</v>
      </c>
      <c r="C8" s="424"/>
      <c r="D8" s="424"/>
      <c r="E8" s="425"/>
      <c r="F8" s="425"/>
      <c r="G8" s="425"/>
      <c r="H8" s="425"/>
      <c r="I8" s="425"/>
      <c r="J8" s="425"/>
      <c r="K8" s="425"/>
      <c r="L8" s="425"/>
      <c r="M8" s="425"/>
      <c r="N8" s="426"/>
    </row>
    <row r="9" spans="1:14" x14ac:dyDescent="0.25">
      <c r="A9" s="427">
        <v>2</v>
      </c>
      <c r="B9" s="428" t="s">
        <v>998</v>
      </c>
      <c r="C9" s="429"/>
      <c r="D9" s="429"/>
      <c r="E9" s="429"/>
      <c r="F9" s="429"/>
      <c r="G9" s="429"/>
      <c r="H9" s="429"/>
      <c r="I9" s="429"/>
      <c r="J9" s="429"/>
      <c r="K9" s="429"/>
      <c r="L9" s="429"/>
      <c r="M9" s="429"/>
      <c r="N9" s="430"/>
    </row>
    <row r="10" spans="1:14" x14ac:dyDescent="0.25">
      <c r="A10" s="427">
        <v>3</v>
      </c>
      <c r="B10" s="431" t="s">
        <v>999</v>
      </c>
      <c r="C10" s="432"/>
      <c r="D10" s="432"/>
      <c r="E10" s="432"/>
      <c r="F10" s="432"/>
      <c r="G10" s="432"/>
      <c r="H10" s="432"/>
      <c r="I10" s="432"/>
      <c r="J10" s="432"/>
      <c r="K10" s="432"/>
      <c r="L10" s="432"/>
      <c r="M10" s="432"/>
      <c r="N10" s="433"/>
    </row>
    <row r="11" spans="1:14" x14ac:dyDescent="0.25">
      <c r="A11" s="434">
        <v>4</v>
      </c>
      <c r="B11" s="431" t="s">
        <v>1000</v>
      </c>
      <c r="C11" s="432"/>
      <c r="D11" s="432"/>
      <c r="E11" s="432"/>
      <c r="F11" s="432"/>
      <c r="G11" s="432"/>
      <c r="H11" s="432"/>
      <c r="I11" s="432"/>
      <c r="J11" s="432"/>
      <c r="K11" s="432"/>
      <c r="L11" s="432"/>
      <c r="M11" s="432"/>
      <c r="N11" s="433"/>
    </row>
    <row r="12" spans="1:14" x14ac:dyDescent="0.25">
      <c r="A12" s="434">
        <v>10</v>
      </c>
      <c r="B12" s="431" t="s">
        <v>1001</v>
      </c>
      <c r="C12" s="432"/>
      <c r="D12" s="432"/>
      <c r="E12" s="432"/>
      <c r="F12" s="432"/>
      <c r="G12" s="432"/>
      <c r="H12" s="432"/>
      <c r="I12" s="432"/>
      <c r="J12" s="432"/>
      <c r="K12" s="432"/>
      <c r="L12" s="432"/>
      <c r="M12" s="432"/>
      <c r="N12" s="433"/>
    </row>
    <row r="13" spans="1:14" x14ac:dyDescent="0.25">
      <c r="A13" s="434">
        <v>14</v>
      </c>
      <c r="B13" s="435" t="s">
        <v>1002</v>
      </c>
      <c r="C13" s="436"/>
      <c r="D13" s="436"/>
      <c r="E13" s="436"/>
      <c r="F13" s="436"/>
      <c r="G13" s="436"/>
      <c r="H13" s="436"/>
      <c r="I13" s="436"/>
      <c r="J13" s="436"/>
      <c r="K13" s="436"/>
      <c r="L13" s="436"/>
      <c r="M13" s="436"/>
      <c r="N13" s="437"/>
    </row>
    <row r="14" spans="1:14" x14ac:dyDescent="0.25">
      <c r="A14" s="434">
        <v>19</v>
      </c>
      <c r="B14" s="435" t="s">
        <v>1003</v>
      </c>
      <c r="C14" s="436"/>
      <c r="D14" s="436"/>
      <c r="E14" s="436"/>
      <c r="F14" s="436"/>
      <c r="G14" s="436"/>
      <c r="H14" s="436"/>
      <c r="I14" s="436"/>
      <c r="J14" s="436"/>
      <c r="K14" s="436"/>
      <c r="L14" s="436"/>
      <c r="M14" s="436"/>
      <c r="N14" s="437"/>
    </row>
    <row r="15" spans="1:14" x14ac:dyDescent="0.25">
      <c r="A15" s="434">
        <v>20</v>
      </c>
      <c r="B15" s="643" t="s">
        <v>1004</v>
      </c>
      <c r="C15" s="644"/>
      <c r="D15" s="644"/>
      <c r="E15" s="644"/>
      <c r="F15" s="644"/>
      <c r="G15" s="644"/>
      <c r="H15" s="644"/>
      <c r="I15" s="644"/>
      <c r="J15" s="644"/>
      <c r="K15" s="644"/>
      <c r="L15" s="644"/>
      <c r="M15" s="644"/>
      <c r="N15" s="645"/>
    </row>
    <row r="16" spans="1:14" x14ac:dyDescent="0.25">
      <c r="A16" s="434">
        <v>33</v>
      </c>
      <c r="B16" s="643" t="s">
        <v>1005</v>
      </c>
      <c r="C16" s="644"/>
      <c r="D16" s="644"/>
      <c r="E16" s="644"/>
      <c r="F16" s="644"/>
      <c r="G16" s="644"/>
      <c r="H16" s="644"/>
      <c r="I16" s="644"/>
      <c r="J16" s="644"/>
      <c r="K16" s="644"/>
      <c r="L16" s="644"/>
      <c r="M16" s="644"/>
      <c r="N16" s="645"/>
    </row>
    <row r="17" spans="1:14" x14ac:dyDescent="0.25">
      <c r="A17" s="434">
        <v>37</v>
      </c>
      <c r="B17" s="643" t="s">
        <v>1006</v>
      </c>
      <c r="C17" s="644"/>
      <c r="D17" s="644"/>
      <c r="E17" s="644"/>
      <c r="F17" s="644"/>
      <c r="G17" s="644"/>
      <c r="H17" s="644"/>
      <c r="I17" s="644"/>
      <c r="J17" s="644"/>
      <c r="K17" s="644"/>
      <c r="L17" s="644"/>
      <c r="M17" s="644"/>
      <c r="N17" s="645"/>
    </row>
    <row r="18" spans="1:14" x14ac:dyDescent="0.25">
      <c r="A18" s="438" t="s">
        <v>1007</v>
      </c>
      <c r="B18" s="812" t="s">
        <v>1008</v>
      </c>
      <c r="C18" s="813"/>
      <c r="D18" s="813"/>
      <c r="E18" s="813"/>
      <c r="F18" s="813"/>
      <c r="G18" s="813"/>
      <c r="H18" s="813"/>
      <c r="I18" s="813"/>
      <c r="J18" s="813"/>
      <c r="K18" s="813"/>
      <c r="L18" s="813"/>
      <c r="M18" s="813"/>
      <c r="N18" s="814"/>
    </row>
    <row r="19" spans="1:14" ht="18" x14ac:dyDescent="0.25">
      <c r="A19" s="439" t="s">
        <v>1009</v>
      </c>
      <c r="B19" s="806" t="s">
        <v>1010</v>
      </c>
      <c r="C19" s="807"/>
      <c r="D19" s="807"/>
      <c r="E19" s="807"/>
      <c r="F19" s="807"/>
      <c r="G19" s="807"/>
      <c r="H19" s="807"/>
      <c r="I19" s="807"/>
      <c r="J19" s="807"/>
      <c r="K19" s="807"/>
      <c r="L19" s="807"/>
      <c r="M19" s="807"/>
      <c r="N19" s="808"/>
    </row>
    <row r="20" spans="1:14" ht="15.75" x14ac:dyDescent="0.25">
      <c r="A20" s="438" t="s">
        <v>1011</v>
      </c>
      <c r="B20" s="431" t="s">
        <v>1012</v>
      </c>
      <c r="C20" s="440"/>
      <c r="D20" s="440"/>
      <c r="E20" s="440"/>
      <c r="F20" s="440"/>
      <c r="G20" s="440"/>
      <c r="H20" s="440"/>
      <c r="I20" s="440"/>
      <c r="J20" s="440"/>
      <c r="K20" s="440"/>
      <c r="L20" s="440"/>
      <c r="M20" s="440"/>
      <c r="N20" s="441"/>
    </row>
    <row r="21" spans="1:14" ht="15.75" x14ac:dyDescent="0.25">
      <c r="A21" s="438" t="s">
        <v>1013</v>
      </c>
      <c r="B21" s="431" t="s">
        <v>1014</v>
      </c>
      <c r="C21" s="440"/>
      <c r="D21" s="440"/>
      <c r="E21" s="440"/>
      <c r="F21" s="440"/>
      <c r="G21" s="440"/>
      <c r="H21" s="440"/>
      <c r="I21" s="440"/>
      <c r="J21" s="440"/>
      <c r="K21" s="440"/>
      <c r="L21" s="440"/>
      <c r="M21" s="440"/>
      <c r="N21" s="441"/>
    </row>
    <row r="22" spans="1:14" ht="15.75" x14ac:dyDescent="0.25">
      <c r="A22" s="438">
        <v>72</v>
      </c>
      <c r="B22" s="431" t="s">
        <v>1015</v>
      </c>
      <c r="C22" s="440"/>
      <c r="D22" s="440"/>
      <c r="E22" s="440"/>
      <c r="F22" s="440"/>
      <c r="G22" s="440"/>
      <c r="H22" s="440"/>
      <c r="I22" s="440"/>
      <c r="J22" s="440"/>
      <c r="K22" s="440"/>
      <c r="L22" s="440"/>
      <c r="M22" s="440"/>
      <c r="N22" s="441"/>
    </row>
    <row r="23" spans="1:14" ht="15.75" x14ac:dyDescent="0.25">
      <c r="A23" s="438">
        <v>73</v>
      </c>
      <c r="B23" s="442" t="s">
        <v>1016</v>
      </c>
      <c r="C23" s="440"/>
      <c r="D23" s="440"/>
      <c r="E23" s="440"/>
      <c r="F23" s="440"/>
      <c r="G23" s="440"/>
      <c r="H23" s="440"/>
      <c r="I23" s="440"/>
      <c r="J23" s="440"/>
      <c r="K23" s="440"/>
      <c r="L23" s="440"/>
      <c r="M23" s="440"/>
      <c r="N23" s="441"/>
    </row>
    <row r="24" spans="1:14" ht="18" x14ac:dyDescent="0.25">
      <c r="A24" s="439" t="s">
        <v>1017</v>
      </c>
      <c r="B24" s="806" t="s">
        <v>1018</v>
      </c>
      <c r="C24" s="807"/>
      <c r="D24" s="807"/>
      <c r="E24" s="807"/>
      <c r="F24" s="807"/>
      <c r="G24" s="807"/>
      <c r="H24" s="807"/>
      <c r="I24" s="807"/>
      <c r="J24" s="807"/>
      <c r="K24" s="807"/>
      <c r="L24" s="807"/>
      <c r="M24" s="807"/>
      <c r="N24" s="808"/>
    </row>
    <row r="25" spans="1:14" ht="15.75" x14ac:dyDescent="0.25">
      <c r="A25" s="438" t="s">
        <v>1017</v>
      </c>
      <c r="B25" s="431" t="s">
        <v>1019</v>
      </c>
      <c r="C25" s="440"/>
      <c r="D25" s="440"/>
      <c r="E25" s="440"/>
      <c r="F25" s="440"/>
      <c r="G25" s="440"/>
      <c r="H25" s="440"/>
      <c r="I25" s="440"/>
      <c r="J25" s="440"/>
      <c r="K25" s="440"/>
      <c r="L25" s="440"/>
      <c r="M25" s="440"/>
      <c r="N25" s="441"/>
    </row>
    <row r="26" spans="1:14" ht="18" x14ac:dyDescent="0.25">
      <c r="A26" s="443" t="s">
        <v>1020</v>
      </c>
      <c r="B26" s="815" t="s">
        <v>1021</v>
      </c>
      <c r="C26" s="816"/>
      <c r="D26" s="816"/>
      <c r="E26" s="816"/>
      <c r="F26" s="816"/>
      <c r="G26" s="816"/>
      <c r="H26" s="816"/>
      <c r="I26" s="816"/>
      <c r="J26" s="816"/>
      <c r="K26" s="816"/>
      <c r="L26" s="816"/>
      <c r="M26" s="816"/>
      <c r="N26" s="817"/>
    </row>
    <row r="27" spans="1:14" ht="15.75" x14ac:dyDescent="0.25">
      <c r="A27" s="444">
        <v>95</v>
      </c>
      <c r="B27" s="445" t="s">
        <v>1022</v>
      </c>
      <c r="C27" s="446"/>
      <c r="D27" s="446"/>
      <c r="E27" s="446"/>
      <c r="F27" s="446"/>
      <c r="G27" s="446"/>
      <c r="H27" s="446"/>
      <c r="I27" s="446"/>
      <c r="J27" s="446"/>
      <c r="K27" s="446"/>
      <c r="L27" s="446"/>
      <c r="M27" s="446"/>
      <c r="N27" s="447"/>
    </row>
    <row r="28" spans="1:14" ht="18" x14ac:dyDescent="0.25">
      <c r="A28" s="439" t="s">
        <v>1023</v>
      </c>
      <c r="B28" s="806" t="s">
        <v>1024</v>
      </c>
      <c r="C28" s="807"/>
      <c r="D28" s="807"/>
      <c r="E28" s="807"/>
      <c r="F28" s="807"/>
      <c r="G28" s="807"/>
      <c r="H28" s="807"/>
      <c r="I28" s="807"/>
      <c r="J28" s="807"/>
      <c r="K28" s="807"/>
      <c r="L28" s="807"/>
      <c r="M28" s="807"/>
      <c r="N28" s="808"/>
    </row>
    <row r="29" spans="1:14" ht="15.75" x14ac:dyDescent="0.25">
      <c r="A29" s="438">
        <v>96</v>
      </c>
      <c r="B29" s="431" t="s">
        <v>1025</v>
      </c>
      <c r="C29" s="440"/>
      <c r="D29" s="440"/>
      <c r="E29" s="440"/>
      <c r="F29" s="440"/>
      <c r="G29" s="440"/>
      <c r="H29" s="440"/>
      <c r="I29" s="440"/>
      <c r="J29" s="440"/>
      <c r="K29" s="440"/>
      <c r="L29" s="440"/>
      <c r="M29" s="440"/>
      <c r="N29" s="441"/>
    </row>
    <row r="30" spans="1:14" ht="15.75" x14ac:dyDescent="0.25">
      <c r="A30" s="438" t="s">
        <v>1026</v>
      </c>
      <c r="B30" s="431" t="s">
        <v>1027</v>
      </c>
      <c r="C30" s="440"/>
      <c r="D30" s="440"/>
      <c r="E30" s="440"/>
      <c r="F30" s="440"/>
      <c r="G30" s="440"/>
      <c r="H30" s="440"/>
      <c r="I30" s="440"/>
      <c r="J30" s="440"/>
      <c r="K30" s="440"/>
      <c r="L30" s="440"/>
      <c r="M30" s="440"/>
      <c r="N30" s="441"/>
    </row>
    <row r="31" spans="1:14" ht="15.75" x14ac:dyDescent="0.25">
      <c r="A31" s="448" t="s">
        <v>1028</v>
      </c>
      <c r="B31" s="809" t="s">
        <v>1029</v>
      </c>
      <c r="C31" s="810"/>
      <c r="D31" s="810"/>
      <c r="E31" s="810"/>
      <c r="F31" s="810"/>
      <c r="G31" s="810"/>
      <c r="H31" s="810"/>
      <c r="I31" s="810"/>
      <c r="J31" s="810"/>
      <c r="K31" s="810"/>
      <c r="L31" s="810"/>
      <c r="M31" s="810"/>
      <c r="N31" s="811"/>
    </row>
    <row r="32" spans="1:14" ht="45" x14ac:dyDescent="0.25">
      <c r="A32" s="449" t="s">
        <v>1030</v>
      </c>
      <c r="B32" s="431" t="s">
        <v>1031</v>
      </c>
      <c r="C32" s="432"/>
      <c r="D32" s="432"/>
      <c r="E32" s="432"/>
      <c r="F32" s="432"/>
      <c r="G32" s="432"/>
      <c r="H32" s="432"/>
      <c r="I32" s="432"/>
      <c r="J32" s="432"/>
      <c r="K32" s="432"/>
      <c r="L32" s="432"/>
      <c r="M32" s="432"/>
      <c r="N32" s="433"/>
    </row>
  </sheetData>
  <mergeCells count="14">
    <mergeCell ref="B15:N15"/>
    <mergeCell ref="C1:D1"/>
    <mergeCell ref="C2:D2"/>
    <mergeCell ref="C3:D3"/>
    <mergeCell ref="A5:A7"/>
    <mergeCell ref="B5:N7"/>
    <mergeCell ref="B28:N28"/>
    <mergeCell ref="B31:N31"/>
    <mergeCell ref="B16:N16"/>
    <mergeCell ref="B17:N17"/>
    <mergeCell ref="B18:N18"/>
    <mergeCell ref="B19:N19"/>
    <mergeCell ref="B24:N24"/>
    <mergeCell ref="B26:N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
  <sheetViews>
    <sheetView zoomScale="90" zoomScaleNormal="90" workbookViewId="0">
      <selection activeCell="E7" sqref="E7"/>
    </sheetView>
  </sheetViews>
  <sheetFormatPr defaultRowHeight="15" x14ac:dyDescent="0.25"/>
  <cols>
    <col min="2" max="2" width="10.140625" customWidth="1"/>
    <col min="3" max="3" width="19.28515625" customWidth="1"/>
    <col min="4" max="4" width="34.140625" customWidth="1"/>
    <col min="6" max="6" width="12.5703125" customWidth="1"/>
    <col min="7" max="7" width="12" customWidth="1"/>
    <col min="8" max="8" width="13" customWidth="1"/>
    <col min="9" max="9" width="12" customWidth="1"/>
    <col min="10" max="10" width="12.140625" customWidth="1"/>
    <col min="11" max="11" width="11.85546875" customWidth="1"/>
    <col min="12" max="12" width="15.7109375" customWidth="1"/>
    <col min="13" max="13" width="13" customWidth="1"/>
    <col min="14" max="14" width="12.140625" customWidth="1"/>
    <col min="15" max="15" width="13.140625" customWidth="1"/>
  </cols>
  <sheetData>
    <row r="1" spans="1:16" x14ac:dyDescent="0.25">
      <c r="A1" s="468"/>
      <c r="B1" s="469" t="s">
        <v>22</v>
      </c>
      <c r="C1" s="641" t="s">
        <v>1032</v>
      </c>
      <c r="D1" s="641"/>
      <c r="E1" s="470"/>
      <c r="F1" s="471"/>
      <c r="G1" s="472"/>
      <c r="H1" s="472"/>
      <c r="I1" s="472"/>
      <c r="J1" s="473"/>
      <c r="K1" s="473"/>
      <c r="L1" s="474"/>
      <c r="M1" s="475"/>
      <c r="N1" s="475"/>
      <c r="O1" s="472"/>
      <c r="P1" s="476"/>
    </row>
    <row r="2" spans="1:16" ht="15.75" x14ac:dyDescent="0.25">
      <c r="A2" s="468"/>
      <c r="B2" s="469" t="s">
        <v>24</v>
      </c>
      <c r="C2" s="642">
        <v>43084</v>
      </c>
      <c r="D2" s="642"/>
      <c r="E2" s="477"/>
      <c r="F2" s="471"/>
      <c r="G2" s="472"/>
      <c r="H2" s="472"/>
      <c r="I2" s="472"/>
      <c r="J2" s="473"/>
      <c r="K2" s="473"/>
      <c r="L2" s="474"/>
      <c r="M2" s="475"/>
      <c r="N2" s="475"/>
      <c r="O2" s="296"/>
      <c r="P2" s="476"/>
    </row>
    <row r="3" spans="1:16" ht="25.5" x14ac:dyDescent="0.25">
      <c r="A3" s="468"/>
      <c r="B3" s="469" t="s">
        <v>25</v>
      </c>
      <c r="C3" s="641" t="s">
        <v>1033</v>
      </c>
      <c r="D3" s="641"/>
      <c r="E3" s="470"/>
      <c r="F3" s="471"/>
      <c r="G3" s="472"/>
      <c r="H3" s="472"/>
      <c r="I3" s="472"/>
      <c r="J3" s="473"/>
      <c r="K3" s="473"/>
      <c r="L3" s="474"/>
      <c r="M3" s="475"/>
      <c r="N3" s="475"/>
      <c r="O3" s="472"/>
      <c r="P3" s="476"/>
    </row>
    <row r="4" spans="1:16" x14ac:dyDescent="0.25">
      <c r="A4" s="468"/>
      <c r="B4" s="469"/>
      <c r="C4" s="468"/>
      <c r="D4" s="468"/>
      <c r="E4" s="468"/>
      <c r="F4" s="471"/>
      <c r="G4" s="472"/>
      <c r="H4" s="472"/>
      <c r="I4" s="472"/>
      <c r="J4" s="473"/>
      <c r="K4" s="473"/>
      <c r="L4" s="474"/>
      <c r="M4" s="475"/>
      <c r="N4" s="475"/>
      <c r="O4" s="472"/>
      <c r="P4" s="476"/>
    </row>
    <row r="5" spans="1:16" ht="84.75" customHeight="1" x14ac:dyDescent="0.25">
      <c r="A5" s="478" t="s">
        <v>27</v>
      </c>
      <c r="B5" s="478" t="s">
        <v>28</v>
      </c>
      <c r="C5" s="478" t="s">
        <v>29</v>
      </c>
      <c r="D5" s="478" t="s">
        <v>30</v>
      </c>
      <c r="E5" s="478" t="s">
        <v>31</v>
      </c>
      <c r="F5" s="479" t="s">
        <v>1</v>
      </c>
      <c r="G5" s="480" t="s">
        <v>1034</v>
      </c>
      <c r="H5" s="480" t="s">
        <v>1035</v>
      </c>
      <c r="I5" s="480" t="s">
        <v>33</v>
      </c>
      <c r="J5" s="481" t="s">
        <v>34</v>
      </c>
      <c r="K5" s="481" t="s">
        <v>35</v>
      </c>
      <c r="L5" s="482" t="s">
        <v>1036</v>
      </c>
      <c r="M5" s="483" t="s">
        <v>3</v>
      </c>
      <c r="N5" s="483" t="s">
        <v>1037</v>
      </c>
      <c r="O5" s="480" t="s">
        <v>7</v>
      </c>
      <c r="P5" s="480" t="s">
        <v>36</v>
      </c>
    </row>
    <row r="6" spans="1:16" s="162" customFormat="1" ht="76.5" x14ac:dyDescent="0.25">
      <c r="A6" s="484">
        <v>1</v>
      </c>
      <c r="B6" s="485" t="s">
        <v>1038</v>
      </c>
      <c r="C6" s="486" t="s">
        <v>1039</v>
      </c>
      <c r="D6" s="487" t="s">
        <v>1040</v>
      </c>
      <c r="E6" s="488" t="s">
        <v>1041</v>
      </c>
      <c r="F6" s="489">
        <v>750000</v>
      </c>
      <c r="G6" s="489">
        <v>750000</v>
      </c>
      <c r="H6" s="489">
        <v>750000</v>
      </c>
      <c r="I6" s="509" t="s">
        <v>1042</v>
      </c>
      <c r="J6" s="510" t="s">
        <v>1042</v>
      </c>
      <c r="K6" s="510" t="s">
        <v>1042</v>
      </c>
      <c r="L6" s="511"/>
      <c r="M6" s="512"/>
      <c r="N6" s="512"/>
      <c r="O6" s="513">
        <f>H6-M6-N6</f>
        <v>750000</v>
      </c>
      <c r="P6" s="485" t="s">
        <v>457</v>
      </c>
    </row>
    <row r="7" spans="1:16" s="162" customFormat="1" ht="127.5" x14ac:dyDescent="0.25">
      <c r="A7" s="484">
        <f t="shared" ref="A7:A25" ca="1" si="0">OFFSET(A7,-1,0)+1</f>
        <v>2</v>
      </c>
      <c r="B7" s="490" t="s">
        <v>1043</v>
      </c>
      <c r="C7" s="491" t="s">
        <v>1044</v>
      </c>
      <c r="D7" s="492" t="s">
        <v>1045</v>
      </c>
      <c r="E7" s="488" t="s">
        <v>1046</v>
      </c>
      <c r="F7" s="489">
        <v>1700000</v>
      </c>
      <c r="G7" s="489">
        <v>1700000</v>
      </c>
      <c r="H7" s="489">
        <v>1700000</v>
      </c>
      <c r="I7" s="514">
        <v>43708</v>
      </c>
      <c r="J7" s="515">
        <v>0.9</v>
      </c>
      <c r="K7" s="515">
        <v>0</v>
      </c>
      <c r="L7" s="511">
        <v>1700000</v>
      </c>
      <c r="M7" s="512"/>
      <c r="N7" s="512"/>
      <c r="O7" s="513">
        <f t="shared" ref="O7:O41" si="1">H7-M7-N7</f>
        <v>1700000</v>
      </c>
      <c r="P7" s="485" t="s">
        <v>457</v>
      </c>
    </row>
    <row r="8" spans="1:16" s="162" customFormat="1" ht="76.5" x14ac:dyDescent="0.25">
      <c r="A8" s="484">
        <f t="shared" ca="1" si="0"/>
        <v>3</v>
      </c>
      <c r="B8" s="485" t="s">
        <v>1047</v>
      </c>
      <c r="C8" s="493" t="s">
        <v>1048</v>
      </c>
      <c r="D8" s="493" t="s">
        <v>1049</v>
      </c>
      <c r="E8" s="488" t="s">
        <v>1046</v>
      </c>
      <c r="F8" s="489">
        <v>1300000</v>
      </c>
      <c r="G8" s="489">
        <v>1300000</v>
      </c>
      <c r="H8" s="489">
        <v>1300000</v>
      </c>
      <c r="I8" s="514">
        <v>43708</v>
      </c>
      <c r="J8" s="515">
        <v>0.7</v>
      </c>
      <c r="K8" s="515">
        <v>0</v>
      </c>
      <c r="L8" s="511">
        <v>1300000</v>
      </c>
      <c r="M8" s="512"/>
      <c r="N8" s="512"/>
      <c r="O8" s="513">
        <f t="shared" si="1"/>
        <v>1300000</v>
      </c>
      <c r="P8" s="485" t="s">
        <v>457</v>
      </c>
    </row>
    <row r="9" spans="1:16" s="162" customFormat="1" ht="63.75" x14ac:dyDescent="0.25">
      <c r="A9" s="484">
        <f t="shared" ca="1" si="0"/>
        <v>4</v>
      </c>
      <c r="B9" s="490" t="s">
        <v>1050</v>
      </c>
      <c r="C9" s="486" t="s">
        <v>1051</v>
      </c>
      <c r="D9" s="492" t="s">
        <v>1052</v>
      </c>
      <c r="E9" s="488" t="s">
        <v>1046</v>
      </c>
      <c r="F9" s="489">
        <v>1000000</v>
      </c>
      <c r="G9" s="489">
        <f>1000000-65000-305000-178000-65000</f>
        <v>387000</v>
      </c>
      <c r="H9" s="489">
        <f>1000000-65000-305000-178000-65000</f>
        <v>387000</v>
      </c>
      <c r="I9" s="514">
        <v>43708</v>
      </c>
      <c r="J9" s="515">
        <v>0</v>
      </c>
      <c r="K9" s="515">
        <v>0</v>
      </c>
      <c r="L9" s="511"/>
      <c r="M9" s="512"/>
      <c r="N9" s="512"/>
      <c r="O9" s="513">
        <f t="shared" si="1"/>
        <v>387000</v>
      </c>
      <c r="P9" s="485" t="s">
        <v>457</v>
      </c>
    </row>
    <row r="10" spans="1:16" s="162" customFormat="1" ht="114.75" x14ac:dyDescent="0.25">
      <c r="A10" s="484">
        <f t="shared" ca="1" si="0"/>
        <v>5</v>
      </c>
      <c r="B10" s="490" t="s">
        <v>1053</v>
      </c>
      <c r="C10" s="486" t="s">
        <v>1054</v>
      </c>
      <c r="D10" s="487" t="s">
        <v>1055</v>
      </c>
      <c r="E10" s="488" t="s">
        <v>1046</v>
      </c>
      <c r="F10" s="489">
        <v>450000</v>
      </c>
      <c r="G10" s="489">
        <f>450000-SUM(G11:G14)</f>
        <v>237745</v>
      </c>
      <c r="H10" s="489">
        <f>450000-SUM(H11:H14)</f>
        <v>237745</v>
      </c>
      <c r="I10" s="514">
        <v>43708</v>
      </c>
      <c r="J10" s="515">
        <v>1</v>
      </c>
      <c r="K10" s="515">
        <v>0</v>
      </c>
      <c r="L10" s="511"/>
      <c r="M10" s="512"/>
      <c r="N10" s="512"/>
      <c r="O10" s="513">
        <f t="shared" si="1"/>
        <v>237745</v>
      </c>
      <c r="P10" s="485" t="s">
        <v>457</v>
      </c>
    </row>
    <row r="11" spans="1:16" s="162" customFormat="1" ht="102" x14ac:dyDescent="0.25">
      <c r="A11" s="484">
        <v>5</v>
      </c>
      <c r="B11" s="490" t="s">
        <v>1053</v>
      </c>
      <c r="C11" s="486" t="s">
        <v>1056</v>
      </c>
      <c r="D11" s="487" t="s">
        <v>1057</v>
      </c>
      <c r="E11" s="488" t="s">
        <v>1046</v>
      </c>
      <c r="F11" s="489"/>
      <c r="G11" s="489">
        <v>72255</v>
      </c>
      <c r="H11" s="489">
        <v>72255</v>
      </c>
      <c r="I11" s="514">
        <v>43343</v>
      </c>
      <c r="J11" s="515">
        <v>1</v>
      </c>
      <c r="K11" s="515">
        <v>0</v>
      </c>
      <c r="L11" s="511"/>
      <c r="M11" s="512">
        <v>72255</v>
      </c>
      <c r="N11" s="512"/>
      <c r="O11" s="513">
        <f t="shared" si="1"/>
        <v>0</v>
      </c>
      <c r="P11" s="485" t="s">
        <v>457</v>
      </c>
    </row>
    <row r="12" spans="1:16" s="162" customFormat="1" ht="114.75" x14ac:dyDescent="0.25">
      <c r="A12" s="484">
        <v>5</v>
      </c>
      <c r="B12" s="490" t="s">
        <v>1053</v>
      </c>
      <c r="C12" s="494" t="s">
        <v>1058</v>
      </c>
      <c r="D12" s="487" t="s">
        <v>1059</v>
      </c>
      <c r="E12" s="488" t="s">
        <v>1046</v>
      </c>
      <c r="F12" s="489"/>
      <c r="G12" s="489">
        <v>40000</v>
      </c>
      <c r="H12" s="489">
        <v>40000</v>
      </c>
      <c r="I12" s="514">
        <v>43343</v>
      </c>
      <c r="J12" s="515">
        <v>1</v>
      </c>
      <c r="K12" s="515">
        <v>0</v>
      </c>
      <c r="L12" s="511"/>
      <c r="M12" s="512"/>
      <c r="N12" s="512"/>
      <c r="O12" s="513">
        <f t="shared" si="1"/>
        <v>40000</v>
      </c>
      <c r="P12" s="485" t="s">
        <v>457</v>
      </c>
    </row>
    <row r="13" spans="1:16" s="162" customFormat="1" ht="102" x14ac:dyDescent="0.25">
      <c r="A13" s="484">
        <v>5</v>
      </c>
      <c r="B13" s="490" t="s">
        <v>1053</v>
      </c>
      <c r="C13" s="494" t="s">
        <v>1060</v>
      </c>
      <c r="D13" s="487" t="s">
        <v>1061</v>
      </c>
      <c r="E13" s="488" t="s">
        <v>1046</v>
      </c>
      <c r="F13" s="489"/>
      <c r="G13" s="489">
        <v>60000</v>
      </c>
      <c r="H13" s="489">
        <v>60000</v>
      </c>
      <c r="I13" s="514">
        <v>43343</v>
      </c>
      <c r="J13" s="515">
        <v>1</v>
      </c>
      <c r="K13" s="515">
        <v>0</v>
      </c>
      <c r="L13" s="511"/>
      <c r="M13" s="512"/>
      <c r="N13" s="512"/>
      <c r="O13" s="513">
        <f t="shared" si="1"/>
        <v>60000</v>
      </c>
      <c r="P13" s="485" t="s">
        <v>457</v>
      </c>
    </row>
    <row r="14" spans="1:16" s="162" customFormat="1" ht="114.75" x14ac:dyDescent="0.25">
      <c r="A14" s="484">
        <v>5</v>
      </c>
      <c r="B14" s="490" t="s">
        <v>1053</v>
      </c>
      <c r="C14" s="494" t="s">
        <v>1062</v>
      </c>
      <c r="D14" s="487" t="s">
        <v>1063</v>
      </c>
      <c r="E14" s="488" t="s">
        <v>1046</v>
      </c>
      <c r="F14" s="489"/>
      <c r="G14" s="489">
        <v>40000</v>
      </c>
      <c r="H14" s="489">
        <v>40000</v>
      </c>
      <c r="I14" s="514">
        <v>43343</v>
      </c>
      <c r="J14" s="515">
        <v>1</v>
      </c>
      <c r="K14" s="515">
        <v>0</v>
      </c>
      <c r="L14" s="511"/>
      <c r="M14" s="512"/>
      <c r="N14" s="512"/>
      <c r="O14" s="513">
        <f t="shared" si="1"/>
        <v>40000</v>
      </c>
      <c r="P14" s="485" t="s">
        <v>457</v>
      </c>
    </row>
    <row r="15" spans="1:16" s="162" customFormat="1" ht="51" x14ac:dyDescent="0.25">
      <c r="A15" s="484">
        <f t="shared" ca="1" si="0"/>
        <v>6</v>
      </c>
      <c r="B15" s="492" t="s">
        <v>1064</v>
      </c>
      <c r="C15" s="491" t="s">
        <v>1065</v>
      </c>
      <c r="D15" s="492" t="s">
        <v>1066</v>
      </c>
      <c r="E15" s="488" t="s">
        <v>1046</v>
      </c>
      <c r="F15" s="489">
        <v>300000</v>
      </c>
      <c r="G15" s="489">
        <v>300000</v>
      </c>
      <c r="H15" s="489">
        <v>300000</v>
      </c>
      <c r="I15" s="514">
        <v>43708</v>
      </c>
      <c r="J15" s="515">
        <v>0</v>
      </c>
      <c r="K15" s="515">
        <v>0</v>
      </c>
      <c r="L15" s="511"/>
      <c r="M15" s="512"/>
      <c r="N15" s="512"/>
      <c r="O15" s="513">
        <f t="shared" si="1"/>
        <v>300000</v>
      </c>
      <c r="P15" s="485" t="s">
        <v>457</v>
      </c>
    </row>
    <row r="16" spans="1:16" s="162" customFormat="1" ht="89.25" x14ac:dyDescent="0.25">
      <c r="A16" s="484">
        <f t="shared" ca="1" si="0"/>
        <v>7</v>
      </c>
      <c r="B16" s="492" t="s">
        <v>1067</v>
      </c>
      <c r="C16" s="495" t="s">
        <v>1068</v>
      </c>
      <c r="D16" s="492" t="s">
        <v>1069</v>
      </c>
      <c r="E16" s="488" t="s">
        <v>1046</v>
      </c>
      <c r="F16" s="489">
        <v>2950000</v>
      </c>
      <c r="G16" s="489">
        <v>2950000</v>
      </c>
      <c r="H16" s="489">
        <v>2950000</v>
      </c>
      <c r="I16" s="514">
        <v>43708</v>
      </c>
      <c r="J16" s="515">
        <v>0</v>
      </c>
      <c r="K16" s="515">
        <v>0</v>
      </c>
      <c r="L16" s="511"/>
      <c r="M16" s="512"/>
      <c r="N16" s="512"/>
      <c r="O16" s="513">
        <f t="shared" si="1"/>
        <v>2950000</v>
      </c>
      <c r="P16" s="485" t="s">
        <v>457</v>
      </c>
    </row>
    <row r="17" spans="1:16" s="162" customFormat="1" ht="76.5" x14ac:dyDescent="0.25">
      <c r="A17" s="484">
        <f t="shared" ca="1" si="0"/>
        <v>8</v>
      </c>
      <c r="B17" s="492" t="s">
        <v>1070</v>
      </c>
      <c r="C17" s="495" t="s">
        <v>1071</v>
      </c>
      <c r="D17" s="495" t="s">
        <v>1072</v>
      </c>
      <c r="E17" s="488" t="s">
        <v>1046</v>
      </c>
      <c r="F17" s="489">
        <v>275000</v>
      </c>
      <c r="G17" s="489">
        <v>275000</v>
      </c>
      <c r="H17" s="489">
        <v>275000</v>
      </c>
      <c r="I17" s="514">
        <v>43708</v>
      </c>
      <c r="J17" s="515">
        <v>0</v>
      </c>
      <c r="K17" s="515">
        <v>0</v>
      </c>
      <c r="L17" s="511"/>
      <c r="M17" s="512"/>
      <c r="N17" s="512"/>
      <c r="O17" s="513">
        <f t="shared" si="1"/>
        <v>275000</v>
      </c>
      <c r="P17" s="485" t="s">
        <v>457</v>
      </c>
    </row>
    <row r="18" spans="1:16" s="162" customFormat="1" ht="102" x14ac:dyDescent="0.25">
      <c r="A18" s="484">
        <f t="shared" ca="1" si="0"/>
        <v>9</v>
      </c>
      <c r="B18" s="484" t="s">
        <v>1073</v>
      </c>
      <c r="C18" s="495" t="s">
        <v>1074</v>
      </c>
      <c r="D18" s="495" t="s">
        <v>1075</v>
      </c>
      <c r="E18" s="488" t="s">
        <v>1046</v>
      </c>
      <c r="F18" s="489">
        <v>275000</v>
      </c>
      <c r="G18" s="489">
        <f>275000+65000</f>
        <v>340000</v>
      </c>
      <c r="H18" s="489">
        <f>275000+65000</f>
        <v>340000</v>
      </c>
      <c r="I18" s="514">
        <v>43251</v>
      </c>
      <c r="J18" s="515">
        <v>0.99</v>
      </c>
      <c r="K18" s="515">
        <v>0</v>
      </c>
      <c r="L18" s="511"/>
      <c r="M18" s="512"/>
      <c r="N18" s="512"/>
      <c r="O18" s="513">
        <f t="shared" si="1"/>
        <v>340000</v>
      </c>
      <c r="P18" s="485" t="s">
        <v>457</v>
      </c>
    </row>
    <row r="19" spans="1:16" s="162" customFormat="1" ht="76.5" x14ac:dyDescent="0.25">
      <c r="A19" s="484">
        <f t="shared" ca="1" si="0"/>
        <v>10</v>
      </c>
      <c r="B19" s="484" t="s">
        <v>1076</v>
      </c>
      <c r="C19" s="495" t="s">
        <v>1077</v>
      </c>
      <c r="D19" s="486" t="s">
        <v>1078</v>
      </c>
      <c r="E19" s="488" t="s">
        <v>1046</v>
      </c>
      <c r="F19" s="489">
        <v>375000</v>
      </c>
      <c r="G19" s="489">
        <f>375000+305000</f>
        <v>680000</v>
      </c>
      <c r="H19" s="489">
        <f>375000+305000</f>
        <v>680000</v>
      </c>
      <c r="I19" s="514">
        <v>43343</v>
      </c>
      <c r="J19" s="515">
        <v>0</v>
      </c>
      <c r="K19" s="515">
        <v>0</v>
      </c>
      <c r="L19" s="511"/>
      <c r="M19" s="512"/>
      <c r="N19" s="512"/>
      <c r="O19" s="513">
        <f t="shared" si="1"/>
        <v>680000</v>
      </c>
      <c r="P19" s="485" t="s">
        <v>457</v>
      </c>
    </row>
    <row r="20" spans="1:16" s="162" customFormat="1" ht="102" x14ac:dyDescent="0.25">
      <c r="A20" s="484">
        <f t="shared" ca="1" si="0"/>
        <v>11</v>
      </c>
      <c r="B20" s="484" t="s">
        <v>1079</v>
      </c>
      <c r="C20" s="494" t="s">
        <v>1080</v>
      </c>
      <c r="D20" s="494" t="s">
        <v>1081</v>
      </c>
      <c r="E20" s="488" t="s">
        <v>1046</v>
      </c>
      <c r="F20" s="489">
        <v>150000</v>
      </c>
      <c r="G20" s="489">
        <v>150000</v>
      </c>
      <c r="H20" s="489">
        <v>150000</v>
      </c>
      <c r="I20" s="514">
        <v>43160</v>
      </c>
      <c r="J20" s="515">
        <v>1</v>
      </c>
      <c r="K20" s="515">
        <v>0</v>
      </c>
      <c r="L20" s="511">
        <v>55000</v>
      </c>
      <c r="M20" s="512"/>
      <c r="N20" s="512"/>
      <c r="O20" s="513">
        <f t="shared" si="1"/>
        <v>150000</v>
      </c>
      <c r="P20" s="485" t="s">
        <v>457</v>
      </c>
    </row>
    <row r="21" spans="1:16" s="162" customFormat="1" ht="76.5" x14ac:dyDescent="0.25">
      <c r="A21" s="484">
        <f t="shared" ca="1" si="0"/>
        <v>12</v>
      </c>
      <c r="B21" s="484" t="s">
        <v>1082</v>
      </c>
      <c r="C21" s="494" t="s">
        <v>1083</v>
      </c>
      <c r="D21" s="494" t="s">
        <v>1084</v>
      </c>
      <c r="E21" s="488" t="s">
        <v>1046</v>
      </c>
      <c r="F21" s="489">
        <v>100000</v>
      </c>
      <c r="G21" s="489">
        <f>100000+178000+65000</f>
        <v>343000</v>
      </c>
      <c r="H21" s="489">
        <v>65000</v>
      </c>
      <c r="I21" s="514">
        <v>43190</v>
      </c>
      <c r="J21" s="515">
        <v>1</v>
      </c>
      <c r="K21" s="515">
        <v>0</v>
      </c>
      <c r="L21" s="511">
        <v>65000</v>
      </c>
      <c r="M21" s="512"/>
      <c r="N21" s="512"/>
      <c r="O21" s="513">
        <f t="shared" si="1"/>
        <v>65000</v>
      </c>
      <c r="P21" s="485" t="s">
        <v>556</v>
      </c>
    </row>
    <row r="22" spans="1:16" s="162" customFormat="1" ht="63.75" x14ac:dyDescent="0.25">
      <c r="A22" s="484">
        <f t="shared" ca="1" si="0"/>
        <v>13</v>
      </c>
      <c r="B22" s="484" t="s">
        <v>1085</v>
      </c>
      <c r="C22" s="491" t="s">
        <v>1086</v>
      </c>
      <c r="D22" s="492" t="s">
        <v>1087</v>
      </c>
      <c r="E22" s="488"/>
      <c r="F22" s="489">
        <f>518000+65000</f>
        <v>583000</v>
      </c>
      <c r="G22" s="489">
        <f>518000+65000</f>
        <v>583000</v>
      </c>
      <c r="H22" s="489">
        <f>518000+65000</f>
        <v>583000</v>
      </c>
      <c r="I22" s="514">
        <v>43708</v>
      </c>
      <c r="J22" s="515">
        <v>0</v>
      </c>
      <c r="K22" s="515">
        <v>0</v>
      </c>
      <c r="L22" s="511"/>
      <c r="M22" s="512"/>
      <c r="N22" s="512"/>
      <c r="O22" s="513">
        <f t="shared" si="1"/>
        <v>583000</v>
      </c>
      <c r="P22" s="485" t="s">
        <v>556</v>
      </c>
    </row>
    <row r="23" spans="1:16" s="162" customFormat="1" ht="63.75" x14ac:dyDescent="0.25">
      <c r="A23" s="484">
        <f t="shared" ca="1" si="0"/>
        <v>14</v>
      </c>
      <c r="B23" s="484" t="s">
        <v>1085</v>
      </c>
      <c r="C23" s="491" t="s">
        <v>1086</v>
      </c>
      <c r="D23" s="492" t="s">
        <v>1088</v>
      </c>
      <c r="E23" s="488"/>
      <c r="F23" s="489">
        <v>200000</v>
      </c>
      <c r="G23" s="489">
        <v>200000</v>
      </c>
      <c r="H23" s="489">
        <v>200000</v>
      </c>
      <c r="I23" s="514">
        <v>43708</v>
      </c>
      <c r="J23" s="515">
        <v>0</v>
      </c>
      <c r="K23" s="515">
        <v>0</v>
      </c>
      <c r="L23" s="511"/>
      <c r="M23" s="512"/>
      <c r="N23" s="512"/>
      <c r="O23" s="513">
        <f t="shared" si="1"/>
        <v>200000</v>
      </c>
      <c r="P23" s="485" t="s">
        <v>556</v>
      </c>
    </row>
    <row r="24" spans="1:16" s="162" customFormat="1" ht="63.75" x14ac:dyDescent="0.25">
      <c r="A24" s="484">
        <f t="shared" ca="1" si="0"/>
        <v>15</v>
      </c>
      <c r="B24" s="484" t="s">
        <v>1085</v>
      </c>
      <c r="C24" s="491" t="s">
        <v>1086</v>
      </c>
      <c r="D24" s="492" t="s">
        <v>1089</v>
      </c>
      <c r="E24" s="488"/>
      <c r="F24" s="489">
        <v>317000</v>
      </c>
      <c r="G24" s="489">
        <v>317000</v>
      </c>
      <c r="H24" s="489">
        <v>317000</v>
      </c>
      <c r="I24" s="514">
        <v>43708</v>
      </c>
      <c r="J24" s="515">
        <v>0</v>
      </c>
      <c r="K24" s="515">
        <v>0</v>
      </c>
      <c r="L24" s="511"/>
      <c r="M24" s="512"/>
      <c r="N24" s="512"/>
      <c r="O24" s="513">
        <f t="shared" si="1"/>
        <v>317000</v>
      </c>
      <c r="P24" s="485" t="s">
        <v>556</v>
      </c>
    </row>
    <row r="25" spans="1:16" s="162" customFormat="1" ht="63.75" x14ac:dyDescent="0.25">
      <c r="A25" s="484">
        <f t="shared" ca="1" si="0"/>
        <v>16</v>
      </c>
      <c r="B25" s="484" t="s">
        <v>1085</v>
      </c>
      <c r="C25" s="491" t="s">
        <v>1086</v>
      </c>
      <c r="D25" s="492" t="s">
        <v>1090</v>
      </c>
      <c r="E25" s="488"/>
      <c r="F25" s="489">
        <v>125000</v>
      </c>
      <c r="G25" s="489">
        <v>125000</v>
      </c>
      <c r="H25" s="489">
        <v>125000</v>
      </c>
      <c r="I25" s="514">
        <v>43708</v>
      </c>
      <c r="J25" s="515">
        <v>0</v>
      </c>
      <c r="K25" s="515">
        <v>0</v>
      </c>
      <c r="L25" s="511"/>
      <c r="M25" s="512"/>
      <c r="N25" s="512"/>
      <c r="O25" s="513">
        <f t="shared" si="1"/>
        <v>125000</v>
      </c>
      <c r="P25" s="485" t="s">
        <v>556</v>
      </c>
    </row>
    <row r="26" spans="1:16" s="162" customFormat="1" ht="63.75" x14ac:dyDescent="0.25">
      <c r="A26" s="484">
        <v>17</v>
      </c>
      <c r="B26" s="484" t="s">
        <v>1085</v>
      </c>
      <c r="C26" s="491" t="s">
        <v>1086</v>
      </c>
      <c r="D26" s="492" t="s">
        <v>1091</v>
      </c>
      <c r="E26" s="488"/>
      <c r="F26" s="489">
        <v>150000</v>
      </c>
      <c r="G26" s="489">
        <v>150000</v>
      </c>
      <c r="H26" s="489">
        <v>150000</v>
      </c>
      <c r="I26" s="514">
        <v>43343</v>
      </c>
      <c r="J26" s="515">
        <v>0</v>
      </c>
      <c r="K26" s="515">
        <v>0</v>
      </c>
      <c r="L26" s="511"/>
      <c r="M26" s="512"/>
      <c r="N26" s="512"/>
      <c r="O26" s="513">
        <f t="shared" si="1"/>
        <v>150000</v>
      </c>
      <c r="P26" s="485" t="s">
        <v>556</v>
      </c>
    </row>
    <row r="27" spans="1:16" s="162" customFormat="1" ht="102" x14ac:dyDescent="0.25">
      <c r="A27" s="484">
        <f ca="1">OFFSET(A27,-1,0)+1</f>
        <v>18</v>
      </c>
      <c r="B27" s="496" t="s">
        <v>1092</v>
      </c>
      <c r="C27" s="494" t="s">
        <v>1093</v>
      </c>
      <c r="D27" s="494" t="s">
        <v>1094</v>
      </c>
      <c r="E27" s="488" t="s">
        <v>1046</v>
      </c>
      <c r="F27" s="489">
        <v>1000000</v>
      </c>
      <c r="G27" s="489">
        <f>1000000-SUM(G28:G41)</f>
        <v>821822.5</v>
      </c>
      <c r="H27" s="489">
        <f>1000000+278000-SUM(H28:H41)</f>
        <v>1100840.1000000001</v>
      </c>
      <c r="I27" s="514">
        <v>43708</v>
      </c>
      <c r="J27" s="515">
        <v>0</v>
      </c>
      <c r="K27" s="515">
        <v>0</v>
      </c>
      <c r="L27" s="511"/>
      <c r="M27" s="512"/>
      <c r="N27" s="512"/>
      <c r="O27" s="513">
        <f t="shared" si="1"/>
        <v>1100840.1000000001</v>
      </c>
      <c r="P27" s="485" t="s">
        <v>457</v>
      </c>
    </row>
    <row r="28" spans="1:16" s="162" customFormat="1" ht="51" x14ac:dyDescent="0.25">
      <c r="A28" s="484">
        <f ca="1">OFFSET(A28,-1,0)+1</f>
        <v>19</v>
      </c>
      <c r="B28" s="484" t="s">
        <v>1095</v>
      </c>
      <c r="C28" s="491" t="s">
        <v>1096</v>
      </c>
      <c r="D28" s="492" t="s">
        <v>1097</v>
      </c>
      <c r="E28" s="488" t="s">
        <v>1046</v>
      </c>
      <c r="F28" s="489"/>
      <c r="G28" s="489">
        <v>19230</v>
      </c>
      <c r="H28" s="489">
        <v>19230</v>
      </c>
      <c r="I28" s="514">
        <v>43100</v>
      </c>
      <c r="J28" s="515">
        <v>1</v>
      </c>
      <c r="K28" s="515">
        <v>0</v>
      </c>
      <c r="L28" s="511"/>
      <c r="M28" s="512"/>
      <c r="N28" s="512"/>
      <c r="O28" s="513">
        <f t="shared" si="1"/>
        <v>19230</v>
      </c>
      <c r="P28" s="485" t="s">
        <v>457</v>
      </c>
    </row>
    <row r="29" spans="1:16" s="162" customFormat="1" ht="63.75" x14ac:dyDescent="0.25">
      <c r="A29" s="484"/>
      <c r="B29" s="496" t="s">
        <v>1092</v>
      </c>
      <c r="C29" s="491" t="s">
        <v>1098</v>
      </c>
      <c r="D29" s="492" t="s">
        <v>1099</v>
      </c>
      <c r="E29" s="488" t="s">
        <v>1046</v>
      </c>
      <c r="F29" s="489"/>
      <c r="G29" s="489">
        <f>6365.34+1920.06</f>
        <v>8285.4</v>
      </c>
      <c r="H29" s="489">
        <f>6365.34+1920.06</f>
        <v>8285.4</v>
      </c>
      <c r="I29" s="514">
        <v>43115</v>
      </c>
      <c r="J29" s="515">
        <v>1</v>
      </c>
      <c r="K29" s="515">
        <v>0.75</v>
      </c>
      <c r="L29" s="511"/>
      <c r="M29" s="497">
        <f>6365.34+1920.06</f>
        <v>8285.4</v>
      </c>
      <c r="N29" s="512"/>
      <c r="O29" s="513">
        <f t="shared" si="1"/>
        <v>0</v>
      </c>
      <c r="P29" s="485" t="s">
        <v>457</v>
      </c>
    </row>
    <row r="30" spans="1:16" s="162" customFormat="1" ht="102" x14ac:dyDescent="0.25">
      <c r="A30" s="484"/>
      <c r="B30" s="496" t="s">
        <v>1092</v>
      </c>
      <c r="C30" s="491" t="s">
        <v>1100</v>
      </c>
      <c r="D30" s="492" t="s">
        <v>1101</v>
      </c>
      <c r="E30" s="488" t="s">
        <v>1046</v>
      </c>
      <c r="F30" s="489"/>
      <c r="G30" s="489">
        <v>4100</v>
      </c>
      <c r="H30" s="489">
        <v>4100</v>
      </c>
      <c r="I30" s="514">
        <v>43077</v>
      </c>
      <c r="J30" s="515">
        <v>1</v>
      </c>
      <c r="K30" s="515">
        <v>1</v>
      </c>
      <c r="L30" s="511"/>
      <c r="M30" s="512"/>
      <c r="N30" s="512">
        <v>4100</v>
      </c>
      <c r="O30" s="513">
        <f t="shared" si="1"/>
        <v>0</v>
      </c>
      <c r="P30" s="485" t="s">
        <v>457</v>
      </c>
    </row>
    <row r="31" spans="1:16" s="162" customFormat="1" ht="102" x14ac:dyDescent="0.25">
      <c r="A31" s="484"/>
      <c r="B31" s="496" t="s">
        <v>1092</v>
      </c>
      <c r="C31" s="491" t="s">
        <v>1102</v>
      </c>
      <c r="D31" s="492" t="s">
        <v>1103</v>
      </c>
      <c r="E31" s="488" t="s">
        <v>1046</v>
      </c>
      <c r="F31" s="489"/>
      <c r="G31" s="498">
        <v>4732</v>
      </c>
      <c r="H31" s="498">
        <v>4732</v>
      </c>
      <c r="I31" s="514">
        <v>43102</v>
      </c>
      <c r="J31" s="515">
        <v>1</v>
      </c>
      <c r="K31" s="515">
        <v>0.05</v>
      </c>
      <c r="L31" s="511"/>
      <c r="M31" s="511">
        <v>4732</v>
      </c>
      <c r="N31" s="512"/>
      <c r="O31" s="513">
        <f t="shared" si="1"/>
        <v>0</v>
      </c>
      <c r="P31" s="485" t="s">
        <v>457</v>
      </c>
    </row>
    <row r="32" spans="1:16" s="162" customFormat="1" ht="89.25" x14ac:dyDescent="0.25">
      <c r="A32" s="484"/>
      <c r="B32" s="496" t="s">
        <v>1092</v>
      </c>
      <c r="C32" s="491" t="s">
        <v>1104</v>
      </c>
      <c r="D32" s="492" t="s">
        <v>1105</v>
      </c>
      <c r="E32" s="488" t="s">
        <v>1046</v>
      </c>
      <c r="F32" s="489"/>
      <c r="G32" s="498">
        <v>35000</v>
      </c>
      <c r="H32" s="498">
        <v>35000</v>
      </c>
      <c r="I32" s="514">
        <v>43131</v>
      </c>
      <c r="J32" s="515">
        <v>1</v>
      </c>
      <c r="K32" s="515">
        <v>0.05</v>
      </c>
      <c r="L32" s="511"/>
      <c r="M32" s="497">
        <v>35000</v>
      </c>
      <c r="N32" s="512"/>
      <c r="O32" s="513">
        <f t="shared" si="1"/>
        <v>0</v>
      </c>
      <c r="P32" s="485" t="s">
        <v>457</v>
      </c>
    </row>
    <row r="33" spans="1:16" s="162" customFormat="1" ht="76.5" x14ac:dyDescent="0.25">
      <c r="A33" s="484"/>
      <c r="B33" s="496" t="s">
        <v>1092</v>
      </c>
      <c r="C33" s="491" t="s">
        <v>1106</v>
      </c>
      <c r="D33" s="492" t="s">
        <v>1107</v>
      </c>
      <c r="E33" s="488" t="s">
        <v>1046</v>
      </c>
      <c r="F33" s="489"/>
      <c r="G33" s="498">
        <v>10079</v>
      </c>
      <c r="H33" s="498">
        <v>10079</v>
      </c>
      <c r="I33" s="514">
        <v>43013</v>
      </c>
      <c r="J33" s="515">
        <v>1</v>
      </c>
      <c r="K33" s="515">
        <v>1</v>
      </c>
      <c r="L33" s="511"/>
      <c r="M33" s="497"/>
      <c r="N33" s="497">
        <v>10079</v>
      </c>
      <c r="O33" s="513">
        <f t="shared" si="1"/>
        <v>0</v>
      </c>
      <c r="P33" s="485" t="s">
        <v>457</v>
      </c>
    </row>
    <row r="34" spans="1:16" s="162" customFormat="1" ht="102" x14ac:dyDescent="0.25">
      <c r="A34" s="484"/>
      <c r="B34" s="496" t="s">
        <v>1092</v>
      </c>
      <c r="C34" s="491" t="s">
        <v>1108</v>
      </c>
      <c r="D34" s="492" t="s">
        <v>1109</v>
      </c>
      <c r="E34" s="488" t="s">
        <v>1046</v>
      </c>
      <c r="F34" s="489"/>
      <c r="G34" s="498">
        <v>18653</v>
      </c>
      <c r="H34" s="498">
        <v>18653</v>
      </c>
      <c r="I34" s="514">
        <v>43131</v>
      </c>
      <c r="J34" s="515">
        <v>1</v>
      </c>
      <c r="K34" s="515">
        <v>0</v>
      </c>
      <c r="L34" s="511"/>
      <c r="M34" s="497">
        <f>8730+9923</f>
        <v>18653</v>
      </c>
      <c r="N34" s="512"/>
      <c r="O34" s="513">
        <f t="shared" si="1"/>
        <v>0</v>
      </c>
      <c r="P34" s="485" t="s">
        <v>457</v>
      </c>
    </row>
    <row r="35" spans="1:16" s="162" customFormat="1" ht="89.25" x14ac:dyDescent="0.25">
      <c r="A35" s="484"/>
      <c r="B35" s="496" t="s">
        <v>1092</v>
      </c>
      <c r="C35" s="494" t="s">
        <v>1110</v>
      </c>
      <c r="D35" s="492" t="s">
        <v>1111</v>
      </c>
      <c r="E35" s="488" t="s">
        <v>1046</v>
      </c>
      <c r="F35" s="489"/>
      <c r="G35" s="498">
        <v>20000</v>
      </c>
      <c r="H35" s="498">
        <v>20000</v>
      </c>
      <c r="I35" s="514">
        <v>43190</v>
      </c>
      <c r="J35" s="515">
        <v>1</v>
      </c>
      <c r="K35" s="515">
        <v>0</v>
      </c>
      <c r="L35" s="511">
        <v>20000</v>
      </c>
      <c r="M35" s="497"/>
      <c r="N35" s="512"/>
      <c r="O35" s="513">
        <f t="shared" si="1"/>
        <v>20000</v>
      </c>
      <c r="P35" s="485" t="s">
        <v>457</v>
      </c>
    </row>
    <row r="36" spans="1:16" s="162" customFormat="1" ht="89.25" x14ac:dyDescent="0.25">
      <c r="A36" s="484"/>
      <c r="B36" s="496" t="s">
        <v>1092</v>
      </c>
      <c r="C36" s="491" t="s">
        <v>1112</v>
      </c>
      <c r="D36" s="492" t="s">
        <v>1113</v>
      </c>
      <c r="E36" s="488" t="s">
        <v>1046</v>
      </c>
      <c r="F36" s="489"/>
      <c r="G36" s="498">
        <v>6000</v>
      </c>
      <c r="H36" s="498">
        <v>4982.3999999999996</v>
      </c>
      <c r="I36" s="514">
        <v>43084</v>
      </c>
      <c r="J36" s="515">
        <v>1</v>
      </c>
      <c r="K36" s="515">
        <v>0.95</v>
      </c>
      <c r="L36" s="511"/>
      <c r="M36" s="511">
        <v>4982.3999999999996</v>
      </c>
      <c r="N36" s="512"/>
      <c r="O36" s="513">
        <f t="shared" si="1"/>
        <v>0</v>
      </c>
      <c r="P36" s="485" t="s">
        <v>457</v>
      </c>
    </row>
    <row r="37" spans="1:16" s="162" customFormat="1" ht="76.5" x14ac:dyDescent="0.25">
      <c r="A37" s="484"/>
      <c r="B37" s="496" t="s">
        <v>1092</v>
      </c>
      <c r="C37" s="491" t="s">
        <v>1114</v>
      </c>
      <c r="D37" s="492" t="s">
        <v>1115</v>
      </c>
      <c r="E37" s="488" t="s">
        <v>1046</v>
      </c>
      <c r="F37" s="489"/>
      <c r="G37" s="498">
        <v>2500</v>
      </c>
      <c r="H37" s="498">
        <v>2500</v>
      </c>
      <c r="I37" s="514">
        <v>43014</v>
      </c>
      <c r="J37" s="515">
        <v>1</v>
      </c>
      <c r="K37" s="515">
        <v>1</v>
      </c>
      <c r="L37" s="511"/>
      <c r="M37" s="497"/>
      <c r="N37" s="512">
        <v>2500</v>
      </c>
      <c r="O37" s="513">
        <f t="shared" si="1"/>
        <v>0</v>
      </c>
      <c r="P37" s="485" t="s">
        <v>457</v>
      </c>
    </row>
    <row r="38" spans="1:16" s="162" customFormat="1" ht="102" x14ac:dyDescent="0.25">
      <c r="A38" s="484"/>
      <c r="B38" s="496" t="s">
        <v>1092</v>
      </c>
      <c r="C38" s="491" t="s">
        <v>1116</v>
      </c>
      <c r="D38" s="492" t="s">
        <v>1117</v>
      </c>
      <c r="E38" s="488" t="s">
        <v>1046</v>
      </c>
      <c r="F38" s="489"/>
      <c r="G38" s="498">
        <v>4000</v>
      </c>
      <c r="H38" s="498">
        <v>4000</v>
      </c>
      <c r="I38" s="514">
        <v>43028</v>
      </c>
      <c r="J38" s="515">
        <v>1</v>
      </c>
      <c r="K38" s="515">
        <v>1</v>
      </c>
      <c r="L38" s="511"/>
      <c r="M38" s="497"/>
      <c r="N38" s="512">
        <v>4000</v>
      </c>
      <c r="O38" s="513">
        <f t="shared" si="1"/>
        <v>0</v>
      </c>
      <c r="P38" s="485" t="s">
        <v>457</v>
      </c>
    </row>
    <row r="39" spans="1:16" s="162" customFormat="1" ht="89.25" x14ac:dyDescent="0.25">
      <c r="A39" s="484"/>
      <c r="B39" s="496" t="s">
        <v>1092</v>
      </c>
      <c r="C39" s="491" t="s">
        <v>1118</v>
      </c>
      <c r="D39" s="492" t="s">
        <v>1119</v>
      </c>
      <c r="E39" s="488" t="s">
        <v>1046</v>
      </c>
      <c r="F39" s="489"/>
      <c r="G39" s="498">
        <v>39086</v>
      </c>
      <c r="H39" s="498">
        <v>39086</v>
      </c>
      <c r="I39" s="514">
        <v>43190</v>
      </c>
      <c r="J39" s="515">
        <v>1</v>
      </c>
      <c r="K39" s="515">
        <v>0</v>
      </c>
      <c r="L39" s="511">
        <v>39086</v>
      </c>
      <c r="M39" s="497"/>
      <c r="N39" s="512"/>
      <c r="O39" s="513">
        <f t="shared" si="1"/>
        <v>39086</v>
      </c>
      <c r="P39" s="485" t="s">
        <v>457</v>
      </c>
    </row>
    <row r="40" spans="1:16" s="162" customFormat="1" ht="89.25" x14ac:dyDescent="0.25">
      <c r="A40" s="484"/>
      <c r="B40" s="496" t="s">
        <v>1092</v>
      </c>
      <c r="C40" s="494" t="s">
        <v>1120</v>
      </c>
      <c r="D40" s="492" t="s">
        <v>1121</v>
      </c>
      <c r="E40" s="488" t="s">
        <v>1046</v>
      </c>
      <c r="F40" s="489"/>
      <c r="G40" s="498">
        <v>3400</v>
      </c>
      <c r="H40" s="498">
        <v>3400</v>
      </c>
      <c r="I40" s="514">
        <v>43042</v>
      </c>
      <c r="J40" s="515">
        <v>1</v>
      </c>
      <c r="K40" s="515">
        <v>1</v>
      </c>
      <c r="L40" s="511"/>
      <c r="M40" s="497"/>
      <c r="N40" s="512">
        <v>3400</v>
      </c>
      <c r="O40" s="513">
        <f t="shared" si="1"/>
        <v>0</v>
      </c>
      <c r="P40" s="485" t="s">
        <v>457</v>
      </c>
    </row>
    <row r="41" spans="1:16" s="162" customFormat="1" ht="76.5" x14ac:dyDescent="0.25">
      <c r="A41" s="484"/>
      <c r="B41" s="496" t="s">
        <v>1092</v>
      </c>
      <c r="C41" s="491" t="s">
        <v>1122</v>
      </c>
      <c r="D41" s="492" t="s">
        <v>1123</v>
      </c>
      <c r="E41" s="488" t="s">
        <v>1046</v>
      </c>
      <c r="F41" s="489"/>
      <c r="G41" s="498">
        <v>3112.1</v>
      </c>
      <c r="H41" s="498">
        <v>3112.1</v>
      </c>
      <c r="I41" s="514">
        <v>43010</v>
      </c>
      <c r="J41" s="515">
        <v>1</v>
      </c>
      <c r="K41" s="515">
        <v>1</v>
      </c>
      <c r="L41" s="511"/>
      <c r="M41" s="497"/>
      <c r="N41" s="512">
        <v>3112.1</v>
      </c>
      <c r="O41" s="513">
        <f t="shared" si="1"/>
        <v>0</v>
      </c>
      <c r="P41" s="485" t="s">
        <v>457</v>
      </c>
    </row>
    <row r="42" spans="1:16" x14ac:dyDescent="0.25">
      <c r="A42" s="499"/>
      <c r="B42" s="499"/>
      <c r="C42" s="500"/>
      <c r="D42" s="501"/>
      <c r="E42" s="502" t="s">
        <v>47</v>
      </c>
      <c r="F42" s="503">
        <f>SUM(F6:F41)</f>
        <v>12000000</v>
      </c>
      <c r="G42" s="503">
        <f>SUM(G6:G41)</f>
        <v>12000000</v>
      </c>
      <c r="H42" s="503">
        <f>SUM(H6:H41)</f>
        <v>12000000</v>
      </c>
      <c r="I42" s="504"/>
      <c r="J42" s="505"/>
      <c r="K42" s="505"/>
      <c r="L42" s="506"/>
      <c r="M42" s="507">
        <f>SUM(M6:M41)</f>
        <v>143907.79999999999</v>
      </c>
      <c r="N42" s="507">
        <f>SUM(N6:N41)</f>
        <v>27191.1</v>
      </c>
      <c r="O42" s="507">
        <f>SUM(O6:O41)</f>
        <v>11828901.1</v>
      </c>
      <c r="P42" s="508"/>
    </row>
  </sheetData>
  <mergeCells count="3">
    <mergeCell ref="C1:D1"/>
    <mergeCell ref="C2:D2"/>
    <mergeCell ref="C3:D3"/>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M32" sqref="M32"/>
    </sheetView>
  </sheetViews>
  <sheetFormatPr defaultRowHeight="15" x14ac:dyDescent="0.25"/>
  <cols>
    <col min="4" max="4" width="14.85546875" customWidth="1"/>
  </cols>
  <sheetData>
    <row r="1" spans="1:14" ht="31.5" x14ac:dyDescent="0.25">
      <c r="A1" s="242"/>
      <c r="B1" s="153" t="s">
        <v>22</v>
      </c>
      <c r="C1" s="702" t="s">
        <v>1322</v>
      </c>
      <c r="D1" s="703"/>
      <c r="E1" s="154"/>
      <c r="I1" s="155"/>
    </row>
    <row r="2" spans="1:14" ht="15.75" x14ac:dyDescent="0.25">
      <c r="A2" s="242"/>
      <c r="B2" s="153" t="s">
        <v>24</v>
      </c>
      <c r="C2" s="704">
        <v>43084</v>
      </c>
      <c r="D2" s="705"/>
      <c r="E2" s="156"/>
      <c r="G2" s="155"/>
      <c r="H2" s="157"/>
      <c r="I2" s="155"/>
      <c r="J2" s="155"/>
      <c r="M2" s="158"/>
    </row>
    <row r="3" spans="1:14" ht="31.5" x14ac:dyDescent="0.25">
      <c r="A3" s="242"/>
      <c r="B3" s="153" t="s">
        <v>25</v>
      </c>
      <c r="C3" s="706" t="s">
        <v>1323</v>
      </c>
      <c r="D3" s="707"/>
      <c r="E3" s="159"/>
    </row>
    <row r="4" spans="1:14" ht="15.75" x14ac:dyDescent="0.25">
      <c r="A4" s="242"/>
      <c r="B4" s="160"/>
      <c r="C4" s="161"/>
      <c r="D4" s="162"/>
      <c r="E4" s="162"/>
    </row>
    <row r="5" spans="1:14" x14ac:dyDescent="0.25">
      <c r="A5" s="708" t="s">
        <v>27</v>
      </c>
      <c r="B5" s="775" t="s">
        <v>494</v>
      </c>
      <c r="C5" s="776"/>
      <c r="D5" s="776"/>
      <c r="E5" s="776"/>
      <c r="F5" s="776"/>
      <c r="G5" s="776"/>
      <c r="H5" s="776"/>
      <c r="I5" s="776"/>
      <c r="J5" s="776"/>
      <c r="K5" s="776"/>
      <c r="L5" s="776"/>
      <c r="M5" s="776"/>
      <c r="N5" s="777"/>
    </row>
    <row r="6" spans="1:14" x14ac:dyDescent="0.25">
      <c r="A6" s="709"/>
      <c r="B6" s="778"/>
      <c r="C6" s="779"/>
      <c r="D6" s="779"/>
      <c r="E6" s="779"/>
      <c r="F6" s="779"/>
      <c r="G6" s="779"/>
      <c r="H6" s="779"/>
      <c r="I6" s="779"/>
      <c r="J6" s="779"/>
      <c r="K6" s="779"/>
      <c r="L6" s="779"/>
      <c r="M6" s="779"/>
      <c r="N6" s="780"/>
    </row>
    <row r="7" spans="1:14" x14ac:dyDescent="0.25">
      <c r="A7" s="710"/>
      <c r="B7" s="781"/>
      <c r="C7" s="782"/>
      <c r="D7" s="782"/>
      <c r="E7" s="782"/>
      <c r="F7" s="782"/>
      <c r="G7" s="782"/>
      <c r="H7" s="782"/>
      <c r="I7" s="782"/>
      <c r="J7" s="782"/>
      <c r="K7" s="782"/>
      <c r="L7" s="782"/>
      <c r="M7" s="782"/>
      <c r="N7" s="783"/>
    </row>
    <row r="8" spans="1:14" x14ac:dyDescent="0.25">
      <c r="A8" s="253">
        <v>1</v>
      </c>
      <c r="B8" s="677" t="s">
        <v>1425</v>
      </c>
      <c r="C8" s="686"/>
      <c r="D8" s="686"/>
      <c r="E8" s="686"/>
      <c r="F8" s="686"/>
      <c r="G8" s="686"/>
      <c r="H8" s="686"/>
      <c r="I8" s="686"/>
      <c r="J8" s="686"/>
      <c r="K8" s="686"/>
      <c r="L8" s="686"/>
      <c r="M8" s="686"/>
      <c r="N8" s="678"/>
    </row>
    <row r="9" spans="1:14" x14ac:dyDescent="0.25">
      <c r="A9" s="253">
        <v>2</v>
      </c>
      <c r="B9" s="677" t="s">
        <v>1426</v>
      </c>
      <c r="C9" s="686"/>
      <c r="D9" s="686"/>
      <c r="E9" s="686"/>
      <c r="F9" s="686"/>
      <c r="G9" s="686"/>
      <c r="H9" s="686"/>
      <c r="I9" s="686"/>
      <c r="J9" s="686"/>
      <c r="K9" s="686"/>
      <c r="L9" s="686"/>
      <c r="M9" s="686"/>
      <c r="N9" s="678"/>
    </row>
    <row r="10" spans="1:14" x14ac:dyDescent="0.25">
      <c r="A10" s="253">
        <v>3</v>
      </c>
      <c r="B10" s="677" t="s">
        <v>1425</v>
      </c>
      <c r="C10" s="686"/>
      <c r="D10" s="686"/>
      <c r="E10" s="686"/>
      <c r="F10" s="686"/>
      <c r="G10" s="686"/>
      <c r="H10" s="686"/>
      <c r="I10" s="686"/>
      <c r="J10" s="686"/>
      <c r="K10" s="686"/>
      <c r="L10" s="686"/>
      <c r="M10" s="686"/>
      <c r="N10" s="678"/>
    </row>
    <row r="11" spans="1:14" x14ac:dyDescent="0.25">
      <c r="A11" s="253">
        <v>10</v>
      </c>
      <c r="B11" s="677" t="s">
        <v>1427</v>
      </c>
      <c r="C11" s="686"/>
      <c r="D11" s="686"/>
      <c r="E11" s="686"/>
      <c r="F11" s="686"/>
      <c r="G11" s="686"/>
      <c r="H11" s="686"/>
      <c r="I11" s="686"/>
      <c r="J11" s="686"/>
      <c r="K11" s="686"/>
      <c r="L11" s="686"/>
      <c r="M11" s="686"/>
      <c r="N11" s="678"/>
    </row>
    <row r="12" spans="1:14" x14ac:dyDescent="0.25">
      <c r="A12" s="264">
        <v>22</v>
      </c>
      <c r="B12" s="677" t="s">
        <v>1428</v>
      </c>
      <c r="C12" s="686"/>
      <c r="D12" s="686"/>
      <c r="E12" s="686"/>
      <c r="F12" s="686"/>
      <c r="G12" s="686"/>
      <c r="H12" s="686"/>
      <c r="I12" s="686"/>
      <c r="J12" s="686"/>
      <c r="K12" s="686"/>
      <c r="L12" s="686"/>
      <c r="M12" s="686"/>
      <c r="N12" s="678"/>
    </row>
    <row r="13" spans="1:14" x14ac:dyDescent="0.25">
      <c r="A13" s="264">
        <v>25</v>
      </c>
      <c r="B13" s="677" t="s">
        <v>1429</v>
      </c>
      <c r="C13" s="686"/>
      <c r="D13" s="686"/>
      <c r="E13" s="686"/>
      <c r="F13" s="686"/>
      <c r="G13" s="686"/>
      <c r="H13" s="686"/>
      <c r="I13" s="686"/>
      <c r="J13" s="686"/>
      <c r="K13" s="686"/>
      <c r="L13" s="686"/>
      <c r="M13" s="686"/>
      <c r="N13" s="678"/>
    </row>
    <row r="14" spans="1:14" x14ac:dyDescent="0.25">
      <c r="A14" s="264">
        <v>27</v>
      </c>
      <c r="B14" s="677" t="s">
        <v>1430</v>
      </c>
      <c r="C14" s="686"/>
      <c r="D14" s="686"/>
      <c r="E14" s="686"/>
      <c r="F14" s="686"/>
      <c r="G14" s="686"/>
      <c r="H14" s="686"/>
      <c r="I14" s="686"/>
      <c r="J14" s="686"/>
      <c r="K14" s="686"/>
      <c r="L14" s="686"/>
      <c r="M14" s="686"/>
      <c r="N14" s="678"/>
    </row>
    <row r="15" spans="1:14" x14ac:dyDescent="0.25">
      <c r="A15" s="264">
        <v>29</v>
      </c>
      <c r="B15" s="677" t="s">
        <v>1431</v>
      </c>
      <c r="C15" s="686"/>
      <c r="D15" s="686"/>
      <c r="E15" s="686"/>
      <c r="F15" s="686"/>
      <c r="G15" s="686"/>
      <c r="H15" s="686"/>
      <c r="I15" s="686"/>
      <c r="J15" s="686"/>
      <c r="K15" s="686"/>
      <c r="L15" s="686"/>
      <c r="M15" s="686"/>
      <c r="N15" s="678"/>
    </row>
    <row r="16" spans="1:14" x14ac:dyDescent="0.25">
      <c r="A16" s="264"/>
      <c r="B16" s="677"/>
      <c r="C16" s="686"/>
      <c r="D16" s="686"/>
      <c r="E16" s="686"/>
      <c r="F16" s="686"/>
      <c r="G16" s="686"/>
      <c r="H16" s="686"/>
      <c r="I16" s="686"/>
      <c r="J16" s="686"/>
      <c r="K16" s="686"/>
      <c r="L16" s="686"/>
      <c r="M16" s="686"/>
      <c r="N16" s="678"/>
    </row>
    <row r="17" spans="1:14" x14ac:dyDescent="0.25">
      <c r="A17" s="264"/>
      <c r="B17" s="677"/>
      <c r="C17" s="686"/>
      <c r="D17" s="686"/>
      <c r="E17" s="686"/>
      <c r="F17" s="686"/>
      <c r="G17" s="686"/>
      <c r="H17" s="686"/>
      <c r="I17" s="686"/>
      <c r="J17" s="686"/>
      <c r="K17" s="686"/>
      <c r="L17" s="686"/>
      <c r="M17" s="686"/>
      <c r="N17" s="678"/>
    </row>
    <row r="18" spans="1:14" x14ac:dyDescent="0.25">
      <c r="A18" s="264"/>
      <c r="B18" s="677"/>
      <c r="C18" s="686"/>
      <c r="D18" s="686"/>
      <c r="E18" s="686"/>
      <c r="F18" s="686"/>
      <c r="G18" s="686"/>
      <c r="H18" s="686"/>
      <c r="I18" s="686"/>
      <c r="J18" s="686"/>
      <c r="K18" s="686"/>
      <c r="L18" s="686"/>
      <c r="M18" s="686"/>
      <c r="N18" s="678"/>
    </row>
    <row r="19" spans="1:14" x14ac:dyDescent="0.25">
      <c r="A19" s="264"/>
      <c r="B19" s="677"/>
      <c r="C19" s="686"/>
      <c r="D19" s="686"/>
      <c r="E19" s="686"/>
      <c r="F19" s="686"/>
      <c r="G19" s="686"/>
      <c r="H19" s="686"/>
      <c r="I19" s="686"/>
      <c r="J19" s="686"/>
      <c r="K19" s="686"/>
      <c r="L19" s="686"/>
      <c r="M19" s="686"/>
      <c r="N19" s="678"/>
    </row>
    <row r="20" spans="1:14" x14ac:dyDescent="0.25">
      <c r="A20" s="264"/>
      <c r="B20" s="677"/>
      <c r="C20" s="686"/>
      <c r="D20" s="686"/>
      <c r="E20" s="686"/>
      <c r="F20" s="686"/>
      <c r="G20" s="686"/>
      <c r="H20" s="686"/>
      <c r="I20" s="686"/>
      <c r="J20" s="686"/>
      <c r="K20" s="686"/>
      <c r="L20" s="686"/>
      <c r="M20" s="686"/>
      <c r="N20" s="678"/>
    </row>
    <row r="21" spans="1:14" x14ac:dyDescent="0.25">
      <c r="A21" s="264"/>
      <c r="B21" s="677"/>
      <c r="C21" s="686"/>
      <c r="D21" s="686"/>
      <c r="E21" s="686"/>
      <c r="F21" s="686"/>
      <c r="G21" s="686"/>
      <c r="H21" s="686"/>
      <c r="I21" s="686"/>
      <c r="J21" s="686"/>
      <c r="K21" s="686"/>
      <c r="L21" s="686"/>
      <c r="M21" s="686"/>
      <c r="N21" s="678"/>
    </row>
    <row r="22" spans="1:14" x14ac:dyDescent="0.25">
      <c r="A22" s="264"/>
      <c r="B22" s="677"/>
      <c r="C22" s="686"/>
      <c r="D22" s="686"/>
      <c r="E22" s="686"/>
      <c r="F22" s="686"/>
      <c r="G22" s="686"/>
      <c r="H22" s="686"/>
      <c r="I22" s="686"/>
      <c r="J22" s="686"/>
      <c r="K22" s="686"/>
      <c r="L22" s="686"/>
      <c r="M22" s="686"/>
      <c r="N22" s="678"/>
    </row>
    <row r="23" spans="1:14" x14ac:dyDescent="0.25">
      <c r="A23" s="264"/>
      <c r="B23" s="677"/>
      <c r="C23" s="686"/>
      <c r="D23" s="686"/>
      <c r="E23" s="686"/>
      <c r="F23" s="686"/>
      <c r="G23" s="686"/>
      <c r="H23" s="686"/>
      <c r="I23" s="686"/>
      <c r="J23" s="686"/>
      <c r="K23" s="686"/>
      <c r="L23" s="686"/>
      <c r="M23" s="686"/>
      <c r="N23" s="678"/>
    </row>
    <row r="24" spans="1:14" x14ac:dyDescent="0.25">
      <c r="A24" s="264"/>
      <c r="B24" s="677"/>
      <c r="C24" s="686"/>
      <c r="D24" s="686"/>
      <c r="E24" s="686"/>
      <c r="F24" s="686"/>
      <c r="G24" s="686"/>
      <c r="H24" s="686"/>
      <c r="I24" s="686"/>
      <c r="J24" s="686"/>
      <c r="K24" s="686"/>
      <c r="L24" s="686"/>
      <c r="M24" s="686"/>
      <c r="N24" s="678"/>
    </row>
    <row r="25" spans="1:14" x14ac:dyDescent="0.25">
      <c r="A25" s="264"/>
      <c r="B25" s="677"/>
      <c r="C25" s="686"/>
      <c r="D25" s="686"/>
      <c r="E25" s="686"/>
      <c r="F25" s="686"/>
      <c r="G25" s="686"/>
      <c r="H25" s="686"/>
      <c r="I25" s="686"/>
      <c r="J25" s="686"/>
      <c r="K25" s="686"/>
      <c r="L25" s="686"/>
      <c r="M25" s="686"/>
      <c r="N25" s="678"/>
    </row>
    <row r="26" spans="1:14" x14ac:dyDescent="0.25">
      <c r="A26" s="264"/>
      <c r="B26" s="702"/>
      <c r="C26" s="774"/>
      <c r="D26" s="774"/>
      <c r="E26" s="774"/>
      <c r="F26" s="774"/>
      <c r="G26" s="774"/>
      <c r="H26" s="774"/>
      <c r="I26" s="774"/>
      <c r="J26" s="774"/>
      <c r="K26" s="774"/>
      <c r="L26" s="774"/>
      <c r="M26" s="774"/>
      <c r="N26" s="703"/>
    </row>
  </sheetData>
  <mergeCells count="24">
    <mergeCell ref="B14:N14"/>
    <mergeCell ref="C1:D1"/>
    <mergeCell ref="C2:D2"/>
    <mergeCell ref="C3:D3"/>
    <mergeCell ref="A5:A7"/>
    <mergeCell ref="B5:N7"/>
    <mergeCell ref="B8:N8"/>
    <mergeCell ref="B9:N9"/>
    <mergeCell ref="B10:N10"/>
    <mergeCell ref="B11:N11"/>
    <mergeCell ref="B12:N12"/>
    <mergeCell ref="B13:N13"/>
    <mergeCell ref="B26:N26"/>
    <mergeCell ref="B15:N15"/>
    <mergeCell ref="B16:N16"/>
    <mergeCell ref="B17:N17"/>
    <mergeCell ref="B18:N18"/>
    <mergeCell ref="B19:N19"/>
    <mergeCell ref="B20:N20"/>
    <mergeCell ref="B21:N21"/>
    <mergeCell ref="B22:N22"/>
    <mergeCell ref="B23:N23"/>
    <mergeCell ref="B24:N24"/>
    <mergeCell ref="B25:N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B11" sqref="B11:N11"/>
    </sheetView>
  </sheetViews>
  <sheetFormatPr defaultRowHeight="15" x14ac:dyDescent="0.25"/>
  <sheetData>
    <row r="1" spans="1:14" ht="50.25" customHeight="1" x14ac:dyDescent="0.25">
      <c r="A1" s="627"/>
      <c r="B1" s="628" t="s">
        <v>22</v>
      </c>
      <c r="C1" s="643" t="s">
        <v>1032</v>
      </c>
      <c r="D1" s="645"/>
      <c r="E1" s="629"/>
      <c r="F1" s="630"/>
      <c r="G1" s="630"/>
      <c r="H1" s="630"/>
      <c r="I1" s="631"/>
      <c r="J1" s="630"/>
      <c r="K1" s="630"/>
      <c r="L1" s="630"/>
      <c r="M1" s="630"/>
      <c r="N1" s="630"/>
    </row>
    <row r="2" spans="1:14" ht="15.75" x14ac:dyDescent="0.25">
      <c r="A2" s="627"/>
      <c r="B2" s="628" t="s">
        <v>24</v>
      </c>
      <c r="C2" s="646">
        <v>43084</v>
      </c>
      <c r="D2" s="647"/>
      <c r="E2" s="632"/>
      <c r="F2" s="630"/>
      <c r="G2" s="631"/>
      <c r="H2" s="633"/>
      <c r="I2" s="631"/>
      <c r="J2" s="631"/>
      <c r="K2" s="630"/>
      <c r="L2" s="630"/>
      <c r="M2" s="311"/>
      <c r="N2" s="630"/>
    </row>
    <row r="3" spans="1:14" ht="31.5" x14ac:dyDescent="0.25">
      <c r="A3" s="627"/>
      <c r="B3" s="628" t="s">
        <v>25</v>
      </c>
      <c r="C3" s="648" t="s">
        <v>1416</v>
      </c>
      <c r="D3" s="649"/>
      <c r="E3" s="634"/>
      <c r="F3" s="630"/>
      <c r="G3" s="630"/>
      <c r="H3" s="630"/>
      <c r="I3" s="630"/>
      <c r="J3" s="630"/>
      <c r="K3" s="630"/>
      <c r="L3" s="630"/>
      <c r="M3" s="630"/>
      <c r="N3" s="630"/>
    </row>
    <row r="4" spans="1:14" ht="15.75" x14ac:dyDescent="0.25">
      <c r="A4" s="627"/>
      <c r="B4" s="635"/>
      <c r="C4" s="636"/>
      <c r="D4" s="637"/>
      <c r="E4" s="637"/>
      <c r="F4" s="630"/>
      <c r="G4" s="630"/>
      <c r="H4" s="630"/>
      <c r="I4" s="630"/>
      <c r="J4" s="630"/>
      <c r="K4" s="630"/>
      <c r="L4" s="630"/>
      <c r="M4" s="630"/>
      <c r="N4" s="630"/>
    </row>
    <row r="5" spans="1:14" x14ac:dyDescent="0.25">
      <c r="A5" s="650" t="s">
        <v>27</v>
      </c>
      <c r="B5" s="653" t="s">
        <v>494</v>
      </c>
      <c r="C5" s="654"/>
      <c r="D5" s="654"/>
      <c r="E5" s="654"/>
      <c r="F5" s="654"/>
      <c r="G5" s="654"/>
      <c r="H5" s="654"/>
      <c r="I5" s="654"/>
      <c r="J5" s="654"/>
      <c r="K5" s="654"/>
      <c r="L5" s="654"/>
      <c r="M5" s="654"/>
      <c r="N5" s="655"/>
    </row>
    <row r="6" spans="1:14" x14ac:dyDescent="0.25">
      <c r="A6" s="651"/>
      <c r="B6" s="656"/>
      <c r="C6" s="657"/>
      <c r="D6" s="657"/>
      <c r="E6" s="657"/>
      <c r="F6" s="657"/>
      <c r="G6" s="657"/>
      <c r="H6" s="657"/>
      <c r="I6" s="657"/>
      <c r="J6" s="657"/>
      <c r="K6" s="657"/>
      <c r="L6" s="657"/>
      <c r="M6" s="657"/>
      <c r="N6" s="658"/>
    </row>
    <row r="7" spans="1:14" x14ac:dyDescent="0.25">
      <c r="A7" s="652"/>
      <c r="B7" s="659"/>
      <c r="C7" s="660"/>
      <c r="D7" s="660"/>
      <c r="E7" s="660"/>
      <c r="F7" s="660"/>
      <c r="G7" s="660"/>
      <c r="H7" s="660"/>
      <c r="I7" s="660"/>
      <c r="J7" s="660"/>
      <c r="K7" s="660"/>
      <c r="L7" s="660"/>
      <c r="M7" s="660"/>
      <c r="N7" s="661"/>
    </row>
    <row r="8" spans="1:14" s="162" customFormat="1" x14ac:dyDescent="0.25">
      <c r="A8" s="638">
        <v>12</v>
      </c>
      <c r="B8" s="643" t="s">
        <v>1417</v>
      </c>
      <c r="C8" s="644"/>
      <c r="D8" s="644"/>
      <c r="E8" s="644"/>
      <c r="F8" s="644"/>
      <c r="G8" s="644"/>
      <c r="H8" s="644"/>
      <c r="I8" s="644"/>
      <c r="J8" s="644"/>
      <c r="K8" s="644"/>
      <c r="L8" s="644"/>
      <c r="M8" s="644"/>
      <c r="N8" s="645"/>
    </row>
    <row r="9" spans="1:14" s="162" customFormat="1" x14ac:dyDescent="0.25">
      <c r="A9" s="638" t="s">
        <v>1418</v>
      </c>
      <c r="B9" s="643" t="s">
        <v>1419</v>
      </c>
      <c r="C9" s="644"/>
      <c r="D9" s="644"/>
      <c r="E9" s="644"/>
      <c r="F9" s="644"/>
      <c r="G9" s="644"/>
      <c r="H9" s="644"/>
      <c r="I9" s="644"/>
      <c r="J9" s="644"/>
      <c r="K9" s="644"/>
      <c r="L9" s="644"/>
      <c r="M9" s="644"/>
      <c r="N9" s="645"/>
    </row>
    <row r="10" spans="1:14" s="162" customFormat="1" x14ac:dyDescent="0.25">
      <c r="A10" s="638">
        <v>104</v>
      </c>
      <c r="B10" s="643" t="s">
        <v>1420</v>
      </c>
      <c r="C10" s="644"/>
      <c r="D10" s="644"/>
      <c r="E10" s="644"/>
      <c r="F10" s="644"/>
      <c r="G10" s="644"/>
      <c r="H10" s="644"/>
      <c r="I10" s="644"/>
      <c r="J10" s="644"/>
      <c r="K10" s="644"/>
      <c r="L10" s="644"/>
      <c r="M10" s="644"/>
      <c r="N10" s="645"/>
    </row>
    <row r="11" spans="1:14" s="162" customFormat="1" ht="30" x14ac:dyDescent="0.25">
      <c r="A11" s="639" t="s">
        <v>1421</v>
      </c>
      <c r="B11" s="643" t="s">
        <v>1422</v>
      </c>
      <c r="C11" s="644"/>
      <c r="D11" s="644"/>
      <c r="E11" s="644"/>
      <c r="F11" s="644"/>
      <c r="G11" s="644"/>
      <c r="H11" s="644"/>
      <c r="I11" s="644"/>
      <c r="J11" s="644"/>
      <c r="K11" s="644"/>
      <c r="L11" s="644"/>
      <c r="M11" s="644"/>
      <c r="N11" s="645"/>
    </row>
    <row r="12" spans="1:14" s="162" customFormat="1" x14ac:dyDescent="0.25">
      <c r="A12" s="638">
        <v>160</v>
      </c>
      <c r="B12" s="643" t="s">
        <v>1423</v>
      </c>
      <c r="C12" s="644"/>
      <c r="D12" s="644"/>
      <c r="E12" s="644"/>
      <c r="F12" s="644"/>
      <c r="G12" s="644"/>
      <c r="H12" s="644"/>
      <c r="I12" s="644"/>
      <c r="J12" s="644"/>
      <c r="K12" s="644"/>
      <c r="L12" s="644"/>
      <c r="M12" s="644"/>
      <c r="N12" s="645"/>
    </row>
    <row r="13" spans="1:14" s="162" customFormat="1" x14ac:dyDescent="0.25">
      <c r="A13" s="639"/>
      <c r="B13" s="643"/>
      <c r="C13" s="644"/>
      <c r="D13" s="644"/>
      <c r="E13" s="644"/>
      <c r="F13" s="644"/>
      <c r="G13" s="644"/>
      <c r="H13" s="644"/>
      <c r="I13" s="644"/>
      <c r="J13" s="644"/>
      <c r="K13" s="644"/>
      <c r="L13" s="644"/>
      <c r="M13" s="644"/>
      <c r="N13" s="645"/>
    </row>
    <row r="14" spans="1:14" x14ac:dyDescent="0.25">
      <c r="A14" s="639"/>
      <c r="B14" s="643"/>
      <c r="C14" s="644"/>
      <c r="D14" s="644"/>
      <c r="E14" s="644"/>
      <c r="F14" s="644"/>
      <c r="G14" s="644"/>
      <c r="H14" s="644"/>
      <c r="I14" s="644"/>
      <c r="J14" s="644"/>
      <c r="K14" s="644"/>
      <c r="L14" s="644"/>
      <c r="M14" s="644"/>
      <c r="N14" s="645"/>
    </row>
    <row r="15" spans="1:14" x14ac:dyDescent="0.25">
      <c r="A15" s="639"/>
      <c r="B15" s="643"/>
      <c r="C15" s="644"/>
      <c r="D15" s="644"/>
      <c r="E15" s="644"/>
      <c r="F15" s="644"/>
      <c r="G15" s="644"/>
      <c r="H15" s="644"/>
      <c r="I15" s="644"/>
      <c r="J15" s="644"/>
      <c r="K15" s="644"/>
      <c r="L15" s="644"/>
      <c r="M15" s="644"/>
      <c r="N15" s="645"/>
    </row>
    <row r="16" spans="1:14" x14ac:dyDescent="0.25">
      <c r="A16" s="638"/>
      <c r="B16" s="643"/>
      <c r="C16" s="644"/>
      <c r="D16" s="644"/>
      <c r="E16" s="644"/>
      <c r="F16" s="644"/>
      <c r="G16" s="644"/>
      <c r="H16" s="644"/>
      <c r="I16" s="644"/>
      <c r="J16" s="644"/>
      <c r="K16" s="644"/>
      <c r="L16" s="644"/>
      <c r="M16" s="644"/>
      <c r="N16" s="645"/>
    </row>
    <row r="17" spans="1:14" x14ac:dyDescent="0.25">
      <c r="A17" s="638"/>
      <c r="B17" s="643"/>
      <c r="C17" s="644"/>
      <c r="D17" s="644"/>
      <c r="E17" s="644"/>
      <c r="F17" s="644"/>
      <c r="G17" s="644"/>
      <c r="H17" s="644"/>
      <c r="I17" s="644"/>
      <c r="J17" s="644"/>
      <c r="K17" s="644"/>
      <c r="L17" s="644"/>
      <c r="M17" s="644"/>
      <c r="N17" s="645"/>
    </row>
    <row r="18" spans="1:14" x14ac:dyDescent="0.25">
      <c r="A18" s="638"/>
      <c r="B18" s="582"/>
      <c r="C18" s="583"/>
      <c r="D18" s="583"/>
      <c r="E18" s="583"/>
      <c r="F18" s="583"/>
      <c r="G18" s="583"/>
      <c r="H18" s="583"/>
      <c r="I18" s="583"/>
      <c r="J18" s="583"/>
      <c r="K18" s="583"/>
      <c r="L18" s="583"/>
      <c r="M18" s="583"/>
      <c r="N18" s="584"/>
    </row>
    <row r="19" spans="1:14" x14ac:dyDescent="0.25">
      <c r="A19" s="639"/>
      <c r="B19" s="643"/>
      <c r="C19" s="662"/>
      <c r="D19" s="662"/>
      <c r="E19" s="662"/>
      <c r="F19" s="662"/>
      <c r="G19" s="662"/>
      <c r="H19" s="662"/>
      <c r="I19" s="662"/>
      <c r="J19" s="662"/>
      <c r="K19" s="662"/>
      <c r="L19" s="662"/>
      <c r="M19" s="662"/>
      <c r="N19" s="649"/>
    </row>
    <row r="20" spans="1:14" x14ac:dyDescent="0.25">
      <c r="A20" s="638"/>
      <c r="B20" s="643"/>
      <c r="C20" s="644"/>
      <c r="D20" s="644"/>
      <c r="E20" s="644"/>
      <c r="F20" s="644"/>
      <c r="G20" s="644"/>
      <c r="H20" s="644"/>
      <c r="I20" s="644"/>
      <c r="J20" s="644"/>
      <c r="K20" s="644"/>
      <c r="L20" s="644"/>
      <c r="M20" s="644"/>
      <c r="N20" s="645"/>
    </row>
    <row r="21" spans="1:14" x14ac:dyDescent="0.25">
      <c r="A21" s="638"/>
      <c r="B21" s="643"/>
      <c r="C21" s="644"/>
      <c r="D21" s="644"/>
      <c r="E21" s="644"/>
      <c r="F21" s="644"/>
      <c r="G21" s="644"/>
      <c r="H21" s="644"/>
      <c r="I21" s="644"/>
      <c r="J21" s="644"/>
      <c r="K21" s="644"/>
      <c r="L21" s="644"/>
      <c r="M21" s="644"/>
      <c r="N21" s="645"/>
    </row>
    <row r="22" spans="1:14" x14ac:dyDescent="0.25">
      <c r="A22" s="638"/>
      <c r="B22" s="643"/>
      <c r="C22" s="662"/>
      <c r="D22" s="662"/>
      <c r="E22" s="662"/>
      <c r="F22" s="662"/>
      <c r="G22" s="662"/>
      <c r="H22" s="662"/>
      <c r="I22" s="662"/>
      <c r="J22" s="662"/>
      <c r="K22" s="662"/>
      <c r="L22" s="662"/>
      <c r="M22" s="662"/>
      <c r="N22" s="649"/>
    </row>
    <row r="23" spans="1:14" x14ac:dyDescent="0.25">
      <c r="A23" s="638"/>
      <c r="B23" s="643"/>
      <c r="C23" s="644"/>
      <c r="D23" s="644"/>
      <c r="E23" s="644"/>
      <c r="F23" s="644"/>
      <c r="G23" s="644"/>
      <c r="H23" s="644"/>
      <c r="I23" s="644"/>
      <c r="J23" s="644"/>
      <c r="K23" s="644"/>
      <c r="L23" s="644"/>
      <c r="M23" s="644"/>
      <c r="N23" s="645"/>
    </row>
    <row r="24" spans="1:14" x14ac:dyDescent="0.25">
      <c r="A24" s="638"/>
      <c r="B24" s="643"/>
      <c r="C24" s="644"/>
      <c r="D24" s="644"/>
      <c r="E24" s="644"/>
      <c r="F24" s="644"/>
      <c r="G24" s="644"/>
      <c r="H24" s="644"/>
      <c r="I24" s="644"/>
      <c r="J24" s="644"/>
      <c r="K24" s="644"/>
      <c r="L24" s="644"/>
      <c r="M24" s="644"/>
      <c r="N24" s="645"/>
    </row>
    <row r="25" spans="1:14" x14ac:dyDescent="0.25">
      <c r="A25" s="638"/>
      <c r="B25" s="643"/>
      <c r="C25" s="644"/>
      <c r="D25" s="644"/>
      <c r="E25" s="644"/>
      <c r="F25" s="644"/>
      <c r="G25" s="644"/>
      <c r="H25" s="644"/>
      <c r="I25" s="644"/>
      <c r="J25" s="644"/>
      <c r="K25" s="644"/>
      <c r="L25" s="644"/>
      <c r="M25" s="644"/>
      <c r="N25" s="645"/>
    </row>
    <row r="26" spans="1:14" x14ac:dyDescent="0.25">
      <c r="A26" s="638"/>
      <c r="B26" s="643"/>
      <c r="C26" s="644"/>
      <c r="D26" s="644"/>
      <c r="E26" s="644"/>
      <c r="F26" s="644"/>
      <c r="G26" s="644"/>
      <c r="H26" s="644"/>
      <c r="I26" s="644"/>
      <c r="J26" s="644"/>
      <c r="K26" s="644"/>
      <c r="L26" s="644"/>
      <c r="M26" s="644"/>
      <c r="N26" s="645"/>
    </row>
    <row r="27" spans="1:14" x14ac:dyDescent="0.25">
      <c r="A27" s="638"/>
      <c r="B27" s="643"/>
      <c r="C27" s="644"/>
      <c r="D27" s="644"/>
      <c r="E27" s="644"/>
      <c r="F27" s="644"/>
      <c r="G27" s="644"/>
      <c r="H27" s="644"/>
      <c r="I27" s="644"/>
      <c r="J27" s="644"/>
      <c r="K27" s="644"/>
      <c r="L27" s="644"/>
      <c r="M27" s="644"/>
      <c r="N27" s="645"/>
    </row>
    <row r="28" spans="1:14" ht="15.75" x14ac:dyDescent="0.25">
      <c r="A28" s="640"/>
      <c r="B28" s="663" t="s">
        <v>1424</v>
      </c>
      <c r="C28" s="664"/>
      <c r="D28" s="664"/>
      <c r="E28" s="664"/>
      <c r="F28" s="664"/>
      <c r="G28" s="664"/>
      <c r="H28" s="664"/>
      <c r="I28" s="664"/>
      <c r="J28" s="664"/>
      <c r="K28" s="664"/>
      <c r="L28" s="664"/>
      <c r="M28" s="664"/>
      <c r="N28" s="665"/>
    </row>
  </sheetData>
  <mergeCells count="25">
    <mergeCell ref="B28:N28"/>
    <mergeCell ref="B22:N22"/>
    <mergeCell ref="B23:N23"/>
    <mergeCell ref="B24:N24"/>
    <mergeCell ref="B25:N25"/>
    <mergeCell ref="B26:N26"/>
    <mergeCell ref="B27:N27"/>
    <mergeCell ref="B21:N21"/>
    <mergeCell ref="B9:N9"/>
    <mergeCell ref="B10:N10"/>
    <mergeCell ref="B11:N11"/>
    <mergeCell ref="B12:N12"/>
    <mergeCell ref="B13:N13"/>
    <mergeCell ref="B14:N14"/>
    <mergeCell ref="B15:N15"/>
    <mergeCell ref="B16:N16"/>
    <mergeCell ref="B17:N17"/>
    <mergeCell ref="B19:N19"/>
    <mergeCell ref="B20:N20"/>
    <mergeCell ref="B8:N8"/>
    <mergeCell ref="C1:D1"/>
    <mergeCell ref="C2:D2"/>
    <mergeCell ref="C3:D3"/>
    <mergeCell ref="A5:A7"/>
    <mergeCell ref="B5:N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12" sqref="A12:XFD12"/>
    </sheetView>
  </sheetViews>
  <sheetFormatPr defaultRowHeight="15" x14ac:dyDescent="0.25"/>
  <cols>
    <col min="2" max="2" width="12.85546875" customWidth="1"/>
    <col min="3" max="3" width="18.28515625" customWidth="1"/>
    <col min="4" max="4" width="33.28515625" customWidth="1"/>
    <col min="5" max="5" width="12.85546875" customWidth="1"/>
    <col min="6" max="6" width="15.5703125" customWidth="1"/>
    <col min="7" max="7" width="20" customWidth="1"/>
    <col min="8" max="8" width="15" customWidth="1"/>
    <col min="9" max="9" width="14.42578125" customWidth="1"/>
    <col min="10" max="10" width="13.85546875" customWidth="1"/>
    <col min="11" max="11" width="15.85546875" customWidth="1"/>
    <col min="12" max="12" width="13.7109375" customWidth="1"/>
    <col min="13" max="13" width="19.140625" customWidth="1"/>
  </cols>
  <sheetData>
    <row r="1" spans="1:14" ht="31.5" x14ac:dyDescent="0.25">
      <c r="A1" s="186"/>
      <c r="B1" s="185" t="s">
        <v>22</v>
      </c>
      <c r="C1" s="677" t="s">
        <v>476</v>
      </c>
      <c r="D1" s="678"/>
      <c r="E1" s="240"/>
      <c r="F1" s="241"/>
      <c r="G1" s="241"/>
      <c r="H1" s="242"/>
      <c r="I1" s="243"/>
      <c r="J1" s="242"/>
      <c r="K1" s="241"/>
      <c r="L1" s="186"/>
      <c r="M1" s="186"/>
      <c r="N1" s="186"/>
    </row>
    <row r="2" spans="1:14" ht="15.75" x14ac:dyDescent="0.25">
      <c r="A2" s="186"/>
      <c r="B2" s="185" t="s">
        <v>24</v>
      </c>
      <c r="C2" s="679">
        <f ca="1">TODAY()</f>
        <v>43088</v>
      </c>
      <c r="D2" s="680"/>
      <c r="E2" s="244"/>
      <c r="F2" s="241"/>
      <c r="G2" s="245"/>
      <c r="H2" s="246"/>
      <c r="I2" s="243"/>
      <c r="J2" s="243"/>
      <c r="K2" s="241"/>
      <c r="L2" s="186"/>
      <c r="M2" s="247">
        <f ca="1">C2</f>
        <v>43088</v>
      </c>
      <c r="N2" s="186"/>
    </row>
    <row r="3" spans="1:14" ht="31.5" x14ac:dyDescent="0.25">
      <c r="A3" s="186"/>
      <c r="B3" s="185" t="s">
        <v>25</v>
      </c>
      <c r="C3" s="681"/>
      <c r="D3" s="682"/>
      <c r="E3" s="248"/>
      <c r="F3" s="241"/>
      <c r="G3" s="241"/>
      <c r="H3" s="242"/>
      <c r="I3" s="242"/>
      <c r="J3" s="242"/>
      <c r="K3" s="241"/>
      <c r="L3" s="186"/>
      <c r="M3" s="186"/>
      <c r="N3" s="186"/>
    </row>
    <row r="4" spans="1:14" ht="15.75" x14ac:dyDescent="0.25">
      <c r="A4" s="186"/>
      <c r="B4" s="249"/>
      <c r="C4" s="250"/>
      <c r="D4" s="251"/>
      <c r="E4" s="251"/>
      <c r="F4" s="241"/>
      <c r="G4" s="241"/>
      <c r="H4" s="242"/>
      <c r="I4" s="242"/>
      <c r="J4" s="242"/>
      <c r="K4" s="241"/>
      <c r="L4" s="186"/>
      <c r="M4" s="186"/>
      <c r="N4" s="186"/>
    </row>
    <row r="5" spans="1:14" ht="26.25" customHeight="1" x14ac:dyDescent="0.25">
      <c r="A5" s="669" t="s">
        <v>27</v>
      </c>
      <c r="B5" s="672" t="s">
        <v>28</v>
      </c>
      <c r="C5" s="672" t="s">
        <v>29</v>
      </c>
      <c r="D5" s="672" t="s">
        <v>30</v>
      </c>
      <c r="E5" s="672" t="s">
        <v>31</v>
      </c>
      <c r="F5" s="673" t="s">
        <v>1</v>
      </c>
      <c r="G5" s="673" t="s">
        <v>477</v>
      </c>
      <c r="H5" s="669" t="s">
        <v>33</v>
      </c>
      <c r="I5" s="674" t="s">
        <v>34</v>
      </c>
      <c r="J5" s="672" t="s">
        <v>35</v>
      </c>
      <c r="K5" s="666" t="s">
        <v>3</v>
      </c>
      <c r="L5" s="669" t="s">
        <v>5</v>
      </c>
      <c r="M5" s="669" t="s">
        <v>7</v>
      </c>
      <c r="N5" s="669" t="s">
        <v>36</v>
      </c>
    </row>
    <row r="6" spans="1:14" ht="26.25" customHeight="1" x14ac:dyDescent="0.25">
      <c r="A6" s="670"/>
      <c r="B6" s="672"/>
      <c r="C6" s="672"/>
      <c r="D6" s="672"/>
      <c r="E6" s="672"/>
      <c r="F6" s="673"/>
      <c r="G6" s="673"/>
      <c r="H6" s="670"/>
      <c r="I6" s="675"/>
      <c r="J6" s="672"/>
      <c r="K6" s="667"/>
      <c r="L6" s="670"/>
      <c r="M6" s="670"/>
      <c r="N6" s="670"/>
    </row>
    <row r="7" spans="1:14" ht="26.25" customHeight="1" x14ac:dyDescent="0.25">
      <c r="A7" s="671"/>
      <c r="B7" s="672"/>
      <c r="C7" s="672"/>
      <c r="D7" s="672"/>
      <c r="E7" s="672"/>
      <c r="F7" s="673"/>
      <c r="G7" s="673"/>
      <c r="H7" s="671"/>
      <c r="I7" s="676"/>
      <c r="J7" s="672"/>
      <c r="K7" s="668"/>
      <c r="L7" s="671"/>
      <c r="M7" s="671"/>
      <c r="N7" s="671"/>
    </row>
    <row r="8" spans="1:14" s="162" customFormat="1" ht="105" x14ac:dyDescent="0.25">
      <c r="A8" s="252">
        <v>1</v>
      </c>
      <c r="B8" s="253">
        <v>48120206</v>
      </c>
      <c r="C8" s="254" t="s">
        <v>478</v>
      </c>
      <c r="D8" s="255" t="s">
        <v>479</v>
      </c>
      <c r="E8" s="253" t="s">
        <v>480</v>
      </c>
      <c r="F8" s="256">
        <v>2500000</v>
      </c>
      <c r="G8" s="257">
        <v>1943202</v>
      </c>
      <c r="H8" s="450" t="s">
        <v>481</v>
      </c>
      <c r="I8" s="259">
        <v>0</v>
      </c>
      <c r="J8" s="259">
        <v>0</v>
      </c>
      <c r="K8" s="260">
        <v>422701</v>
      </c>
      <c r="L8" s="261">
        <v>0</v>
      </c>
      <c r="M8" s="262">
        <v>1520501</v>
      </c>
      <c r="N8" s="253" t="s">
        <v>482</v>
      </c>
    </row>
    <row r="9" spans="1:14" ht="120" x14ac:dyDescent="0.25">
      <c r="A9" s="263">
        <v>2</v>
      </c>
      <c r="B9" s="264">
        <v>48190030</v>
      </c>
      <c r="C9" s="254" t="s">
        <v>483</v>
      </c>
      <c r="D9" s="265" t="s">
        <v>484</v>
      </c>
      <c r="E9" s="253" t="s">
        <v>480</v>
      </c>
      <c r="F9" s="256">
        <v>2500000</v>
      </c>
      <c r="G9" s="257">
        <v>2361135</v>
      </c>
      <c r="H9" s="258" t="s">
        <v>485</v>
      </c>
      <c r="I9" s="259">
        <v>0</v>
      </c>
      <c r="J9" s="259">
        <v>0</v>
      </c>
      <c r="K9" s="260">
        <v>488047</v>
      </c>
      <c r="L9" s="261">
        <v>0</v>
      </c>
      <c r="M9" s="262">
        <v>1873088</v>
      </c>
      <c r="N9" s="264" t="s">
        <v>482</v>
      </c>
    </row>
    <row r="10" spans="1:14" s="162" customFormat="1" ht="120" x14ac:dyDescent="0.25">
      <c r="A10" s="252">
        <v>3</v>
      </c>
      <c r="B10" s="253">
        <v>48140040</v>
      </c>
      <c r="C10" s="254" t="s">
        <v>486</v>
      </c>
      <c r="D10" s="265" t="s">
        <v>487</v>
      </c>
      <c r="E10" s="253" t="s">
        <v>480</v>
      </c>
      <c r="F10" s="256">
        <v>1500000</v>
      </c>
      <c r="G10" s="257">
        <v>1383650</v>
      </c>
      <c r="H10" s="450" t="s">
        <v>488</v>
      </c>
      <c r="I10" s="259">
        <v>0</v>
      </c>
      <c r="J10" s="259">
        <v>0</v>
      </c>
      <c r="K10" s="260">
        <v>142414</v>
      </c>
      <c r="L10" s="261">
        <v>0</v>
      </c>
      <c r="M10" s="262">
        <v>1241236</v>
      </c>
      <c r="N10" s="253" t="s">
        <v>482</v>
      </c>
    </row>
    <row r="11" spans="1:14" ht="105" x14ac:dyDescent="0.25">
      <c r="A11" s="263">
        <v>4</v>
      </c>
      <c r="B11" s="264">
        <v>48180020</v>
      </c>
      <c r="C11" s="254" t="s">
        <v>489</v>
      </c>
      <c r="D11" s="255" t="s">
        <v>490</v>
      </c>
      <c r="E11" s="253" t="s">
        <v>480</v>
      </c>
      <c r="F11" s="256">
        <v>2000000</v>
      </c>
      <c r="G11" s="266">
        <v>1809489</v>
      </c>
      <c r="H11" s="258" t="s">
        <v>491</v>
      </c>
      <c r="I11" s="259">
        <v>0</v>
      </c>
      <c r="J11" s="259">
        <v>0</v>
      </c>
      <c r="K11" s="260">
        <v>221267</v>
      </c>
      <c r="L11" s="261">
        <v>0</v>
      </c>
      <c r="M11" s="262">
        <v>1588222</v>
      </c>
      <c r="N11" s="264" t="s">
        <v>482</v>
      </c>
    </row>
    <row r="12" spans="1:14" s="162" customFormat="1" ht="120" x14ac:dyDescent="0.25">
      <c r="A12" s="253">
        <v>5</v>
      </c>
      <c r="B12" s="253">
        <v>48190020</v>
      </c>
      <c r="C12" s="267" t="s">
        <v>492</v>
      </c>
      <c r="D12" s="255" t="s">
        <v>493</v>
      </c>
      <c r="E12" s="253" t="s">
        <v>480</v>
      </c>
      <c r="F12" s="256">
        <v>2500000</v>
      </c>
      <c r="G12" s="266">
        <v>2280299</v>
      </c>
      <c r="H12" s="450" t="s">
        <v>491</v>
      </c>
      <c r="I12" s="259">
        <v>0</v>
      </c>
      <c r="J12" s="259">
        <v>0</v>
      </c>
      <c r="K12" s="260">
        <v>217031</v>
      </c>
      <c r="L12" s="261">
        <v>0</v>
      </c>
      <c r="M12" s="262">
        <v>2063268</v>
      </c>
      <c r="N12" s="253" t="s">
        <v>482</v>
      </c>
    </row>
    <row r="13" spans="1:14" x14ac:dyDescent="0.25">
      <c r="A13" s="264"/>
      <c r="B13" s="264"/>
      <c r="C13" s="267"/>
      <c r="D13" s="267"/>
      <c r="E13" s="267"/>
      <c r="F13" s="268"/>
      <c r="G13" s="269"/>
      <c r="H13" s="258"/>
      <c r="I13" s="270"/>
      <c r="J13" s="270"/>
      <c r="K13" s="260"/>
      <c r="L13" s="260"/>
      <c r="M13" s="262"/>
      <c r="N13" s="253"/>
    </row>
    <row r="14" spans="1:14" x14ac:dyDescent="0.25">
      <c r="A14" s="264"/>
      <c r="B14" s="264"/>
      <c r="C14" s="267"/>
      <c r="D14" s="267"/>
      <c r="E14" s="267"/>
      <c r="F14" s="268"/>
      <c r="G14" s="269"/>
      <c r="H14" s="258"/>
      <c r="I14" s="270"/>
      <c r="J14" s="270"/>
      <c r="K14" s="260"/>
      <c r="L14" s="260"/>
      <c r="M14" s="268"/>
      <c r="N14" s="253"/>
    </row>
    <row r="15" spans="1:14" x14ac:dyDescent="0.25">
      <c r="A15" s="264"/>
      <c r="B15" s="264"/>
      <c r="C15" s="267"/>
      <c r="D15" s="267"/>
      <c r="E15" s="267"/>
      <c r="F15" s="268"/>
      <c r="G15" s="269"/>
      <c r="H15" s="258"/>
      <c r="I15" s="270"/>
      <c r="J15" s="270"/>
      <c r="K15" s="260"/>
      <c r="L15" s="260"/>
      <c r="M15" s="268"/>
      <c r="N15" s="253"/>
    </row>
    <row r="16" spans="1:14" x14ac:dyDescent="0.25">
      <c r="A16" s="264"/>
      <c r="B16" s="264"/>
      <c r="C16" s="267"/>
      <c r="D16" s="267"/>
      <c r="E16" s="267"/>
      <c r="F16" s="271"/>
      <c r="G16" s="272"/>
      <c r="H16" s="258"/>
      <c r="I16" s="270"/>
      <c r="J16" s="270"/>
      <c r="K16" s="273"/>
      <c r="L16" s="273"/>
      <c r="M16" s="271"/>
      <c r="N16" s="264"/>
    </row>
    <row r="17" spans="1:14" ht="15.75" x14ac:dyDescent="0.25">
      <c r="A17" s="274"/>
      <c r="B17" s="243"/>
      <c r="C17" s="274"/>
      <c r="D17" s="274"/>
      <c r="E17" s="275" t="s">
        <v>47</v>
      </c>
      <c r="F17" s="276">
        <v>11000000</v>
      </c>
      <c r="G17" s="276">
        <v>9777775</v>
      </c>
      <c r="H17" s="277"/>
      <c r="I17" s="278"/>
      <c r="J17" s="279"/>
      <c r="K17" s="276">
        <v>1491460</v>
      </c>
      <c r="L17" s="280">
        <v>0</v>
      </c>
      <c r="M17" s="280">
        <v>8286315</v>
      </c>
      <c r="N17" s="281"/>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C10" sqref="C10"/>
    </sheetView>
  </sheetViews>
  <sheetFormatPr defaultRowHeight="15" x14ac:dyDescent="0.25"/>
  <cols>
    <col min="2" max="2" width="31.28515625" customWidth="1"/>
    <col min="3" max="3" width="24.85546875" customWidth="1"/>
    <col min="4" max="4" width="28.7109375" customWidth="1"/>
    <col min="5" max="5" width="16.140625" customWidth="1"/>
    <col min="6" max="6" width="13.85546875" customWidth="1"/>
    <col min="7" max="7" width="18.5703125" customWidth="1"/>
    <col min="10" max="10" width="15.85546875" customWidth="1"/>
  </cols>
  <sheetData>
    <row r="1" spans="1:11" ht="31.5" x14ac:dyDescent="0.25">
      <c r="A1" s="186"/>
      <c r="B1" s="185" t="s">
        <v>22</v>
      </c>
      <c r="C1" s="687" t="s">
        <v>476</v>
      </c>
      <c r="D1" s="687"/>
      <c r="E1" s="282"/>
      <c r="F1" s="283"/>
      <c r="G1" s="282"/>
      <c r="H1" s="241"/>
      <c r="I1" s="186"/>
      <c r="J1" s="186"/>
      <c r="K1" s="186"/>
    </row>
    <row r="2" spans="1:11" ht="15.75" x14ac:dyDescent="0.25">
      <c r="A2" s="186"/>
      <c r="B2" s="185" t="s">
        <v>24</v>
      </c>
      <c r="C2" s="688">
        <f ca="1">TODAY()</f>
        <v>43088</v>
      </c>
      <c r="D2" s="688"/>
      <c r="E2" s="284"/>
      <c r="F2" s="283"/>
      <c r="G2" s="283"/>
      <c r="H2" s="241"/>
      <c r="I2" s="186"/>
      <c r="J2" s="247">
        <f ca="1">C2</f>
        <v>43088</v>
      </c>
      <c r="K2" s="186"/>
    </row>
    <row r="3" spans="1:11" ht="31.5" x14ac:dyDescent="0.25">
      <c r="A3" s="186"/>
      <c r="B3" s="185" t="s">
        <v>25</v>
      </c>
      <c r="C3" s="689"/>
      <c r="D3" s="689"/>
      <c r="E3" s="282"/>
      <c r="F3" s="282"/>
      <c r="G3" s="282"/>
      <c r="H3" s="241"/>
      <c r="I3" s="186"/>
      <c r="J3" s="186"/>
      <c r="K3" s="186"/>
    </row>
    <row r="4" spans="1:11" x14ac:dyDescent="0.25">
      <c r="A4" s="186"/>
      <c r="B4" s="250"/>
      <c r="C4" s="241"/>
      <c r="D4" s="241"/>
      <c r="E4" s="282"/>
      <c r="F4" s="282"/>
      <c r="G4" s="282"/>
      <c r="H4" s="241"/>
      <c r="I4" s="186"/>
      <c r="J4" s="186"/>
      <c r="K4" s="186"/>
    </row>
    <row r="5" spans="1:11" ht="15.75" x14ac:dyDescent="0.25">
      <c r="A5" s="285"/>
      <c r="B5" s="690" t="s">
        <v>494</v>
      </c>
      <c r="C5" s="690"/>
      <c r="D5" s="690"/>
      <c r="E5" s="690"/>
      <c r="F5" s="690"/>
      <c r="G5" s="690"/>
      <c r="H5" s="690"/>
      <c r="I5" s="690"/>
      <c r="J5" s="690"/>
      <c r="K5" s="691"/>
    </row>
    <row r="6" spans="1:11" ht="15.75" x14ac:dyDescent="0.25">
      <c r="A6" s="286"/>
      <c r="B6" s="692"/>
      <c r="C6" s="692"/>
      <c r="D6" s="692"/>
      <c r="E6" s="692"/>
      <c r="F6" s="692"/>
      <c r="G6" s="692"/>
      <c r="H6" s="692"/>
      <c r="I6" s="692"/>
      <c r="J6" s="692"/>
      <c r="K6" s="693"/>
    </row>
    <row r="7" spans="1:11" ht="15.75" x14ac:dyDescent="0.25">
      <c r="A7" s="286"/>
      <c r="B7" s="694"/>
      <c r="C7" s="694"/>
      <c r="D7" s="694"/>
      <c r="E7" s="694"/>
      <c r="F7" s="694"/>
      <c r="G7" s="694"/>
      <c r="H7" s="694"/>
      <c r="I7" s="694"/>
      <c r="J7" s="694"/>
      <c r="K7" s="695"/>
    </row>
    <row r="8" spans="1:11" s="162" customFormat="1" ht="63" x14ac:dyDescent="0.25">
      <c r="A8" s="287" t="s">
        <v>27</v>
      </c>
      <c r="B8" s="288" t="s">
        <v>29</v>
      </c>
      <c r="C8" s="289" t="s">
        <v>495</v>
      </c>
      <c r="D8" s="290" t="s">
        <v>496</v>
      </c>
      <c r="E8" s="290" t="s">
        <v>497</v>
      </c>
      <c r="F8" s="290" t="s">
        <v>498</v>
      </c>
      <c r="G8" s="290" t="s">
        <v>499</v>
      </c>
      <c r="H8" s="683" t="s">
        <v>500</v>
      </c>
      <c r="I8" s="684"/>
      <c r="J8" s="684"/>
      <c r="K8" s="685"/>
    </row>
    <row r="9" spans="1:11" s="162" customFormat="1" ht="45" x14ac:dyDescent="0.25">
      <c r="A9" s="252">
        <v>1</v>
      </c>
      <c r="B9" s="254" t="str">
        <f>'[1]1-Template'!C8</f>
        <v>Camp Mabry Admin Offices
2200 W 35th St Bldg 1
Austin, 78730</v>
      </c>
      <c r="C9" s="257">
        <v>5000000</v>
      </c>
      <c r="D9" s="291">
        <v>1945027</v>
      </c>
      <c r="E9" s="291">
        <v>0</v>
      </c>
      <c r="F9" s="291">
        <v>0</v>
      </c>
      <c r="G9" s="291">
        <v>1945027</v>
      </c>
      <c r="H9" s="677" t="s">
        <v>501</v>
      </c>
      <c r="I9" s="686"/>
      <c r="J9" s="686"/>
      <c r="K9" s="678"/>
    </row>
    <row r="10" spans="1:11" s="162" customFormat="1" ht="45" x14ac:dyDescent="0.25">
      <c r="A10" s="252">
        <v>2</v>
      </c>
      <c r="B10" s="254" t="str">
        <f>'[1]1-Template'!C9</f>
        <v>Weslaco Readiness Center
1100 Vo-Tech Drive
Weslaco 78596</v>
      </c>
      <c r="C10" s="256">
        <v>5000000</v>
      </c>
      <c r="D10" s="257">
        <v>2333600</v>
      </c>
      <c r="E10" s="291">
        <v>0</v>
      </c>
      <c r="F10" s="291">
        <v>0</v>
      </c>
      <c r="G10" s="291">
        <v>2333600</v>
      </c>
      <c r="H10" s="677" t="s">
        <v>501</v>
      </c>
      <c r="I10" s="686"/>
      <c r="J10" s="686"/>
      <c r="K10" s="678"/>
    </row>
    <row r="11" spans="1:11" s="162" customFormat="1" ht="60" x14ac:dyDescent="0.25">
      <c r="A11" s="252">
        <v>3</v>
      </c>
      <c r="B11" s="254" t="str">
        <f>'[1]1-Template'!C10</f>
        <v>Terrell Readiness Center
Lions Club Parkway 
Hwy 80 West
Terrell 75160</v>
      </c>
      <c r="C11" s="256">
        <v>3000000</v>
      </c>
      <c r="D11" s="257">
        <v>1363600</v>
      </c>
      <c r="E11" s="291">
        <v>0</v>
      </c>
      <c r="F11" s="291">
        <v>0</v>
      </c>
      <c r="G11" s="291">
        <v>1363600</v>
      </c>
      <c r="H11" s="677" t="s">
        <v>501</v>
      </c>
      <c r="I11" s="686"/>
      <c r="J11" s="686"/>
      <c r="K11" s="678"/>
    </row>
    <row r="12" spans="1:11" s="162" customFormat="1" ht="60" x14ac:dyDescent="0.25">
      <c r="A12" s="252">
        <v>4</v>
      </c>
      <c r="B12" s="254" t="str">
        <f>'[1]1-Template'!C11</f>
        <v>Fort Worth Shoreview Readiness Center
8111 Shoreview Dr
Fort Worth 76108</v>
      </c>
      <c r="C12" s="256">
        <v>4000000</v>
      </c>
      <c r="D12" s="257">
        <v>1795600</v>
      </c>
      <c r="E12" s="291">
        <v>0</v>
      </c>
      <c r="F12" s="291">
        <v>0</v>
      </c>
      <c r="G12" s="291">
        <v>1795600</v>
      </c>
      <c r="H12" s="677" t="s">
        <v>501</v>
      </c>
      <c r="I12" s="686"/>
      <c r="J12" s="686"/>
      <c r="K12" s="678"/>
    </row>
    <row r="13" spans="1:11" s="162" customFormat="1" ht="60" x14ac:dyDescent="0.25">
      <c r="A13" s="253">
        <v>5</v>
      </c>
      <c r="B13" s="267" t="str">
        <f>'[1]1-Template'!C12</f>
        <v>Fort Worth Cobb Park Readiness Center
2101 Cobb Park Dr
Fort Worth 76105</v>
      </c>
      <c r="C13" s="256">
        <v>5000000</v>
      </c>
      <c r="D13" s="257">
        <v>2288600</v>
      </c>
      <c r="E13" s="291">
        <v>0</v>
      </c>
      <c r="F13" s="291">
        <v>0</v>
      </c>
      <c r="G13" s="291">
        <v>2288600</v>
      </c>
      <c r="H13" s="677" t="s">
        <v>501</v>
      </c>
      <c r="I13" s="686"/>
      <c r="J13" s="686"/>
      <c r="K13" s="678"/>
    </row>
    <row r="14" spans="1:11" ht="15.75" x14ac:dyDescent="0.25">
      <c r="A14" s="264"/>
      <c r="B14" s="267"/>
      <c r="C14" s="268"/>
      <c r="D14" s="292"/>
      <c r="E14" s="293"/>
      <c r="F14" s="293"/>
      <c r="G14" s="293"/>
      <c r="H14" s="683"/>
      <c r="I14" s="684"/>
      <c r="J14" s="684"/>
      <c r="K14" s="685"/>
    </row>
    <row r="15" spans="1:11" ht="15.75" x14ac:dyDescent="0.25">
      <c r="A15" s="264"/>
      <c r="B15" s="267"/>
      <c r="C15" s="268"/>
      <c r="D15" s="292"/>
      <c r="E15" s="293"/>
      <c r="F15" s="293"/>
      <c r="G15" s="293"/>
      <c r="H15" s="683"/>
      <c r="I15" s="684"/>
      <c r="J15" s="684"/>
      <c r="K15" s="685"/>
    </row>
    <row r="16" spans="1:11" ht="15.75" x14ac:dyDescent="0.25">
      <c r="A16" s="264"/>
      <c r="B16" s="267"/>
      <c r="C16" s="268"/>
      <c r="D16" s="292"/>
      <c r="E16" s="293"/>
      <c r="F16" s="293"/>
      <c r="G16" s="293"/>
      <c r="H16" s="683"/>
      <c r="I16" s="684"/>
      <c r="J16" s="684"/>
      <c r="K16" s="685"/>
    </row>
    <row r="17" spans="1:11" ht="15.75" x14ac:dyDescent="0.25">
      <c r="A17" s="264"/>
      <c r="B17" s="267"/>
      <c r="C17" s="271"/>
      <c r="D17" s="294"/>
      <c r="E17" s="295"/>
      <c r="F17" s="295"/>
      <c r="G17" s="295"/>
      <c r="H17" s="683"/>
      <c r="I17" s="684"/>
      <c r="J17" s="684"/>
      <c r="K17" s="685"/>
    </row>
    <row r="18" spans="1:11" ht="15.75" x14ac:dyDescent="0.25">
      <c r="A18" s="274"/>
      <c r="B18" s="275" t="s">
        <v>47</v>
      </c>
      <c r="C18" s="276">
        <f>SUM(C9:C17)</f>
        <v>22000000</v>
      </c>
      <c r="D18" s="276">
        <f>SUM(D9:D17)</f>
        <v>9726427</v>
      </c>
      <c r="E18" s="276">
        <f t="shared" ref="E18:G18" si="0">SUM(E9:E17)</f>
        <v>0</v>
      </c>
      <c r="F18" s="276">
        <f t="shared" si="0"/>
        <v>0</v>
      </c>
      <c r="G18" s="276">
        <f t="shared" si="0"/>
        <v>9726427</v>
      </c>
      <c r="H18" s="155"/>
      <c r="I18" s="155"/>
      <c r="J18" s="184"/>
      <c r="K18" s="281"/>
    </row>
  </sheetData>
  <mergeCells count="14">
    <mergeCell ref="H9:K9"/>
    <mergeCell ref="C1:D1"/>
    <mergeCell ref="C2:D2"/>
    <mergeCell ref="C3:D3"/>
    <mergeCell ref="B5:K7"/>
    <mergeCell ref="H8:K8"/>
    <mergeCell ref="H16:K16"/>
    <mergeCell ref="H17:K17"/>
    <mergeCell ref="H10:K10"/>
    <mergeCell ref="H11:K11"/>
    <mergeCell ref="H12:K12"/>
    <mergeCell ref="H13:K13"/>
    <mergeCell ref="H14:K14"/>
    <mergeCell ref="H15:K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workbookViewId="0">
      <selection activeCell="I6" sqref="I6"/>
    </sheetView>
  </sheetViews>
  <sheetFormatPr defaultRowHeight="15" x14ac:dyDescent="0.25"/>
  <cols>
    <col min="2" max="2" width="13.85546875" customWidth="1"/>
    <col min="3" max="3" width="24.5703125" customWidth="1"/>
    <col min="4" max="4" width="27.28515625" customWidth="1"/>
    <col min="5" max="5" width="12.28515625" customWidth="1"/>
    <col min="6" max="6" width="15.85546875" customWidth="1"/>
    <col min="7" max="7" width="19.85546875" customWidth="1"/>
    <col min="8" max="9" width="13.85546875" customWidth="1"/>
    <col min="10" max="10" width="14" customWidth="1"/>
    <col min="11" max="11" width="15.7109375" customWidth="1"/>
    <col min="12" max="12" width="13.42578125" customWidth="1"/>
    <col min="13" max="13" width="15" customWidth="1"/>
  </cols>
  <sheetData>
    <row r="1" spans="1:14" ht="31.5" x14ac:dyDescent="0.25">
      <c r="A1" s="315"/>
      <c r="B1" s="316" t="s">
        <v>22</v>
      </c>
      <c r="C1" s="696" t="s">
        <v>584</v>
      </c>
      <c r="D1" s="697"/>
      <c r="E1" s="317"/>
      <c r="F1" s="318"/>
      <c r="G1" s="319"/>
      <c r="H1" s="320"/>
      <c r="I1" s="321"/>
      <c r="J1" s="322"/>
      <c r="K1" s="319"/>
      <c r="L1" s="319"/>
      <c r="M1" s="319"/>
      <c r="N1" s="323"/>
    </row>
    <row r="2" spans="1:14" ht="15.75" x14ac:dyDescent="0.25">
      <c r="A2" s="315"/>
      <c r="B2" s="316" t="s">
        <v>24</v>
      </c>
      <c r="C2" s="698">
        <v>43082</v>
      </c>
      <c r="D2" s="699"/>
      <c r="E2" s="324"/>
      <c r="F2" s="318"/>
      <c r="G2" s="325"/>
      <c r="H2" s="326"/>
      <c r="I2" s="327"/>
      <c r="J2" s="328"/>
      <c r="K2" s="319"/>
      <c r="L2" s="319"/>
      <c r="M2" s="296">
        <v>43082</v>
      </c>
      <c r="N2" s="329"/>
    </row>
    <row r="3" spans="1:14" ht="31.5" x14ac:dyDescent="0.25">
      <c r="A3" s="315"/>
      <c r="B3" s="316" t="s">
        <v>25</v>
      </c>
      <c r="C3" s="700" t="s">
        <v>585</v>
      </c>
      <c r="D3" s="701"/>
      <c r="E3" s="330"/>
      <c r="F3" s="331"/>
      <c r="G3" s="319"/>
      <c r="H3" s="320"/>
      <c r="I3" s="321"/>
      <c r="J3" s="322"/>
      <c r="K3" s="319"/>
      <c r="L3" s="319"/>
      <c r="M3" s="319"/>
      <c r="N3" s="323"/>
    </row>
    <row r="4" spans="1:14" ht="16.5" thickBot="1" x14ac:dyDescent="0.3">
      <c r="A4" s="315"/>
      <c r="B4" s="332"/>
      <c r="C4" s="333"/>
      <c r="D4" s="334"/>
      <c r="E4" s="335"/>
      <c r="F4" s="336"/>
      <c r="G4" s="337"/>
      <c r="H4" s="320"/>
      <c r="I4" s="338"/>
      <c r="J4" s="339"/>
      <c r="K4" s="319"/>
      <c r="L4" s="319"/>
      <c r="M4" s="319"/>
      <c r="N4" s="323"/>
    </row>
    <row r="5" spans="1:14" s="162" customFormat="1" ht="63.75" thickBot="1" x14ac:dyDescent="0.3">
      <c r="A5" s="340" t="s">
        <v>27</v>
      </c>
      <c r="B5" s="341" t="s">
        <v>28</v>
      </c>
      <c r="C5" s="341" t="s">
        <v>29</v>
      </c>
      <c r="D5" s="341" t="s">
        <v>30</v>
      </c>
      <c r="E5" s="341" t="s">
        <v>31</v>
      </c>
      <c r="F5" s="342" t="s">
        <v>1</v>
      </c>
      <c r="G5" s="341" t="s">
        <v>32</v>
      </c>
      <c r="H5" s="343" t="s">
        <v>33</v>
      </c>
      <c r="I5" s="344" t="s">
        <v>34</v>
      </c>
      <c r="J5" s="345" t="s">
        <v>35</v>
      </c>
      <c r="K5" s="341" t="s">
        <v>3</v>
      </c>
      <c r="L5" s="341" t="s">
        <v>5</v>
      </c>
      <c r="M5" s="341" t="s">
        <v>7</v>
      </c>
      <c r="N5" s="346" t="s">
        <v>36</v>
      </c>
    </row>
    <row r="6" spans="1:14" s="162" customFormat="1" ht="180" x14ac:dyDescent="0.25">
      <c r="A6" s="347">
        <v>1</v>
      </c>
      <c r="B6" s="348" t="s">
        <v>586</v>
      </c>
      <c r="C6" s="349" t="s">
        <v>587</v>
      </c>
      <c r="D6" s="349" t="s">
        <v>588</v>
      </c>
      <c r="E6" s="350" t="s">
        <v>589</v>
      </c>
      <c r="F6" s="351">
        <v>1200000</v>
      </c>
      <c r="G6" s="352">
        <v>1962000</v>
      </c>
      <c r="H6" s="353">
        <v>44067.5</v>
      </c>
      <c r="I6" s="354">
        <v>1</v>
      </c>
      <c r="J6" s="355">
        <v>0.3</v>
      </c>
      <c r="K6" s="356">
        <v>500</v>
      </c>
      <c r="L6" s="356">
        <v>1774.9299999999998</v>
      </c>
      <c r="M6" s="356">
        <v>1959725.07</v>
      </c>
      <c r="N6" s="356"/>
    </row>
    <row r="7" spans="1:14" s="162" customFormat="1" ht="151.5" x14ac:dyDescent="0.25">
      <c r="A7" s="357">
        <v>2</v>
      </c>
      <c r="B7" s="358" t="s">
        <v>590</v>
      </c>
      <c r="C7" s="359" t="s">
        <v>591</v>
      </c>
      <c r="D7" s="359" t="s">
        <v>592</v>
      </c>
      <c r="E7" s="360" t="s">
        <v>589</v>
      </c>
      <c r="F7" s="361">
        <v>35000</v>
      </c>
      <c r="G7" s="362">
        <v>1105000</v>
      </c>
      <c r="H7" s="363">
        <v>43571.708333333299</v>
      </c>
      <c r="I7" s="364">
        <v>0.6</v>
      </c>
      <c r="J7" s="365">
        <v>0</v>
      </c>
      <c r="K7" s="366">
        <v>0</v>
      </c>
      <c r="L7" s="366">
        <v>132.03</v>
      </c>
      <c r="M7" s="366">
        <v>1104867.97</v>
      </c>
      <c r="N7" s="367" t="s">
        <v>593</v>
      </c>
    </row>
    <row r="8" spans="1:14" s="162" customFormat="1" ht="210.75" x14ac:dyDescent="0.25">
      <c r="A8" s="357">
        <v>3</v>
      </c>
      <c r="B8" s="358" t="s">
        <v>594</v>
      </c>
      <c r="C8" s="359" t="s">
        <v>595</v>
      </c>
      <c r="D8" s="359" t="s">
        <v>596</v>
      </c>
      <c r="E8" s="360" t="s">
        <v>589</v>
      </c>
      <c r="F8" s="361">
        <v>71904.622499999998</v>
      </c>
      <c r="G8" s="362">
        <v>1465000</v>
      </c>
      <c r="H8" s="363">
        <v>43718.708333333299</v>
      </c>
      <c r="I8" s="364">
        <v>0.6</v>
      </c>
      <c r="J8" s="365">
        <v>0.11</v>
      </c>
      <c r="K8" s="366">
        <v>0</v>
      </c>
      <c r="L8" s="366">
        <v>1164.53</v>
      </c>
      <c r="M8" s="366">
        <v>1463835.47</v>
      </c>
      <c r="N8" s="367" t="s">
        <v>593</v>
      </c>
    </row>
    <row r="9" spans="1:14" s="162" customFormat="1" ht="241.5" x14ac:dyDescent="0.25">
      <c r="A9" s="357">
        <v>4</v>
      </c>
      <c r="B9" s="358" t="s">
        <v>597</v>
      </c>
      <c r="C9" s="359" t="s">
        <v>598</v>
      </c>
      <c r="D9" s="359" t="s">
        <v>599</v>
      </c>
      <c r="E9" s="360" t="s">
        <v>589</v>
      </c>
      <c r="F9" s="361">
        <v>50000</v>
      </c>
      <c r="G9" s="362">
        <v>1351000</v>
      </c>
      <c r="H9" s="363">
        <v>43145.708333333299</v>
      </c>
      <c r="I9" s="364">
        <v>0.6</v>
      </c>
      <c r="J9" s="365">
        <v>0</v>
      </c>
      <c r="K9" s="366">
        <v>0</v>
      </c>
      <c r="L9" s="366">
        <v>0</v>
      </c>
      <c r="M9" s="366">
        <v>1351000</v>
      </c>
      <c r="N9" s="367" t="s">
        <v>593</v>
      </c>
    </row>
    <row r="10" spans="1:14" s="162" customFormat="1" ht="120" x14ac:dyDescent="0.25">
      <c r="A10" s="357">
        <v>5</v>
      </c>
      <c r="B10" s="358" t="s">
        <v>600</v>
      </c>
      <c r="C10" s="359" t="s">
        <v>601</v>
      </c>
      <c r="D10" s="368" t="s">
        <v>602</v>
      </c>
      <c r="E10" s="360" t="s">
        <v>589</v>
      </c>
      <c r="F10" s="361">
        <v>57245.737499999996</v>
      </c>
      <c r="G10" s="362">
        <v>57245.737499999996</v>
      </c>
      <c r="H10" s="363">
        <v>43175.708333333299</v>
      </c>
      <c r="I10" s="364">
        <v>1</v>
      </c>
      <c r="J10" s="365">
        <v>0.37</v>
      </c>
      <c r="K10" s="366">
        <v>-5.3290705182007498E-15</v>
      </c>
      <c r="L10" s="366">
        <v>1313.7099999999998</v>
      </c>
      <c r="M10" s="366">
        <v>55932.027499999997</v>
      </c>
      <c r="N10" s="369"/>
    </row>
    <row r="11" spans="1:14" s="162" customFormat="1" ht="180" x14ac:dyDescent="0.25">
      <c r="A11" s="357">
        <v>6</v>
      </c>
      <c r="B11" s="358" t="s">
        <v>603</v>
      </c>
      <c r="C11" s="359" t="s">
        <v>604</v>
      </c>
      <c r="D11" s="359" t="s">
        <v>605</v>
      </c>
      <c r="E11" s="360" t="s">
        <v>589</v>
      </c>
      <c r="F11" s="361">
        <v>809623.8885</v>
      </c>
      <c r="G11" s="362">
        <v>809623.8885</v>
      </c>
      <c r="H11" s="363">
        <v>43552.708333333299</v>
      </c>
      <c r="I11" s="364">
        <v>1</v>
      </c>
      <c r="J11" s="365">
        <v>0.13</v>
      </c>
      <c r="K11" s="366">
        <v>3.69</v>
      </c>
      <c r="L11" s="366">
        <v>4246.1000000000004</v>
      </c>
      <c r="M11" s="366">
        <v>805374.09850000008</v>
      </c>
      <c r="N11" s="366"/>
    </row>
    <row r="12" spans="1:14" s="162" customFormat="1" ht="180" x14ac:dyDescent="0.25">
      <c r="A12" s="357">
        <v>7</v>
      </c>
      <c r="B12" s="358" t="s">
        <v>606</v>
      </c>
      <c r="C12" s="359" t="s">
        <v>607</v>
      </c>
      <c r="D12" s="359" t="s">
        <v>608</v>
      </c>
      <c r="E12" s="360" t="s">
        <v>589</v>
      </c>
      <c r="F12" s="361">
        <v>180000</v>
      </c>
      <c r="G12" s="362">
        <v>150000</v>
      </c>
      <c r="H12" s="363">
        <v>43297.708333333299</v>
      </c>
      <c r="I12" s="364">
        <v>1</v>
      </c>
      <c r="J12" s="365">
        <v>0.32</v>
      </c>
      <c r="K12" s="366">
        <v>0</v>
      </c>
      <c r="L12" s="366">
        <v>1322.4800000000002</v>
      </c>
      <c r="M12" s="366">
        <v>148677.51999999999</v>
      </c>
      <c r="N12" s="366"/>
    </row>
    <row r="13" spans="1:14" s="162" customFormat="1" ht="165" x14ac:dyDescent="0.25">
      <c r="A13" s="357">
        <v>8</v>
      </c>
      <c r="B13" s="358" t="s">
        <v>609</v>
      </c>
      <c r="C13" s="359" t="s">
        <v>610</v>
      </c>
      <c r="D13" s="368" t="s">
        <v>611</v>
      </c>
      <c r="E13" s="360" t="s">
        <v>589</v>
      </c>
      <c r="F13" s="361">
        <v>23410.128000000001</v>
      </c>
      <c r="G13" s="362">
        <v>23410.128000000001</v>
      </c>
      <c r="H13" s="363">
        <v>44299.708333333299</v>
      </c>
      <c r="I13" s="364">
        <v>0.6</v>
      </c>
      <c r="J13" s="365">
        <v>0</v>
      </c>
      <c r="K13" s="366">
        <v>0</v>
      </c>
      <c r="L13" s="366">
        <v>0</v>
      </c>
      <c r="M13" s="366">
        <v>23410.128000000001</v>
      </c>
      <c r="N13" s="366"/>
    </row>
    <row r="14" spans="1:14" s="162" customFormat="1" ht="150" x14ac:dyDescent="0.25">
      <c r="A14" s="357">
        <v>9</v>
      </c>
      <c r="B14" s="358" t="s">
        <v>612</v>
      </c>
      <c r="C14" s="359" t="s">
        <v>613</v>
      </c>
      <c r="D14" s="359" t="s">
        <v>614</v>
      </c>
      <c r="E14" s="360" t="s">
        <v>589</v>
      </c>
      <c r="F14" s="361">
        <v>25803.383999999998</v>
      </c>
      <c r="G14" s="362">
        <v>40000</v>
      </c>
      <c r="H14" s="363">
        <v>43882.708333333299</v>
      </c>
      <c r="I14" s="364">
        <v>0.3</v>
      </c>
      <c r="J14" s="365">
        <v>0</v>
      </c>
      <c r="K14" s="366">
        <v>0</v>
      </c>
      <c r="L14" s="366">
        <v>444.09</v>
      </c>
      <c r="M14" s="366">
        <v>39555.910000000003</v>
      </c>
      <c r="N14" s="366"/>
    </row>
    <row r="15" spans="1:14" s="162" customFormat="1" ht="151.5" x14ac:dyDescent="0.25">
      <c r="A15" s="357">
        <v>10</v>
      </c>
      <c r="B15" s="358" t="s">
        <v>615</v>
      </c>
      <c r="C15" s="359" t="s">
        <v>616</v>
      </c>
      <c r="D15" s="359" t="s">
        <v>617</v>
      </c>
      <c r="E15" s="360" t="s">
        <v>589</v>
      </c>
      <c r="F15" s="361">
        <v>500000</v>
      </c>
      <c r="G15" s="362">
        <v>1250000</v>
      </c>
      <c r="H15" s="363">
        <v>43836</v>
      </c>
      <c r="I15" s="364">
        <v>0.3</v>
      </c>
      <c r="J15" s="365">
        <v>0</v>
      </c>
      <c r="K15" s="366">
        <v>0</v>
      </c>
      <c r="L15" s="366">
        <v>184.84999999999997</v>
      </c>
      <c r="M15" s="366">
        <v>1249815.1499999999</v>
      </c>
      <c r="N15" s="367" t="s">
        <v>593</v>
      </c>
    </row>
    <row r="16" spans="1:14" s="162" customFormat="1" ht="120" x14ac:dyDescent="0.25">
      <c r="A16" s="357">
        <v>11</v>
      </c>
      <c r="B16" s="358" t="s">
        <v>618</v>
      </c>
      <c r="C16" s="359" t="s">
        <v>619</v>
      </c>
      <c r="D16" s="359" t="s">
        <v>620</v>
      </c>
      <c r="E16" s="360" t="s">
        <v>589</v>
      </c>
      <c r="F16" s="361">
        <v>75782.466</v>
      </c>
      <c r="G16" s="362">
        <v>175000</v>
      </c>
      <c r="H16" s="363">
        <v>43259.708333333299</v>
      </c>
      <c r="I16" s="364">
        <v>1</v>
      </c>
      <c r="J16" s="365">
        <v>0.5</v>
      </c>
      <c r="K16" s="366">
        <v>7902.8</v>
      </c>
      <c r="L16" s="366">
        <v>772.45</v>
      </c>
      <c r="M16" s="366">
        <v>166324.75</v>
      </c>
      <c r="N16" s="366"/>
    </row>
    <row r="17" spans="1:14" s="162" customFormat="1" ht="270" x14ac:dyDescent="0.25">
      <c r="A17" s="357">
        <v>12</v>
      </c>
      <c r="B17" s="358" t="s">
        <v>621</v>
      </c>
      <c r="C17" s="359" t="s">
        <v>622</v>
      </c>
      <c r="D17" s="359" t="s">
        <v>623</v>
      </c>
      <c r="E17" s="360" t="s">
        <v>589</v>
      </c>
      <c r="F17" s="361">
        <v>500891.08500000002</v>
      </c>
      <c r="G17" s="362">
        <v>320000</v>
      </c>
      <c r="H17" s="363">
        <v>43493.708333333299</v>
      </c>
      <c r="I17" s="364">
        <v>1</v>
      </c>
      <c r="J17" s="365">
        <v>0.09</v>
      </c>
      <c r="K17" s="366">
        <v>0</v>
      </c>
      <c r="L17" s="366">
        <v>3629.0699999999993</v>
      </c>
      <c r="M17" s="366">
        <v>316370.93</v>
      </c>
      <c r="N17" s="366"/>
    </row>
    <row r="18" spans="1:14" s="162" customFormat="1" ht="135" x14ac:dyDescent="0.25">
      <c r="A18" s="357">
        <v>13</v>
      </c>
      <c r="B18" s="358" t="s">
        <v>624</v>
      </c>
      <c r="C18" s="359" t="s">
        <v>625</v>
      </c>
      <c r="D18" s="359" t="s">
        <v>626</v>
      </c>
      <c r="E18" s="360" t="s">
        <v>589</v>
      </c>
      <c r="F18" s="361">
        <v>126919.24800000001</v>
      </c>
      <c r="G18" s="362">
        <v>160000</v>
      </c>
      <c r="H18" s="363">
        <v>43481.708333333299</v>
      </c>
      <c r="I18" s="364">
        <v>1</v>
      </c>
      <c r="J18" s="365">
        <v>0</v>
      </c>
      <c r="K18" s="366">
        <v>0</v>
      </c>
      <c r="L18" s="366">
        <v>0</v>
      </c>
      <c r="M18" s="366">
        <v>160000</v>
      </c>
      <c r="N18" s="366"/>
    </row>
    <row r="19" spans="1:14" s="162" customFormat="1" ht="75.75" x14ac:dyDescent="0.25">
      <c r="A19" s="370" t="s">
        <v>627</v>
      </c>
      <c r="B19" s="358" t="s">
        <v>628</v>
      </c>
      <c r="C19" s="359" t="s">
        <v>629</v>
      </c>
      <c r="D19" s="359" t="s">
        <v>630</v>
      </c>
      <c r="E19" s="360" t="s">
        <v>589</v>
      </c>
      <c r="F19" s="361">
        <v>0</v>
      </c>
      <c r="G19" s="362">
        <v>220</v>
      </c>
      <c r="H19" s="363" t="s">
        <v>631</v>
      </c>
      <c r="I19" s="364">
        <v>1</v>
      </c>
      <c r="J19" s="365">
        <v>0</v>
      </c>
      <c r="K19" s="366">
        <v>0</v>
      </c>
      <c r="L19" s="366">
        <v>0</v>
      </c>
      <c r="M19" s="366">
        <v>220</v>
      </c>
      <c r="N19" s="367" t="s">
        <v>593</v>
      </c>
    </row>
    <row r="20" spans="1:14" s="162" customFormat="1" ht="135" x14ac:dyDescent="0.25">
      <c r="A20" s="357">
        <v>15</v>
      </c>
      <c r="B20" s="358" t="s">
        <v>632</v>
      </c>
      <c r="C20" s="359" t="s">
        <v>633</v>
      </c>
      <c r="D20" s="359" t="s">
        <v>634</v>
      </c>
      <c r="E20" s="360" t="s">
        <v>589</v>
      </c>
      <c r="F20" s="361">
        <v>65290.767</v>
      </c>
      <c r="G20" s="362">
        <v>68000</v>
      </c>
      <c r="H20" s="363">
        <v>43481.708333333299</v>
      </c>
      <c r="I20" s="364">
        <v>1</v>
      </c>
      <c r="J20" s="365">
        <v>0.05</v>
      </c>
      <c r="K20" s="366">
        <v>0</v>
      </c>
      <c r="L20" s="366">
        <v>355.16</v>
      </c>
      <c r="M20" s="366">
        <v>67644.84</v>
      </c>
      <c r="N20" s="366"/>
    </row>
    <row r="21" spans="1:14" s="162" customFormat="1" ht="150" x14ac:dyDescent="0.25">
      <c r="A21" s="357">
        <v>16</v>
      </c>
      <c r="B21" s="358" t="s">
        <v>635</v>
      </c>
      <c r="C21" s="359" t="s">
        <v>636</v>
      </c>
      <c r="D21" s="371" t="s">
        <v>637</v>
      </c>
      <c r="E21" s="360" t="s">
        <v>589</v>
      </c>
      <c r="F21" s="361">
        <v>224828.69850000009</v>
      </c>
      <c r="G21" s="362">
        <v>40000</v>
      </c>
      <c r="H21" s="363">
        <v>43112</v>
      </c>
      <c r="I21" s="364">
        <v>1</v>
      </c>
      <c r="J21" s="365">
        <v>0.79</v>
      </c>
      <c r="K21" s="366">
        <v>0</v>
      </c>
      <c r="L21" s="366">
        <v>0</v>
      </c>
      <c r="M21" s="366">
        <v>40000</v>
      </c>
      <c r="N21" s="366"/>
    </row>
    <row r="22" spans="1:14" s="162" customFormat="1" ht="75" x14ac:dyDescent="0.25">
      <c r="A22" s="357">
        <v>17</v>
      </c>
      <c r="B22" s="358" t="s">
        <v>638</v>
      </c>
      <c r="C22" s="359" t="s">
        <v>639</v>
      </c>
      <c r="D22" s="359" t="s">
        <v>640</v>
      </c>
      <c r="E22" s="360" t="s">
        <v>589</v>
      </c>
      <c r="F22" s="361">
        <v>93705.800999999992</v>
      </c>
      <c r="G22" s="362">
        <v>40000</v>
      </c>
      <c r="H22" s="363">
        <v>43112</v>
      </c>
      <c r="I22" s="364">
        <v>1</v>
      </c>
      <c r="J22" s="365">
        <v>0.74</v>
      </c>
      <c r="K22" s="366">
        <v>0</v>
      </c>
      <c r="L22" s="366">
        <v>1772.27</v>
      </c>
      <c r="M22" s="366">
        <v>38227.730000000003</v>
      </c>
      <c r="N22" s="366"/>
    </row>
    <row r="23" spans="1:14" s="162" customFormat="1" ht="75" x14ac:dyDescent="0.25">
      <c r="A23" s="357">
        <v>18</v>
      </c>
      <c r="B23" s="358" t="s">
        <v>641</v>
      </c>
      <c r="C23" s="359" t="s">
        <v>642</v>
      </c>
      <c r="D23" s="359" t="s">
        <v>643</v>
      </c>
      <c r="E23" s="360" t="s">
        <v>589</v>
      </c>
      <c r="F23" s="361">
        <v>50000</v>
      </c>
      <c r="G23" s="362">
        <v>55000</v>
      </c>
      <c r="H23" s="363">
        <v>43157.708333333299</v>
      </c>
      <c r="I23" s="364">
        <v>1</v>
      </c>
      <c r="J23" s="365">
        <v>0.42</v>
      </c>
      <c r="K23" s="366">
        <v>14645</v>
      </c>
      <c r="L23" s="366">
        <v>1480.0600000000002</v>
      </c>
      <c r="M23" s="366">
        <v>38874.94</v>
      </c>
      <c r="N23" s="366"/>
    </row>
    <row r="24" spans="1:14" s="162" customFormat="1" ht="242.25" x14ac:dyDescent="0.25">
      <c r="A24" s="357">
        <v>19</v>
      </c>
      <c r="B24" s="358" t="s">
        <v>644</v>
      </c>
      <c r="C24" s="359" t="s">
        <v>645</v>
      </c>
      <c r="D24" s="359" t="s">
        <v>646</v>
      </c>
      <c r="E24" s="360" t="s">
        <v>589</v>
      </c>
      <c r="F24" s="361">
        <v>60000</v>
      </c>
      <c r="G24" s="362">
        <v>434000</v>
      </c>
      <c r="H24" s="363">
        <v>43434</v>
      </c>
      <c r="I24" s="364">
        <v>0.1</v>
      </c>
      <c r="J24" s="365">
        <v>0</v>
      </c>
      <c r="K24" s="366">
        <v>0</v>
      </c>
      <c r="L24" s="366">
        <v>1269.4399999999998</v>
      </c>
      <c r="M24" s="366">
        <v>432730.56</v>
      </c>
      <c r="N24" s="367" t="s">
        <v>593</v>
      </c>
    </row>
    <row r="25" spans="1:14" s="162" customFormat="1" ht="91.5" x14ac:dyDescent="0.25">
      <c r="A25" s="357">
        <v>20</v>
      </c>
      <c r="B25" s="358" t="s">
        <v>647</v>
      </c>
      <c r="C25" s="359" t="s">
        <v>648</v>
      </c>
      <c r="D25" s="359" t="s">
        <v>649</v>
      </c>
      <c r="E25" s="360" t="s">
        <v>589</v>
      </c>
      <c r="F25" s="361">
        <v>25000</v>
      </c>
      <c r="G25" s="362">
        <v>580101</v>
      </c>
      <c r="H25" s="363">
        <v>44034.708333333299</v>
      </c>
      <c r="I25" s="364">
        <v>0.3</v>
      </c>
      <c r="J25" s="365">
        <v>0</v>
      </c>
      <c r="K25" s="366">
        <v>0</v>
      </c>
      <c r="L25" s="366">
        <v>0</v>
      </c>
      <c r="M25" s="366">
        <v>580101</v>
      </c>
      <c r="N25" s="367" t="s">
        <v>593</v>
      </c>
    </row>
    <row r="26" spans="1:14" s="162" customFormat="1" ht="195" x14ac:dyDescent="0.25">
      <c r="A26" s="357">
        <v>21</v>
      </c>
      <c r="B26" s="358" t="s">
        <v>650</v>
      </c>
      <c r="C26" s="359" t="s">
        <v>651</v>
      </c>
      <c r="D26" s="368" t="s">
        <v>652</v>
      </c>
      <c r="E26" s="360" t="s">
        <v>589</v>
      </c>
      <c r="F26" s="361">
        <v>153638.97149999999</v>
      </c>
      <c r="G26" s="362">
        <v>153639</v>
      </c>
      <c r="H26" s="363">
        <v>43951.708333333299</v>
      </c>
      <c r="I26" s="364">
        <v>0.6</v>
      </c>
      <c r="J26" s="365">
        <v>0</v>
      </c>
      <c r="K26" s="366">
        <v>0</v>
      </c>
      <c r="L26" s="366">
        <v>15457.039999999999</v>
      </c>
      <c r="M26" s="366">
        <v>138181.96</v>
      </c>
      <c r="N26" s="366"/>
    </row>
    <row r="27" spans="1:14" s="162" customFormat="1" ht="105" x14ac:dyDescent="0.25">
      <c r="A27" s="357">
        <v>22</v>
      </c>
      <c r="B27" s="358" t="s">
        <v>653</v>
      </c>
      <c r="C27" s="359" t="s">
        <v>654</v>
      </c>
      <c r="D27" s="359" t="s">
        <v>655</v>
      </c>
      <c r="E27" s="360" t="s">
        <v>589</v>
      </c>
      <c r="F27" s="361">
        <v>73704.406499999997</v>
      </c>
      <c r="G27" s="362">
        <v>60000</v>
      </c>
      <c r="H27" s="363">
        <v>43242.708333333299</v>
      </c>
      <c r="I27" s="364">
        <v>1</v>
      </c>
      <c r="J27" s="365">
        <v>0.33</v>
      </c>
      <c r="K27" s="366">
        <v>0</v>
      </c>
      <c r="L27" s="366">
        <v>992.83</v>
      </c>
      <c r="M27" s="366">
        <v>59007.17</v>
      </c>
      <c r="N27" s="366"/>
    </row>
    <row r="28" spans="1:14" s="162" customFormat="1" ht="150" x14ac:dyDescent="0.25">
      <c r="A28" s="357">
        <v>23</v>
      </c>
      <c r="B28" s="358" t="s">
        <v>656</v>
      </c>
      <c r="C28" s="359" t="s">
        <v>657</v>
      </c>
      <c r="D28" s="359" t="s">
        <v>658</v>
      </c>
      <c r="E28" s="360" t="s">
        <v>589</v>
      </c>
      <c r="F28" s="361">
        <v>25000</v>
      </c>
      <c r="G28" s="362">
        <v>25000</v>
      </c>
      <c r="H28" s="363">
        <v>43587.708333333299</v>
      </c>
      <c r="I28" s="364">
        <v>0.6</v>
      </c>
      <c r="J28" s="365">
        <v>0</v>
      </c>
      <c r="K28" s="366">
        <v>0</v>
      </c>
      <c r="L28" s="366">
        <v>88.399999999999991</v>
      </c>
      <c r="M28" s="366">
        <v>24911.599999999999</v>
      </c>
      <c r="N28" s="366"/>
    </row>
    <row r="29" spans="1:14" s="162" customFormat="1" ht="165" x14ac:dyDescent="0.25">
      <c r="A29" s="357">
        <v>24</v>
      </c>
      <c r="B29" s="358" t="s">
        <v>659</v>
      </c>
      <c r="C29" s="359" t="s">
        <v>660</v>
      </c>
      <c r="D29" s="359" t="s">
        <v>661</v>
      </c>
      <c r="E29" s="360" t="s">
        <v>589</v>
      </c>
      <c r="F29" s="361">
        <v>68405.426999999996</v>
      </c>
      <c r="G29" s="362">
        <v>70000</v>
      </c>
      <c r="H29" s="363">
        <v>44011.708333333299</v>
      </c>
      <c r="I29" s="364">
        <v>0.1</v>
      </c>
      <c r="J29" s="365">
        <v>0</v>
      </c>
      <c r="K29" s="366">
        <v>0</v>
      </c>
      <c r="L29" s="366">
        <v>55.82</v>
      </c>
      <c r="M29" s="366">
        <v>69944.179999999993</v>
      </c>
      <c r="N29" s="369"/>
    </row>
    <row r="30" spans="1:14" s="162" customFormat="1" ht="135" x14ac:dyDescent="0.25">
      <c r="A30" s="357">
        <v>25</v>
      </c>
      <c r="B30" s="358" t="s">
        <v>662</v>
      </c>
      <c r="C30" s="359" t="s">
        <v>663</v>
      </c>
      <c r="D30" s="372" t="s">
        <v>664</v>
      </c>
      <c r="E30" s="360" t="s">
        <v>589</v>
      </c>
      <c r="F30" s="361">
        <v>50000</v>
      </c>
      <c r="G30" s="362">
        <v>150000</v>
      </c>
      <c r="H30" s="363">
        <v>43156</v>
      </c>
      <c r="I30" s="364">
        <v>1</v>
      </c>
      <c r="J30" s="365">
        <v>0</v>
      </c>
      <c r="K30" s="366">
        <v>0</v>
      </c>
      <c r="L30" s="366">
        <v>0</v>
      </c>
      <c r="M30" s="366">
        <v>150000</v>
      </c>
      <c r="N30" s="366"/>
    </row>
    <row r="31" spans="1:14" s="162" customFormat="1" ht="60" x14ac:dyDescent="0.25">
      <c r="A31" s="357">
        <v>26</v>
      </c>
      <c r="B31" s="358" t="s">
        <v>665</v>
      </c>
      <c r="C31" s="359" t="s">
        <v>666</v>
      </c>
      <c r="D31" s="359" t="s">
        <v>667</v>
      </c>
      <c r="E31" s="360" t="s">
        <v>589</v>
      </c>
      <c r="F31" s="361">
        <v>57765.06749999999</v>
      </c>
      <c r="G31" s="362">
        <v>57765.06749999999</v>
      </c>
      <c r="H31" s="363">
        <v>43111.708333333299</v>
      </c>
      <c r="I31" s="364">
        <v>1</v>
      </c>
      <c r="J31" s="365">
        <v>0.73</v>
      </c>
      <c r="K31" s="366">
        <v>0</v>
      </c>
      <c r="L31" s="366">
        <v>385.16</v>
      </c>
      <c r="M31" s="366">
        <v>57379.907499999987</v>
      </c>
      <c r="N31" s="366"/>
    </row>
    <row r="32" spans="1:14" s="162" customFormat="1" ht="180" x14ac:dyDescent="0.25">
      <c r="A32" s="357">
        <v>27</v>
      </c>
      <c r="B32" s="358" t="s">
        <v>668</v>
      </c>
      <c r="C32" s="359" t="s">
        <v>669</v>
      </c>
      <c r="D32" s="371" t="s">
        <v>670</v>
      </c>
      <c r="E32" s="360" t="s">
        <v>589</v>
      </c>
      <c r="F32" s="361">
        <v>325000</v>
      </c>
      <c r="G32" s="362">
        <v>100000</v>
      </c>
      <c r="H32" s="363">
        <v>43111</v>
      </c>
      <c r="I32" s="364">
        <v>1</v>
      </c>
      <c r="J32" s="365">
        <v>0.7</v>
      </c>
      <c r="K32" s="366">
        <v>0</v>
      </c>
      <c r="L32" s="366">
        <v>0</v>
      </c>
      <c r="M32" s="366">
        <v>100000</v>
      </c>
      <c r="N32" s="366"/>
    </row>
    <row r="33" spans="1:14" s="162" customFormat="1" ht="165" x14ac:dyDescent="0.25">
      <c r="A33" s="357">
        <v>28</v>
      </c>
      <c r="B33" s="358" t="s">
        <v>671</v>
      </c>
      <c r="C33" s="359" t="s">
        <v>672</v>
      </c>
      <c r="D33" s="359" t="s">
        <v>673</v>
      </c>
      <c r="E33" s="360" t="s">
        <v>589</v>
      </c>
      <c r="F33" s="361">
        <v>396567.44699999999</v>
      </c>
      <c r="G33" s="362">
        <v>220000</v>
      </c>
      <c r="H33" s="363">
        <v>43383.708333333299</v>
      </c>
      <c r="I33" s="364">
        <v>1</v>
      </c>
      <c r="J33" s="365">
        <v>0.13</v>
      </c>
      <c r="K33" s="366">
        <v>0</v>
      </c>
      <c r="L33" s="366">
        <v>386.02</v>
      </c>
      <c r="M33" s="366">
        <v>219613.98</v>
      </c>
      <c r="N33" s="369"/>
    </row>
    <row r="34" spans="1:14" s="162" customFormat="1" ht="210" x14ac:dyDescent="0.25">
      <c r="A34" s="357">
        <v>29</v>
      </c>
      <c r="B34" s="358" t="s">
        <v>674</v>
      </c>
      <c r="C34" s="359" t="s">
        <v>675</v>
      </c>
      <c r="D34" s="359" t="s">
        <v>676</v>
      </c>
      <c r="E34" s="360" t="s">
        <v>589</v>
      </c>
      <c r="F34" s="361">
        <v>25000</v>
      </c>
      <c r="G34" s="362">
        <v>25000</v>
      </c>
      <c r="H34" s="363">
        <v>43315</v>
      </c>
      <c r="I34" s="364">
        <v>0.95</v>
      </c>
      <c r="J34" s="365">
        <v>0</v>
      </c>
      <c r="K34" s="366">
        <v>0</v>
      </c>
      <c r="L34" s="366">
        <v>0</v>
      </c>
      <c r="M34" s="366">
        <v>25000</v>
      </c>
      <c r="N34" s="366"/>
    </row>
    <row r="35" spans="1:14" s="162" customFormat="1" ht="90" x14ac:dyDescent="0.25">
      <c r="A35" s="357">
        <v>30</v>
      </c>
      <c r="B35" s="358" t="s">
        <v>677</v>
      </c>
      <c r="C35" s="359" t="s">
        <v>678</v>
      </c>
      <c r="D35" s="359" t="s">
        <v>679</v>
      </c>
      <c r="E35" s="360" t="s">
        <v>589</v>
      </c>
      <c r="F35" s="361">
        <v>224748.54300000001</v>
      </c>
      <c r="G35" s="362">
        <v>224748.54300000001</v>
      </c>
      <c r="H35" s="363">
        <v>43432.708333333299</v>
      </c>
      <c r="I35" s="364">
        <v>1</v>
      </c>
      <c r="J35" s="365">
        <v>0.17</v>
      </c>
      <c r="K35" s="366">
        <v>0</v>
      </c>
      <c r="L35" s="366">
        <v>2396.66</v>
      </c>
      <c r="M35" s="366">
        <v>222351.883</v>
      </c>
      <c r="N35" s="366"/>
    </row>
    <row r="36" spans="1:14" s="162" customFormat="1" ht="90" x14ac:dyDescent="0.25">
      <c r="A36" s="357">
        <v>31</v>
      </c>
      <c r="B36" s="358" t="s">
        <v>680</v>
      </c>
      <c r="C36" s="360" t="s">
        <v>681</v>
      </c>
      <c r="D36" s="359" t="s">
        <v>682</v>
      </c>
      <c r="E36" s="360" t="s">
        <v>589</v>
      </c>
      <c r="F36" s="361">
        <v>52419.699000000001</v>
      </c>
      <c r="G36" s="362">
        <v>30000</v>
      </c>
      <c r="H36" s="363">
        <v>43161.708333333299</v>
      </c>
      <c r="I36" s="364">
        <v>1</v>
      </c>
      <c r="J36" s="365">
        <v>0.3</v>
      </c>
      <c r="K36" s="366">
        <v>8138.08</v>
      </c>
      <c r="L36" s="366">
        <v>612.89999999999986</v>
      </c>
      <c r="M36" s="366">
        <v>21249.019999999997</v>
      </c>
      <c r="N36" s="366"/>
    </row>
    <row r="37" spans="1:14" s="162" customFormat="1" ht="75" x14ac:dyDescent="0.25">
      <c r="A37" s="357">
        <v>32</v>
      </c>
      <c r="B37" s="358" t="s">
        <v>683</v>
      </c>
      <c r="C37" s="359" t="s">
        <v>684</v>
      </c>
      <c r="D37" s="359" t="s">
        <v>682</v>
      </c>
      <c r="E37" s="360" t="s">
        <v>589</v>
      </c>
      <c r="F37" s="361">
        <v>130000</v>
      </c>
      <c r="G37" s="362">
        <v>70000</v>
      </c>
      <c r="H37" s="363">
        <v>43185.708333333299</v>
      </c>
      <c r="I37" s="364">
        <v>1</v>
      </c>
      <c r="J37" s="365">
        <v>0.63</v>
      </c>
      <c r="K37" s="366">
        <v>30695.47</v>
      </c>
      <c r="L37" s="366">
        <v>2743.4</v>
      </c>
      <c r="M37" s="366">
        <v>36561.129999999997</v>
      </c>
      <c r="N37" s="366"/>
    </row>
    <row r="38" spans="1:14" s="162" customFormat="1" ht="150" x14ac:dyDescent="0.25">
      <c r="A38" s="370" t="s">
        <v>685</v>
      </c>
      <c r="B38" s="358" t="s">
        <v>686</v>
      </c>
      <c r="C38" s="360" t="s">
        <v>687</v>
      </c>
      <c r="D38" s="359" t="s">
        <v>688</v>
      </c>
      <c r="E38" s="360" t="s">
        <v>589</v>
      </c>
      <c r="F38" s="361">
        <v>0</v>
      </c>
      <c r="G38" s="362">
        <v>108900</v>
      </c>
      <c r="H38" s="363">
        <v>43198.708333333299</v>
      </c>
      <c r="I38" s="364">
        <v>1</v>
      </c>
      <c r="J38" s="365">
        <v>0</v>
      </c>
      <c r="K38" s="366">
        <v>0</v>
      </c>
      <c r="L38" s="366">
        <v>0</v>
      </c>
      <c r="M38" s="366">
        <v>108900</v>
      </c>
      <c r="N38" s="367" t="s">
        <v>593</v>
      </c>
    </row>
    <row r="39" spans="1:14" s="162" customFormat="1" ht="75" x14ac:dyDescent="0.25">
      <c r="A39" s="357">
        <v>34</v>
      </c>
      <c r="B39" s="358" t="s">
        <v>689</v>
      </c>
      <c r="C39" s="359" t="s">
        <v>690</v>
      </c>
      <c r="D39" s="359" t="s">
        <v>682</v>
      </c>
      <c r="E39" s="360" t="s">
        <v>589</v>
      </c>
      <c r="F39" s="361">
        <v>25000</v>
      </c>
      <c r="G39" s="362">
        <v>30000</v>
      </c>
      <c r="H39" s="363">
        <v>43168.708333333299</v>
      </c>
      <c r="I39" s="364">
        <v>1</v>
      </c>
      <c r="J39" s="365">
        <v>0.46</v>
      </c>
      <c r="K39" s="366">
        <v>0</v>
      </c>
      <c r="L39" s="366">
        <v>2.16</v>
      </c>
      <c r="M39" s="366">
        <v>29997.84</v>
      </c>
      <c r="N39" s="366"/>
    </row>
    <row r="40" spans="1:14" s="162" customFormat="1" ht="240" x14ac:dyDescent="0.25">
      <c r="A40" s="357">
        <v>35</v>
      </c>
      <c r="B40" s="358" t="s">
        <v>691</v>
      </c>
      <c r="C40" s="359" t="s">
        <v>692</v>
      </c>
      <c r="D40" s="359" t="s">
        <v>693</v>
      </c>
      <c r="E40" s="360" t="s">
        <v>589</v>
      </c>
      <c r="F40" s="361">
        <v>327367.15950000001</v>
      </c>
      <c r="G40" s="362">
        <v>492000</v>
      </c>
      <c r="H40" s="363">
        <v>43507.708333333299</v>
      </c>
      <c r="I40" s="364">
        <v>1</v>
      </c>
      <c r="J40" s="365">
        <v>0.21</v>
      </c>
      <c r="K40" s="366">
        <v>-7.1054273576010003E-15</v>
      </c>
      <c r="L40" s="366">
        <v>3064.6499999999996</v>
      </c>
      <c r="M40" s="366">
        <v>488935.35</v>
      </c>
      <c r="N40" s="366"/>
    </row>
    <row r="41" spans="1:14" s="162" customFormat="1" ht="225" x14ac:dyDescent="0.25">
      <c r="A41" s="357">
        <v>36</v>
      </c>
      <c r="B41" s="358" t="s">
        <v>694</v>
      </c>
      <c r="C41" s="359" t="s">
        <v>695</v>
      </c>
      <c r="D41" s="359" t="s">
        <v>696</v>
      </c>
      <c r="E41" s="360" t="s">
        <v>589</v>
      </c>
      <c r="F41" s="361">
        <v>25000</v>
      </c>
      <c r="G41" s="362">
        <v>100000</v>
      </c>
      <c r="H41" s="363">
        <v>44481.708333333299</v>
      </c>
      <c r="I41" s="364">
        <v>0.1</v>
      </c>
      <c r="J41" s="365">
        <v>0</v>
      </c>
      <c r="K41" s="366">
        <v>0</v>
      </c>
      <c r="L41" s="366">
        <v>0</v>
      </c>
      <c r="M41" s="366">
        <v>100000</v>
      </c>
      <c r="N41" s="366"/>
    </row>
    <row r="42" spans="1:14" s="162" customFormat="1" ht="121.5" x14ac:dyDescent="0.25">
      <c r="A42" s="357">
        <v>37</v>
      </c>
      <c r="B42" s="358" t="s">
        <v>697</v>
      </c>
      <c r="C42" s="359" t="s">
        <v>698</v>
      </c>
      <c r="D42" s="359" t="s">
        <v>699</v>
      </c>
      <c r="E42" s="360" t="s">
        <v>589</v>
      </c>
      <c r="F42" s="361">
        <v>25000</v>
      </c>
      <c r="G42" s="362">
        <v>385000</v>
      </c>
      <c r="H42" s="363">
        <v>43354.708333333299</v>
      </c>
      <c r="I42" s="364">
        <v>0.6</v>
      </c>
      <c r="J42" s="365">
        <v>0</v>
      </c>
      <c r="K42" s="366">
        <v>0</v>
      </c>
      <c r="L42" s="366">
        <v>234.22</v>
      </c>
      <c r="M42" s="366">
        <v>384765.78</v>
      </c>
      <c r="N42" s="367" t="s">
        <v>593</v>
      </c>
    </row>
    <row r="43" spans="1:14" s="162" customFormat="1" ht="135" x14ac:dyDescent="0.25">
      <c r="A43" s="357">
        <v>38</v>
      </c>
      <c r="B43" s="358" t="s">
        <v>700</v>
      </c>
      <c r="C43" s="359" t="s">
        <v>701</v>
      </c>
      <c r="D43" s="359" t="s">
        <v>702</v>
      </c>
      <c r="E43" s="360" t="s">
        <v>589</v>
      </c>
      <c r="F43" s="361">
        <v>150000</v>
      </c>
      <c r="G43" s="362">
        <v>183000</v>
      </c>
      <c r="H43" s="363">
        <v>43369.708333333299</v>
      </c>
      <c r="I43" s="364">
        <v>1</v>
      </c>
      <c r="J43" s="365">
        <v>0.35</v>
      </c>
      <c r="K43" s="366">
        <v>0</v>
      </c>
      <c r="L43" s="366">
        <v>263.14000000000004</v>
      </c>
      <c r="M43" s="366">
        <v>182736.86</v>
      </c>
      <c r="N43" s="366"/>
    </row>
    <row r="44" spans="1:14" s="162" customFormat="1" ht="105" x14ac:dyDescent="0.25">
      <c r="A44" s="357">
        <v>39</v>
      </c>
      <c r="B44" s="358" t="s">
        <v>703</v>
      </c>
      <c r="C44" s="359" t="s">
        <v>704</v>
      </c>
      <c r="D44" s="359" t="s">
        <v>705</v>
      </c>
      <c r="E44" s="360" t="s">
        <v>589</v>
      </c>
      <c r="F44" s="361">
        <v>49072.646999999997</v>
      </c>
      <c r="G44" s="362">
        <v>81000</v>
      </c>
      <c r="H44" s="363">
        <v>43229.708333333299</v>
      </c>
      <c r="I44" s="364">
        <v>1</v>
      </c>
      <c r="J44" s="365">
        <v>0.32</v>
      </c>
      <c r="K44" s="366">
        <v>750</v>
      </c>
      <c r="L44" s="366">
        <v>1459.43</v>
      </c>
      <c r="M44" s="366">
        <v>78790.570000000007</v>
      </c>
      <c r="N44" s="366"/>
    </row>
    <row r="45" spans="1:14" s="162" customFormat="1" ht="120" x14ac:dyDescent="0.25">
      <c r="A45" s="357">
        <v>40</v>
      </c>
      <c r="B45" s="358" t="s">
        <v>706</v>
      </c>
      <c r="C45" s="359" t="s">
        <v>707</v>
      </c>
      <c r="D45" s="359" t="s">
        <v>708</v>
      </c>
      <c r="E45" s="360" t="s">
        <v>589</v>
      </c>
      <c r="F45" s="361">
        <v>25000</v>
      </c>
      <c r="G45" s="362">
        <v>10000</v>
      </c>
      <c r="H45" s="363">
        <v>43054.708333333299</v>
      </c>
      <c r="I45" s="364">
        <v>1</v>
      </c>
      <c r="J45" s="365">
        <v>0.89</v>
      </c>
      <c r="K45" s="366">
        <v>0</v>
      </c>
      <c r="L45" s="366">
        <v>0</v>
      </c>
      <c r="M45" s="366">
        <v>10000</v>
      </c>
      <c r="N45" s="366"/>
    </row>
    <row r="46" spans="1:14" s="162" customFormat="1" ht="75" x14ac:dyDescent="0.25">
      <c r="A46" s="357">
        <v>41</v>
      </c>
      <c r="B46" s="358" t="s">
        <v>709</v>
      </c>
      <c r="C46" s="359" t="s">
        <v>710</v>
      </c>
      <c r="D46" s="359" t="s">
        <v>711</v>
      </c>
      <c r="E46" s="360" t="s">
        <v>589</v>
      </c>
      <c r="F46" s="361">
        <v>70000</v>
      </c>
      <c r="G46" s="362">
        <v>70000</v>
      </c>
      <c r="H46" s="363">
        <v>43179.708333333299</v>
      </c>
      <c r="I46" s="364">
        <v>1</v>
      </c>
      <c r="J46" s="365">
        <v>0.54</v>
      </c>
      <c r="K46" s="366">
        <v>0</v>
      </c>
      <c r="L46" s="366">
        <v>1227.97</v>
      </c>
      <c r="M46" s="366">
        <v>68772.03</v>
      </c>
      <c r="N46" s="366"/>
    </row>
    <row r="47" spans="1:14" s="162" customFormat="1" ht="75" x14ac:dyDescent="0.25">
      <c r="A47" s="357">
        <v>42</v>
      </c>
      <c r="B47" s="358" t="s">
        <v>712</v>
      </c>
      <c r="C47" s="359" t="s">
        <v>713</v>
      </c>
      <c r="D47" s="359" t="s">
        <v>714</v>
      </c>
      <c r="E47" s="360" t="s">
        <v>589</v>
      </c>
      <c r="F47" s="361">
        <v>236087.12099999998</v>
      </c>
      <c r="G47" s="362">
        <v>180000</v>
      </c>
      <c r="H47" s="363">
        <v>43082.416666666701</v>
      </c>
      <c r="I47" s="364">
        <v>1</v>
      </c>
      <c r="J47" s="365">
        <v>0.99</v>
      </c>
      <c r="K47" s="366">
        <v>0</v>
      </c>
      <c r="L47" s="366">
        <v>0</v>
      </c>
      <c r="M47" s="366">
        <v>180000</v>
      </c>
      <c r="N47" s="366"/>
    </row>
    <row r="48" spans="1:14" s="162" customFormat="1" ht="225" x14ac:dyDescent="0.25">
      <c r="A48" s="357">
        <v>43</v>
      </c>
      <c r="B48" s="358" t="s">
        <v>715</v>
      </c>
      <c r="C48" s="359" t="s">
        <v>716</v>
      </c>
      <c r="D48" s="359" t="s">
        <v>717</v>
      </c>
      <c r="E48" s="360" t="s">
        <v>589</v>
      </c>
      <c r="F48" s="361">
        <v>452827.51050000003</v>
      </c>
      <c r="G48" s="362">
        <v>388000</v>
      </c>
      <c r="H48" s="363">
        <v>43364.708333333299</v>
      </c>
      <c r="I48" s="364">
        <v>1</v>
      </c>
      <c r="J48" s="365">
        <v>0.28000000000000003</v>
      </c>
      <c r="K48" s="366">
        <v>0</v>
      </c>
      <c r="L48" s="366">
        <v>0</v>
      </c>
      <c r="M48" s="366">
        <v>388000</v>
      </c>
      <c r="N48" s="366"/>
    </row>
    <row r="49" spans="1:14" s="162" customFormat="1" ht="105" x14ac:dyDescent="0.25">
      <c r="A49" s="357">
        <v>44</v>
      </c>
      <c r="B49" s="358" t="s">
        <v>718</v>
      </c>
      <c r="C49" s="359" t="s">
        <v>719</v>
      </c>
      <c r="D49" s="359" t="s">
        <v>720</v>
      </c>
      <c r="E49" s="360" t="s">
        <v>589</v>
      </c>
      <c r="F49" s="361">
        <v>50000</v>
      </c>
      <c r="G49" s="362">
        <v>50000</v>
      </c>
      <c r="H49" s="363">
        <v>43112.708333333299</v>
      </c>
      <c r="I49" s="364">
        <v>1</v>
      </c>
      <c r="J49" s="365">
        <v>0.92</v>
      </c>
      <c r="K49" s="366">
        <v>0</v>
      </c>
      <c r="L49" s="366">
        <v>0</v>
      </c>
      <c r="M49" s="366">
        <v>50000</v>
      </c>
      <c r="N49" s="366"/>
    </row>
    <row r="50" spans="1:14" s="162" customFormat="1" ht="75" x14ac:dyDescent="0.25">
      <c r="A50" s="357">
        <v>45</v>
      </c>
      <c r="B50" s="358" t="s">
        <v>721</v>
      </c>
      <c r="C50" s="359" t="s">
        <v>722</v>
      </c>
      <c r="D50" s="359" t="s">
        <v>723</v>
      </c>
      <c r="E50" s="360" t="s">
        <v>589</v>
      </c>
      <c r="F50" s="361">
        <v>20400</v>
      </c>
      <c r="G50" s="362">
        <v>15000</v>
      </c>
      <c r="H50" s="363">
        <v>43077.708333333299</v>
      </c>
      <c r="I50" s="364">
        <v>1</v>
      </c>
      <c r="J50" s="365">
        <v>0.8</v>
      </c>
      <c r="K50" s="366">
        <v>0</v>
      </c>
      <c r="L50" s="366">
        <v>0</v>
      </c>
      <c r="M50" s="366">
        <v>15000</v>
      </c>
      <c r="N50" s="366"/>
    </row>
    <row r="51" spans="1:14" s="162" customFormat="1" ht="75" x14ac:dyDescent="0.25">
      <c r="A51" s="357">
        <v>46</v>
      </c>
      <c r="B51" s="358" t="s">
        <v>724</v>
      </c>
      <c r="C51" s="359" t="s">
        <v>725</v>
      </c>
      <c r="D51" s="359" t="s">
        <v>726</v>
      </c>
      <c r="E51" s="360" t="s">
        <v>589</v>
      </c>
      <c r="F51" s="361">
        <v>63367.237499999996</v>
      </c>
      <c r="G51" s="362">
        <v>36000</v>
      </c>
      <c r="H51" s="363">
        <v>43334.5</v>
      </c>
      <c r="I51" s="364">
        <v>1</v>
      </c>
      <c r="J51" s="365">
        <v>0.41</v>
      </c>
      <c r="K51" s="366">
        <v>0</v>
      </c>
      <c r="L51" s="366">
        <v>0</v>
      </c>
      <c r="M51" s="366">
        <v>36000</v>
      </c>
      <c r="N51" s="366"/>
    </row>
    <row r="52" spans="1:14" s="162" customFormat="1" ht="105" x14ac:dyDescent="0.25">
      <c r="A52" s="357">
        <v>47</v>
      </c>
      <c r="B52" s="358" t="s">
        <v>727</v>
      </c>
      <c r="C52" s="359" t="s">
        <v>728</v>
      </c>
      <c r="D52" s="359" t="s">
        <v>729</v>
      </c>
      <c r="E52" s="360" t="s">
        <v>589</v>
      </c>
      <c r="F52" s="361">
        <v>97679.52</v>
      </c>
      <c r="G52" s="362">
        <v>130000</v>
      </c>
      <c r="H52" s="363">
        <v>43235.708333333299</v>
      </c>
      <c r="I52" s="364">
        <v>1</v>
      </c>
      <c r="J52" s="365">
        <v>0.39</v>
      </c>
      <c r="K52" s="366">
        <v>0</v>
      </c>
      <c r="L52" s="366">
        <v>74.570000000000007</v>
      </c>
      <c r="M52" s="366">
        <v>129925.43</v>
      </c>
      <c r="N52" s="366"/>
    </row>
    <row r="53" spans="1:14" s="162" customFormat="1" ht="105" x14ac:dyDescent="0.25">
      <c r="A53" s="357">
        <v>48</v>
      </c>
      <c r="B53" s="358" t="s">
        <v>730</v>
      </c>
      <c r="C53" s="359" t="s">
        <v>731</v>
      </c>
      <c r="D53" s="359" t="s">
        <v>732</v>
      </c>
      <c r="E53" s="360" t="s">
        <v>589</v>
      </c>
      <c r="F53" s="361">
        <v>125000</v>
      </c>
      <c r="G53" s="362">
        <v>125000</v>
      </c>
      <c r="H53" s="363">
        <v>43095.708333333299</v>
      </c>
      <c r="I53" s="364">
        <v>1</v>
      </c>
      <c r="J53" s="365">
        <v>0.55000000000000004</v>
      </c>
      <c r="K53" s="366">
        <v>0</v>
      </c>
      <c r="L53" s="366">
        <v>0</v>
      </c>
      <c r="M53" s="366">
        <v>125000</v>
      </c>
      <c r="N53" s="366"/>
    </row>
    <row r="54" spans="1:14" s="162" customFormat="1" ht="90" x14ac:dyDescent="0.25">
      <c r="A54" s="357">
        <v>49</v>
      </c>
      <c r="B54" s="358" t="s">
        <v>733</v>
      </c>
      <c r="C54" s="359" t="s">
        <v>734</v>
      </c>
      <c r="D54" s="359" t="s">
        <v>735</v>
      </c>
      <c r="E54" s="360" t="s">
        <v>589</v>
      </c>
      <c r="F54" s="361">
        <v>317000</v>
      </c>
      <c r="G54" s="362">
        <v>400000</v>
      </c>
      <c r="H54" s="363">
        <v>43552.708333333299</v>
      </c>
      <c r="I54" s="364">
        <v>0.3</v>
      </c>
      <c r="J54" s="365">
        <v>0</v>
      </c>
      <c r="K54" s="366">
        <v>0</v>
      </c>
      <c r="L54" s="366">
        <v>0</v>
      </c>
      <c r="M54" s="366">
        <v>400000</v>
      </c>
      <c r="N54" s="366"/>
    </row>
    <row r="55" spans="1:14" s="162" customFormat="1" ht="105" x14ac:dyDescent="0.25">
      <c r="A55" s="357">
        <v>50</v>
      </c>
      <c r="B55" s="358" t="s">
        <v>736</v>
      </c>
      <c r="C55" s="359" t="s">
        <v>737</v>
      </c>
      <c r="D55" s="368" t="s">
        <v>738</v>
      </c>
      <c r="E55" s="360" t="s">
        <v>589</v>
      </c>
      <c r="F55" s="361">
        <v>68673.955499999996</v>
      </c>
      <c r="G55" s="362">
        <v>45000</v>
      </c>
      <c r="H55" s="363">
        <v>43832.5</v>
      </c>
      <c r="I55" s="364">
        <v>0.3</v>
      </c>
      <c r="J55" s="365">
        <v>0</v>
      </c>
      <c r="K55" s="366">
        <v>0</v>
      </c>
      <c r="L55" s="366">
        <v>0</v>
      </c>
      <c r="M55" s="366">
        <v>45000</v>
      </c>
      <c r="N55" s="366"/>
    </row>
    <row r="56" spans="1:14" s="162" customFormat="1" ht="105" x14ac:dyDescent="0.25">
      <c r="A56" s="357">
        <v>51</v>
      </c>
      <c r="B56" s="358" t="s">
        <v>739</v>
      </c>
      <c r="C56" s="359" t="s">
        <v>740</v>
      </c>
      <c r="D56" s="359" t="s">
        <v>741</v>
      </c>
      <c r="E56" s="360" t="s">
        <v>589</v>
      </c>
      <c r="F56" s="361">
        <v>250000</v>
      </c>
      <c r="G56" s="362">
        <v>250000</v>
      </c>
      <c r="H56" s="363">
        <v>44179.708333333299</v>
      </c>
      <c r="I56" s="364">
        <v>0.1</v>
      </c>
      <c r="J56" s="365">
        <v>0</v>
      </c>
      <c r="K56" s="366">
        <v>0</v>
      </c>
      <c r="L56" s="366">
        <v>22237.549999999996</v>
      </c>
      <c r="M56" s="366">
        <v>227762.45</v>
      </c>
      <c r="N56" s="369"/>
    </row>
    <row r="57" spans="1:14" s="162" customFormat="1" ht="90" x14ac:dyDescent="0.25">
      <c r="A57" s="357">
        <v>52</v>
      </c>
      <c r="B57" s="358" t="s">
        <v>742</v>
      </c>
      <c r="C57" s="359" t="s">
        <v>743</v>
      </c>
      <c r="D57" s="359" t="s">
        <v>744</v>
      </c>
      <c r="E57" s="360" t="s">
        <v>589</v>
      </c>
      <c r="F57" s="361">
        <v>10000</v>
      </c>
      <c r="G57" s="362">
        <v>15000</v>
      </c>
      <c r="H57" s="363">
        <v>43301</v>
      </c>
      <c r="I57" s="364">
        <v>0.6</v>
      </c>
      <c r="J57" s="365">
        <v>0</v>
      </c>
      <c r="K57" s="366">
        <v>0</v>
      </c>
      <c r="L57" s="366">
        <v>12.88</v>
      </c>
      <c r="M57" s="366">
        <v>14987.12</v>
      </c>
      <c r="N57" s="366"/>
    </row>
    <row r="58" spans="1:14" s="162" customFormat="1" ht="90" x14ac:dyDescent="0.25">
      <c r="A58" s="357">
        <v>53</v>
      </c>
      <c r="B58" s="358" t="s">
        <v>745</v>
      </c>
      <c r="C58" s="359" t="s">
        <v>746</v>
      </c>
      <c r="D58" s="359" t="s">
        <v>747</v>
      </c>
      <c r="E58" s="360" t="s">
        <v>589</v>
      </c>
      <c r="F58" s="361">
        <v>15000</v>
      </c>
      <c r="G58" s="362">
        <v>15000</v>
      </c>
      <c r="H58" s="363">
        <v>43021.704444444404</v>
      </c>
      <c r="I58" s="364">
        <v>1</v>
      </c>
      <c r="J58" s="365">
        <v>1</v>
      </c>
      <c r="K58" s="366">
        <v>0</v>
      </c>
      <c r="L58" s="366">
        <v>0</v>
      </c>
      <c r="M58" s="366">
        <v>15000</v>
      </c>
      <c r="N58" s="369"/>
    </row>
    <row r="59" spans="1:14" s="162" customFormat="1" ht="180" x14ac:dyDescent="0.25">
      <c r="A59" s="357">
        <v>54</v>
      </c>
      <c r="B59" s="358" t="s">
        <v>748</v>
      </c>
      <c r="C59" s="359" t="s">
        <v>749</v>
      </c>
      <c r="D59" s="359" t="s">
        <v>608</v>
      </c>
      <c r="E59" s="360" t="s">
        <v>589</v>
      </c>
      <c r="F59" s="361">
        <v>150000</v>
      </c>
      <c r="G59" s="362">
        <v>150000</v>
      </c>
      <c r="H59" s="363">
        <v>43279.708333333299</v>
      </c>
      <c r="I59" s="364">
        <v>1</v>
      </c>
      <c r="J59" s="365">
        <v>0.15</v>
      </c>
      <c r="K59" s="366">
        <v>4521.17</v>
      </c>
      <c r="L59" s="366">
        <v>677.0100000000001</v>
      </c>
      <c r="M59" s="366">
        <v>144801.81999999998</v>
      </c>
      <c r="N59" s="369"/>
    </row>
    <row r="60" spans="1:14" s="162" customFormat="1" ht="195" x14ac:dyDescent="0.25">
      <c r="A60" s="357">
        <v>55</v>
      </c>
      <c r="B60" s="358" t="s">
        <v>750</v>
      </c>
      <c r="C60" s="359" t="s">
        <v>751</v>
      </c>
      <c r="D60" s="359" t="s">
        <v>752</v>
      </c>
      <c r="E60" s="360" t="s">
        <v>589</v>
      </c>
      <c r="F60" s="361">
        <v>77399</v>
      </c>
      <c r="G60" s="362">
        <v>100000</v>
      </c>
      <c r="H60" s="363">
        <v>43404.708333333299</v>
      </c>
      <c r="I60" s="364">
        <v>1</v>
      </c>
      <c r="J60" s="365">
        <v>0.4</v>
      </c>
      <c r="K60" s="366">
        <v>0</v>
      </c>
      <c r="L60" s="366">
        <v>0</v>
      </c>
      <c r="M60" s="366">
        <v>100000</v>
      </c>
      <c r="N60" s="369"/>
    </row>
    <row r="61" spans="1:14" s="162" customFormat="1" ht="150" x14ac:dyDescent="0.25">
      <c r="A61" s="357">
        <v>56</v>
      </c>
      <c r="B61" s="358" t="s">
        <v>753</v>
      </c>
      <c r="C61" s="359" t="s">
        <v>754</v>
      </c>
      <c r="D61" s="359" t="s">
        <v>755</v>
      </c>
      <c r="E61" s="360" t="s">
        <v>589</v>
      </c>
      <c r="F61" s="361">
        <v>25000</v>
      </c>
      <c r="G61" s="362">
        <v>25000</v>
      </c>
      <c r="H61" s="363">
        <v>43344</v>
      </c>
      <c r="I61" s="364">
        <v>0.1</v>
      </c>
      <c r="J61" s="365">
        <v>0</v>
      </c>
      <c r="K61" s="366">
        <v>0</v>
      </c>
      <c r="L61" s="366">
        <v>0</v>
      </c>
      <c r="M61" s="366">
        <v>25000</v>
      </c>
      <c r="N61" s="373"/>
    </row>
    <row r="62" spans="1:14" s="162" customFormat="1" ht="90" x14ac:dyDescent="0.25">
      <c r="A62" s="357">
        <v>57</v>
      </c>
      <c r="B62" s="358" t="s">
        <v>756</v>
      </c>
      <c r="C62" s="359" t="s">
        <v>757</v>
      </c>
      <c r="D62" s="359" t="s">
        <v>758</v>
      </c>
      <c r="E62" s="360" t="s">
        <v>589</v>
      </c>
      <c r="F62" s="361">
        <v>11625</v>
      </c>
      <c r="G62" s="362">
        <v>11625</v>
      </c>
      <c r="H62" s="363">
        <v>43109.708333333299</v>
      </c>
      <c r="I62" s="364">
        <v>1</v>
      </c>
      <c r="J62" s="365">
        <v>0.5</v>
      </c>
      <c r="K62" s="366">
        <v>0</v>
      </c>
      <c r="L62" s="366">
        <v>0</v>
      </c>
      <c r="M62" s="366">
        <v>11625</v>
      </c>
      <c r="N62" s="369"/>
    </row>
    <row r="63" spans="1:14" s="162" customFormat="1" ht="105" x14ac:dyDescent="0.25">
      <c r="A63" s="357">
        <v>58</v>
      </c>
      <c r="B63" s="358" t="s">
        <v>759</v>
      </c>
      <c r="C63" s="359" t="s">
        <v>760</v>
      </c>
      <c r="D63" s="359" t="s">
        <v>761</v>
      </c>
      <c r="E63" s="360" t="s">
        <v>589</v>
      </c>
      <c r="F63" s="361">
        <v>30000</v>
      </c>
      <c r="G63" s="362">
        <v>0</v>
      </c>
      <c r="H63" s="363">
        <v>43334.708333333299</v>
      </c>
      <c r="I63" s="364">
        <v>1</v>
      </c>
      <c r="J63" s="365">
        <v>0.34</v>
      </c>
      <c r="K63" s="366">
        <v>0</v>
      </c>
      <c r="L63" s="366">
        <v>0</v>
      </c>
      <c r="M63" s="366">
        <v>0</v>
      </c>
      <c r="N63" s="369"/>
    </row>
    <row r="64" spans="1:14" s="162" customFormat="1" ht="75" x14ac:dyDescent="0.25">
      <c r="A64" s="357">
        <v>59</v>
      </c>
      <c r="B64" s="358" t="s">
        <v>762</v>
      </c>
      <c r="C64" s="359" t="s">
        <v>763</v>
      </c>
      <c r="D64" s="359" t="s">
        <v>764</v>
      </c>
      <c r="E64" s="360" t="s">
        <v>589</v>
      </c>
      <c r="F64" s="361">
        <v>25000</v>
      </c>
      <c r="G64" s="362">
        <v>25000</v>
      </c>
      <c r="H64" s="363">
        <v>42885.708333333299</v>
      </c>
      <c r="I64" s="364">
        <v>1</v>
      </c>
      <c r="J64" s="365">
        <v>1</v>
      </c>
      <c r="K64" s="366">
        <v>0</v>
      </c>
      <c r="L64" s="366">
        <v>0</v>
      </c>
      <c r="M64" s="366">
        <v>25000</v>
      </c>
      <c r="N64" s="369"/>
    </row>
    <row r="65" spans="1:14" s="162" customFormat="1" ht="105" x14ac:dyDescent="0.25">
      <c r="A65" s="357">
        <v>60</v>
      </c>
      <c r="B65" s="358" t="s">
        <v>765</v>
      </c>
      <c r="C65" s="359" t="s">
        <v>766</v>
      </c>
      <c r="D65" s="359" t="s">
        <v>767</v>
      </c>
      <c r="E65" s="360" t="s">
        <v>589</v>
      </c>
      <c r="F65" s="361">
        <v>250000</v>
      </c>
      <c r="G65" s="362">
        <v>0</v>
      </c>
      <c r="H65" s="363">
        <v>43560.708333333299</v>
      </c>
      <c r="I65" s="364">
        <v>1</v>
      </c>
      <c r="J65" s="365">
        <v>0.13</v>
      </c>
      <c r="K65" s="366">
        <v>0</v>
      </c>
      <c r="L65" s="366">
        <v>0</v>
      </c>
      <c r="M65" s="366">
        <v>0</v>
      </c>
      <c r="N65" s="369"/>
    </row>
    <row r="66" spans="1:14" s="162" customFormat="1" ht="135" x14ac:dyDescent="0.25">
      <c r="A66" s="370" t="s">
        <v>768</v>
      </c>
      <c r="B66" s="358" t="s">
        <v>288</v>
      </c>
      <c r="C66" s="359" t="s">
        <v>769</v>
      </c>
      <c r="D66" s="359" t="s">
        <v>770</v>
      </c>
      <c r="E66" s="360" t="s">
        <v>589</v>
      </c>
      <c r="F66" s="361">
        <v>0</v>
      </c>
      <c r="G66" s="362">
        <v>822405</v>
      </c>
      <c r="H66" s="363" t="s">
        <v>288</v>
      </c>
      <c r="I66" s="364">
        <v>0</v>
      </c>
      <c r="J66" s="365">
        <v>0</v>
      </c>
      <c r="K66" s="366">
        <v>0</v>
      </c>
      <c r="L66" s="366">
        <v>0</v>
      </c>
      <c r="M66" s="366">
        <v>822405</v>
      </c>
      <c r="N66" s="367" t="s">
        <v>593</v>
      </c>
    </row>
    <row r="67" spans="1:14" s="162" customFormat="1" ht="120" x14ac:dyDescent="0.25">
      <c r="A67" s="370" t="s">
        <v>771</v>
      </c>
      <c r="B67" s="358" t="s">
        <v>288</v>
      </c>
      <c r="C67" s="359" t="s">
        <v>772</v>
      </c>
      <c r="D67" s="359" t="s">
        <v>773</v>
      </c>
      <c r="E67" s="360" t="s">
        <v>589</v>
      </c>
      <c r="F67" s="361">
        <v>0</v>
      </c>
      <c r="G67" s="362">
        <v>250000</v>
      </c>
      <c r="H67" s="363" t="s">
        <v>288</v>
      </c>
      <c r="I67" s="364">
        <v>0</v>
      </c>
      <c r="J67" s="365">
        <v>0</v>
      </c>
      <c r="K67" s="366">
        <v>0</v>
      </c>
      <c r="L67" s="366">
        <v>0</v>
      </c>
      <c r="M67" s="366">
        <v>250000</v>
      </c>
      <c r="N67" s="367" t="s">
        <v>593</v>
      </c>
    </row>
    <row r="68" spans="1:14" s="162" customFormat="1" ht="105" x14ac:dyDescent="0.25">
      <c r="A68" s="370" t="s">
        <v>774</v>
      </c>
      <c r="B68" s="358" t="s">
        <v>775</v>
      </c>
      <c r="C68" s="359" t="s">
        <v>776</v>
      </c>
      <c r="D68" s="359" t="s">
        <v>777</v>
      </c>
      <c r="E68" s="360" t="s">
        <v>589</v>
      </c>
      <c r="F68" s="361">
        <v>0</v>
      </c>
      <c r="G68" s="362">
        <v>1250000</v>
      </c>
      <c r="H68" s="363">
        <v>43889.708333333299</v>
      </c>
      <c r="I68" s="364">
        <v>0.1</v>
      </c>
      <c r="J68" s="365">
        <v>0</v>
      </c>
      <c r="K68" s="366">
        <v>0</v>
      </c>
      <c r="L68" s="366">
        <v>0</v>
      </c>
      <c r="M68" s="366">
        <v>1250000</v>
      </c>
      <c r="N68" s="367" t="s">
        <v>593</v>
      </c>
    </row>
    <row r="69" spans="1:14" s="162" customFormat="1" ht="76.5" thickBot="1" x14ac:dyDescent="0.3">
      <c r="A69" s="374" t="s">
        <v>778</v>
      </c>
      <c r="B69" s="375" t="s">
        <v>779</v>
      </c>
      <c r="C69" s="376" t="s">
        <v>780</v>
      </c>
      <c r="D69" s="377" t="s">
        <v>781</v>
      </c>
      <c r="E69" s="378" t="s">
        <v>589</v>
      </c>
      <c r="F69" s="379">
        <v>0</v>
      </c>
      <c r="G69" s="380">
        <v>182000</v>
      </c>
      <c r="H69" s="381" t="s">
        <v>288</v>
      </c>
      <c r="I69" s="382">
        <v>0</v>
      </c>
      <c r="J69" s="383">
        <v>0</v>
      </c>
      <c r="K69" s="384">
        <v>0</v>
      </c>
      <c r="L69" s="384">
        <v>0</v>
      </c>
      <c r="M69" s="384">
        <v>182000</v>
      </c>
      <c r="N69" s="385" t="s">
        <v>593</v>
      </c>
    </row>
    <row r="70" spans="1:14" s="162" customFormat="1" ht="77.25" thickTop="1" x14ac:dyDescent="0.25">
      <c r="A70" s="386">
        <v>65</v>
      </c>
      <c r="B70" s="387" t="s">
        <v>782</v>
      </c>
      <c r="C70" s="388" t="s">
        <v>783</v>
      </c>
      <c r="D70" s="388" t="s">
        <v>784</v>
      </c>
      <c r="E70" s="389" t="s">
        <v>589</v>
      </c>
      <c r="F70" s="390">
        <v>6274215</v>
      </c>
      <c r="G70" s="390">
        <v>6274215</v>
      </c>
      <c r="H70" s="391">
        <v>44069.708333333299</v>
      </c>
      <c r="I70" s="392">
        <v>0.6</v>
      </c>
      <c r="J70" s="393">
        <v>0</v>
      </c>
      <c r="K70" s="394">
        <v>0</v>
      </c>
      <c r="L70" s="394">
        <v>0</v>
      </c>
      <c r="M70" s="394">
        <v>6274215</v>
      </c>
      <c r="N70" s="394"/>
    </row>
    <row r="71" spans="1:14" s="162" customFormat="1" ht="151.5" x14ac:dyDescent="0.25">
      <c r="A71" s="357">
        <v>66</v>
      </c>
      <c r="B71" s="358" t="s">
        <v>785</v>
      </c>
      <c r="C71" s="359" t="s">
        <v>786</v>
      </c>
      <c r="D71" s="359" t="s">
        <v>787</v>
      </c>
      <c r="E71" s="360" t="s">
        <v>589</v>
      </c>
      <c r="F71" s="361">
        <v>17031700</v>
      </c>
      <c r="G71" s="362">
        <v>15586180</v>
      </c>
      <c r="H71" s="363">
        <v>43748.708333333299</v>
      </c>
      <c r="I71" s="364">
        <v>0.6</v>
      </c>
      <c r="J71" s="365">
        <v>0</v>
      </c>
      <c r="K71" s="366">
        <v>0</v>
      </c>
      <c r="L71" s="366">
        <v>44.44</v>
      </c>
      <c r="M71" s="366">
        <v>15586135.560000001</v>
      </c>
      <c r="N71" s="366"/>
    </row>
    <row r="72" spans="1:14" s="162" customFormat="1" ht="181.5" x14ac:dyDescent="0.25">
      <c r="A72" s="357">
        <v>67</v>
      </c>
      <c r="B72" s="358" t="s">
        <v>788</v>
      </c>
      <c r="C72" s="359" t="s">
        <v>789</v>
      </c>
      <c r="D72" s="359" t="s">
        <v>790</v>
      </c>
      <c r="E72" s="360" t="s">
        <v>589</v>
      </c>
      <c r="F72" s="361">
        <v>2481400</v>
      </c>
      <c r="G72" s="362">
        <v>855000</v>
      </c>
      <c r="H72" s="363">
        <v>43901.708333333299</v>
      </c>
      <c r="I72" s="364">
        <v>0.3</v>
      </c>
      <c r="J72" s="365">
        <v>0</v>
      </c>
      <c r="K72" s="366">
        <v>0</v>
      </c>
      <c r="L72" s="366">
        <v>0</v>
      </c>
      <c r="M72" s="366">
        <v>855000</v>
      </c>
      <c r="N72" s="395" t="s">
        <v>593</v>
      </c>
    </row>
    <row r="73" spans="1:14" s="162" customFormat="1" ht="198" x14ac:dyDescent="0.25">
      <c r="A73" s="357">
        <v>68</v>
      </c>
      <c r="B73" s="358" t="s">
        <v>791</v>
      </c>
      <c r="C73" s="359" t="s">
        <v>792</v>
      </c>
      <c r="D73" s="359" t="s">
        <v>793</v>
      </c>
      <c r="E73" s="360" t="s">
        <v>589</v>
      </c>
      <c r="F73" s="361">
        <v>1632000</v>
      </c>
      <c r="G73" s="362">
        <v>175000</v>
      </c>
      <c r="H73" s="363">
        <v>43917.708333333299</v>
      </c>
      <c r="I73" s="364">
        <v>0.3</v>
      </c>
      <c r="J73" s="365">
        <v>0</v>
      </c>
      <c r="K73" s="366">
        <v>0</v>
      </c>
      <c r="L73" s="366">
        <v>17.45</v>
      </c>
      <c r="M73" s="366">
        <v>174982.55</v>
      </c>
      <c r="N73" s="395" t="s">
        <v>593</v>
      </c>
    </row>
    <row r="74" spans="1:14" s="162" customFormat="1" ht="138" x14ac:dyDescent="0.25">
      <c r="A74" s="357">
        <v>69</v>
      </c>
      <c r="B74" s="358" t="s">
        <v>794</v>
      </c>
      <c r="C74" s="359" t="s">
        <v>795</v>
      </c>
      <c r="D74" s="359" t="s">
        <v>796</v>
      </c>
      <c r="E74" s="360" t="s">
        <v>589</v>
      </c>
      <c r="F74" s="361">
        <v>157950</v>
      </c>
      <c r="G74" s="362">
        <v>10000</v>
      </c>
      <c r="H74" s="363">
        <v>43544.708333333299</v>
      </c>
      <c r="I74" s="364">
        <v>0.6</v>
      </c>
      <c r="J74" s="365">
        <v>0</v>
      </c>
      <c r="K74" s="366">
        <v>0</v>
      </c>
      <c r="L74" s="366">
        <v>0</v>
      </c>
      <c r="M74" s="366">
        <v>10000</v>
      </c>
      <c r="N74" s="395" t="s">
        <v>593</v>
      </c>
    </row>
    <row r="75" spans="1:14" s="162" customFormat="1" ht="122.25" x14ac:dyDescent="0.25">
      <c r="A75" s="357">
        <v>70</v>
      </c>
      <c r="B75" s="358" t="s">
        <v>797</v>
      </c>
      <c r="C75" s="359" t="s">
        <v>798</v>
      </c>
      <c r="D75" s="359" t="s">
        <v>799</v>
      </c>
      <c r="E75" s="360" t="s">
        <v>589</v>
      </c>
      <c r="F75" s="361">
        <v>1660500</v>
      </c>
      <c r="G75" s="362">
        <v>60000</v>
      </c>
      <c r="H75" s="363">
        <v>44256.708333333299</v>
      </c>
      <c r="I75" s="364">
        <v>0.3</v>
      </c>
      <c r="J75" s="365">
        <v>0</v>
      </c>
      <c r="K75" s="366">
        <v>0</v>
      </c>
      <c r="L75" s="366">
        <v>11.29</v>
      </c>
      <c r="M75" s="366">
        <v>59988.71</v>
      </c>
      <c r="N75" s="395" t="s">
        <v>593</v>
      </c>
    </row>
    <row r="76" spans="1:14" s="162" customFormat="1" ht="227.25" x14ac:dyDescent="0.25">
      <c r="A76" s="357">
        <v>71</v>
      </c>
      <c r="B76" s="358" t="s">
        <v>800</v>
      </c>
      <c r="C76" s="359" t="s">
        <v>801</v>
      </c>
      <c r="D76" s="359" t="s">
        <v>802</v>
      </c>
      <c r="E76" s="360" t="s">
        <v>589</v>
      </c>
      <c r="F76" s="361">
        <v>4286250</v>
      </c>
      <c r="G76" s="362">
        <v>60000</v>
      </c>
      <c r="H76" s="363">
        <v>44334.708333333299</v>
      </c>
      <c r="I76" s="364">
        <v>0.3</v>
      </c>
      <c r="J76" s="365">
        <v>0.28999999999999998</v>
      </c>
      <c r="K76" s="366">
        <v>25636.59</v>
      </c>
      <c r="L76" s="366">
        <v>1085.3799999999999</v>
      </c>
      <c r="M76" s="366">
        <v>33278.030000000006</v>
      </c>
      <c r="N76" s="395" t="s">
        <v>593</v>
      </c>
    </row>
    <row r="77" spans="1:14" s="162" customFormat="1" ht="152.25" x14ac:dyDescent="0.25">
      <c r="A77" s="357">
        <v>72</v>
      </c>
      <c r="B77" s="358" t="s">
        <v>288</v>
      </c>
      <c r="C77" s="359" t="s">
        <v>803</v>
      </c>
      <c r="D77" s="359" t="s">
        <v>804</v>
      </c>
      <c r="E77" s="360" t="s">
        <v>589</v>
      </c>
      <c r="F77" s="361">
        <v>977000</v>
      </c>
      <c r="G77" s="362">
        <v>0</v>
      </c>
      <c r="H77" s="363" t="s">
        <v>631</v>
      </c>
      <c r="I77" s="364">
        <v>1</v>
      </c>
      <c r="J77" s="365">
        <v>0</v>
      </c>
      <c r="K77" s="366">
        <v>0</v>
      </c>
      <c r="L77" s="366">
        <v>0</v>
      </c>
      <c r="M77" s="366">
        <v>0</v>
      </c>
      <c r="N77" s="395" t="s">
        <v>593</v>
      </c>
    </row>
    <row r="78" spans="1:14" s="162" customFormat="1" ht="136.5" x14ac:dyDescent="0.25">
      <c r="A78" s="357">
        <v>73</v>
      </c>
      <c r="B78" s="358" t="s">
        <v>805</v>
      </c>
      <c r="C78" s="359" t="s">
        <v>806</v>
      </c>
      <c r="D78" s="359" t="s">
        <v>807</v>
      </c>
      <c r="E78" s="360" t="s">
        <v>589</v>
      </c>
      <c r="F78" s="361">
        <v>8729250</v>
      </c>
      <c r="G78" s="362">
        <v>3456000</v>
      </c>
      <c r="H78" s="363">
        <v>43601.4</v>
      </c>
      <c r="I78" s="364">
        <v>0.6</v>
      </c>
      <c r="J78" s="365">
        <v>0</v>
      </c>
      <c r="K78" s="366">
        <v>25908.400000000001</v>
      </c>
      <c r="L78" s="366">
        <v>434.74</v>
      </c>
      <c r="M78" s="366">
        <v>3429656.86</v>
      </c>
      <c r="N78" s="395" t="s">
        <v>593</v>
      </c>
    </row>
    <row r="79" spans="1:14" s="162" customFormat="1" ht="76.5" x14ac:dyDescent="0.25">
      <c r="A79" s="357">
        <v>74</v>
      </c>
      <c r="B79" s="358" t="s">
        <v>288</v>
      </c>
      <c r="C79" s="359" t="s">
        <v>808</v>
      </c>
      <c r="D79" s="359" t="s">
        <v>809</v>
      </c>
      <c r="E79" s="360" t="s">
        <v>589</v>
      </c>
      <c r="F79" s="361">
        <v>300000</v>
      </c>
      <c r="G79" s="362">
        <v>300000</v>
      </c>
      <c r="H79" s="363" t="s">
        <v>288</v>
      </c>
      <c r="I79" s="364">
        <v>0</v>
      </c>
      <c r="J79" s="365">
        <v>0</v>
      </c>
      <c r="K79" s="366">
        <v>0</v>
      </c>
      <c r="L79" s="366">
        <v>0</v>
      </c>
      <c r="M79" s="366">
        <v>300000</v>
      </c>
      <c r="N79" s="369"/>
    </row>
    <row r="80" spans="1:14" s="162" customFormat="1" ht="152.25" thickBot="1" x14ac:dyDescent="0.3">
      <c r="A80" s="396">
        <v>75</v>
      </c>
      <c r="B80" s="375" t="s">
        <v>810</v>
      </c>
      <c r="C80" s="376" t="s">
        <v>811</v>
      </c>
      <c r="D80" s="376" t="s">
        <v>812</v>
      </c>
      <c r="E80" s="378" t="s">
        <v>589</v>
      </c>
      <c r="F80" s="379">
        <v>4164700</v>
      </c>
      <c r="G80" s="380">
        <v>4090000</v>
      </c>
      <c r="H80" s="381">
        <v>43681.708333333299</v>
      </c>
      <c r="I80" s="382">
        <v>0.3</v>
      </c>
      <c r="J80" s="383">
        <v>0</v>
      </c>
      <c r="K80" s="384">
        <v>0</v>
      </c>
      <c r="L80" s="384">
        <v>2753.5800000000004</v>
      </c>
      <c r="M80" s="384">
        <v>4087246.42</v>
      </c>
      <c r="N80" s="384"/>
    </row>
    <row r="81" spans="1:14" s="162" customFormat="1" ht="136.5" thickTop="1" x14ac:dyDescent="0.25">
      <c r="A81" s="386">
        <v>76</v>
      </c>
      <c r="B81" s="451" t="s">
        <v>288</v>
      </c>
      <c r="C81" s="388" t="s">
        <v>813</v>
      </c>
      <c r="D81" s="388" t="s">
        <v>814</v>
      </c>
      <c r="E81" s="389" t="s">
        <v>589</v>
      </c>
      <c r="F81" s="390">
        <v>813600</v>
      </c>
      <c r="G81" s="397">
        <v>813600</v>
      </c>
      <c r="H81" s="391" t="s">
        <v>288</v>
      </c>
      <c r="I81" s="392">
        <v>0</v>
      </c>
      <c r="J81" s="393">
        <v>0</v>
      </c>
      <c r="K81" s="394">
        <v>0</v>
      </c>
      <c r="L81" s="394">
        <v>0</v>
      </c>
      <c r="M81" s="394">
        <v>813600</v>
      </c>
      <c r="N81" s="398" t="s">
        <v>593</v>
      </c>
    </row>
    <row r="82" spans="1:14" s="162" customFormat="1" ht="45" x14ac:dyDescent="0.25">
      <c r="A82" s="370" t="s">
        <v>815</v>
      </c>
      <c r="B82" s="358" t="s">
        <v>288</v>
      </c>
      <c r="C82" s="359" t="s">
        <v>816</v>
      </c>
      <c r="D82" s="359" t="s">
        <v>817</v>
      </c>
      <c r="E82" s="360" t="s">
        <v>589</v>
      </c>
      <c r="F82" s="361">
        <v>0</v>
      </c>
      <c r="G82" s="362">
        <v>1163767</v>
      </c>
      <c r="H82" s="363" t="s">
        <v>288</v>
      </c>
      <c r="I82" s="364">
        <v>0</v>
      </c>
      <c r="J82" s="365">
        <v>0</v>
      </c>
      <c r="K82" s="366">
        <v>0</v>
      </c>
      <c r="L82" s="366">
        <v>0</v>
      </c>
      <c r="M82" s="366">
        <v>1163767</v>
      </c>
      <c r="N82" s="395" t="s">
        <v>593</v>
      </c>
    </row>
    <row r="83" spans="1:14" s="162" customFormat="1" ht="195.75" x14ac:dyDescent="0.25">
      <c r="A83" s="370" t="s">
        <v>818</v>
      </c>
      <c r="B83" s="358" t="s">
        <v>819</v>
      </c>
      <c r="C83" s="359" t="s">
        <v>820</v>
      </c>
      <c r="D83" s="359" t="s">
        <v>821</v>
      </c>
      <c r="E83" s="360" t="s">
        <v>589</v>
      </c>
      <c r="F83" s="361">
        <v>0</v>
      </c>
      <c r="G83" s="362">
        <v>1250000</v>
      </c>
      <c r="H83" s="363" t="s">
        <v>288</v>
      </c>
      <c r="I83" s="364">
        <v>0.05</v>
      </c>
      <c r="J83" s="365">
        <f>(K83+L83)/M83</f>
        <v>6.427393818581173E-2</v>
      </c>
      <c r="K83" s="366">
        <v>74234.98</v>
      </c>
      <c r="L83" s="366">
        <v>1255.3799999999999</v>
      </c>
      <c r="M83" s="366">
        <v>1174509.6400000001</v>
      </c>
      <c r="N83" s="395" t="s">
        <v>593</v>
      </c>
    </row>
    <row r="84" spans="1:14" s="162" customFormat="1" ht="90" x14ac:dyDescent="0.25">
      <c r="A84" s="370" t="s">
        <v>822</v>
      </c>
      <c r="B84" s="358" t="s">
        <v>288</v>
      </c>
      <c r="C84" s="359" t="s">
        <v>823</v>
      </c>
      <c r="D84" s="359" t="s">
        <v>824</v>
      </c>
      <c r="E84" s="360" t="s">
        <v>589</v>
      </c>
      <c r="F84" s="361">
        <v>0</v>
      </c>
      <c r="G84" s="362">
        <v>300000</v>
      </c>
      <c r="H84" s="363" t="s">
        <v>288</v>
      </c>
      <c r="I84" s="364">
        <v>0.05</v>
      </c>
      <c r="J84" s="365">
        <f>(K84+L84)/M84</f>
        <v>0</v>
      </c>
      <c r="K84" s="366">
        <v>0</v>
      </c>
      <c r="L84" s="366">
        <v>0</v>
      </c>
      <c r="M84" s="366">
        <v>300000</v>
      </c>
      <c r="N84" s="395" t="s">
        <v>593</v>
      </c>
    </row>
    <row r="85" spans="1:14" s="162" customFormat="1" ht="270.75" x14ac:dyDescent="0.25">
      <c r="A85" s="370" t="s">
        <v>825</v>
      </c>
      <c r="B85" s="358" t="s">
        <v>288</v>
      </c>
      <c r="C85" s="359" t="s">
        <v>826</v>
      </c>
      <c r="D85" s="359" t="s">
        <v>827</v>
      </c>
      <c r="E85" s="360" t="s">
        <v>589</v>
      </c>
      <c r="F85" s="361">
        <v>0</v>
      </c>
      <c r="G85" s="362">
        <v>1803500</v>
      </c>
      <c r="H85" s="363" t="s">
        <v>288</v>
      </c>
      <c r="I85" s="364">
        <v>0.05</v>
      </c>
      <c r="J85" s="365">
        <f>(K85+L85)/M85</f>
        <v>6.6820621669235622E-2</v>
      </c>
      <c r="K85" s="366">
        <v>0</v>
      </c>
      <c r="L85" s="366">
        <v>112962.75</v>
      </c>
      <c r="M85" s="366">
        <v>1690537.25</v>
      </c>
      <c r="N85" s="395" t="s">
        <v>593</v>
      </c>
    </row>
    <row r="86" spans="1:14" s="162" customFormat="1" ht="180.75" x14ac:dyDescent="0.25">
      <c r="A86" s="370" t="s">
        <v>828</v>
      </c>
      <c r="B86" s="358" t="s">
        <v>829</v>
      </c>
      <c r="C86" s="359" t="s">
        <v>830</v>
      </c>
      <c r="D86" s="359" t="s">
        <v>831</v>
      </c>
      <c r="E86" s="360" t="s">
        <v>589</v>
      </c>
      <c r="F86" s="361">
        <v>0</v>
      </c>
      <c r="G86" s="362">
        <v>180000</v>
      </c>
      <c r="H86" s="363" t="s">
        <v>288</v>
      </c>
      <c r="I86" s="364">
        <v>0.05</v>
      </c>
      <c r="J86" s="365">
        <v>0.63</v>
      </c>
      <c r="K86" s="366">
        <v>0</v>
      </c>
      <c r="L86" s="366">
        <v>112962.75</v>
      </c>
      <c r="M86" s="366">
        <v>67037.25</v>
      </c>
      <c r="N86" s="395" t="s">
        <v>593</v>
      </c>
    </row>
    <row r="87" spans="1:14" s="162" customFormat="1" ht="150.75" x14ac:dyDescent="0.25">
      <c r="A87" s="370" t="s">
        <v>832</v>
      </c>
      <c r="B87" s="358" t="s">
        <v>833</v>
      </c>
      <c r="C87" s="359" t="s">
        <v>830</v>
      </c>
      <c r="D87" s="359" t="s">
        <v>834</v>
      </c>
      <c r="E87" s="360" t="s">
        <v>589</v>
      </c>
      <c r="F87" s="361">
        <v>0</v>
      </c>
      <c r="G87" s="362">
        <v>50000</v>
      </c>
      <c r="H87" s="363" t="s">
        <v>288</v>
      </c>
      <c r="I87" s="364">
        <v>0.05</v>
      </c>
      <c r="J87" s="365">
        <v>0.94</v>
      </c>
      <c r="K87" s="366">
        <v>6192</v>
      </c>
      <c r="L87" s="366">
        <v>40601.710000000006</v>
      </c>
      <c r="M87" s="366">
        <v>3206.2899999999936</v>
      </c>
      <c r="N87" s="395" t="s">
        <v>593</v>
      </c>
    </row>
    <row r="88" spans="1:14" s="162" customFormat="1" ht="210.75" x14ac:dyDescent="0.25">
      <c r="A88" s="370" t="s">
        <v>835</v>
      </c>
      <c r="B88" s="358" t="s">
        <v>288</v>
      </c>
      <c r="C88" s="359" t="s">
        <v>836</v>
      </c>
      <c r="D88" s="359" t="s">
        <v>837</v>
      </c>
      <c r="E88" s="360" t="s">
        <v>589</v>
      </c>
      <c r="F88" s="361">
        <v>0</v>
      </c>
      <c r="G88" s="362">
        <v>920000</v>
      </c>
      <c r="H88" s="363" t="s">
        <v>288</v>
      </c>
      <c r="I88" s="364">
        <v>0.05</v>
      </c>
      <c r="J88" s="365">
        <f>(K88+L88)/M88</f>
        <v>0</v>
      </c>
      <c r="K88" s="366">
        <v>0</v>
      </c>
      <c r="L88" s="366">
        <v>0</v>
      </c>
      <c r="M88" s="366">
        <v>920000</v>
      </c>
      <c r="N88" s="395" t="s">
        <v>593</v>
      </c>
    </row>
    <row r="89" spans="1:14" s="162" customFormat="1" ht="120.75" x14ac:dyDescent="0.25">
      <c r="A89" s="370" t="s">
        <v>838</v>
      </c>
      <c r="B89" s="358" t="s">
        <v>839</v>
      </c>
      <c r="C89" s="359" t="s">
        <v>836</v>
      </c>
      <c r="D89" s="359" t="s">
        <v>840</v>
      </c>
      <c r="E89" s="360" t="s">
        <v>589</v>
      </c>
      <c r="F89" s="361">
        <v>0</v>
      </c>
      <c r="G89" s="362">
        <v>60000</v>
      </c>
      <c r="H89" s="363">
        <v>43195.708333333299</v>
      </c>
      <c r="I89" s="364">
        <v>0.05</v>
      </c>
      <c r="J89" s="365">
        <f>(K89+L89)/M89</f>
        <v>3.273778787565837E-2</v>
      </c>
      <c r="K89" s="366">
        <v>1892</v>
      </c>
      <c r="L89" s="366">
        <v>10</v>
      </c>
      <c r="M89" s="366">
        <v>58098</v>
      </c>
      <c r="N89" s="395" t="s">
        <v>593</v>
      </c>
    </row>
    <row r="90" spans="1:14" s="162" customFormat="1" ht="150.75" x14ac:dyDescent="0.25">
      <c r="A90" s="370" t="s">
        <v>841</v>
      </c>
      <c r="B90" s="358" t="s">
        <v>842</v>
      </c>
      <c r="C90" s="359" t="s">
        <v>843</v>
      </c>
      <c r="D90" s="359" t="s">
        <v>844</v>
      </c>
      <c r="E90" s="360" t="s">
        <v>589</v>
      </c>
      <c r="F90" s="361">
        <v>0</v>
      </c>
      <c r="G90" s="362">
        <v>115000</v>
      </c>
      <c r="H90" s="363" t="s">
        <v>288</v>
      </c>
      <c r="I90" s="364">
        <v>0.05</v>
      </c>
      <c r="J90" s="365">
        <v>0.95</v>
      </c>
      <c r="K90" s="366">
        <v>29919.45</v>
      </c>
      <c r="L90" s="366">
        <v>78300.489999999991</v>
      </c>
      <c r="M90" s="366">
        <v>6780.0600000000122</v>
      </c>
      <c r="N90" s="395" t="s">
        <v>593</v>
      </c>
    </row>
    <row r="91" spans="1:14" s="162" customFormat="1" ht="345.75" x14ac:dyDescent="0.25">
      <c r="A91" s="370" t="s">
        <v>845</v>
      </c>
      <c r="B91" s="358" t="s">
        <v>846</v>
      </c>
      <c r="C91" s="359" t="s">
        <v>847</v>
      </c>
      <c r="D91" s="359" t="s">
        <v>848</v>
      </c>
      <c r="E91" s="360" t="s">
        <v>589</v>
      </c>
      <c r="F91" s="361">
        <v>0</v>
      </c>
      <c r="G91" s="362">
        <v>1400000</v>
      </c>
      <c r="H91" s="363" t="s">
        <v>288</v>
      </c>
      <c r="I91" s="364">
        <v>0.05</v>
      </c>
      <c r="J91" s="365">
        <f>(K91+L91)/M91</f>
        <v>9.2593523898501048E-2</v>
      </c>
      <c r="K91" s="366">
        <v>24172.51</v>
      </c>
      <c r="L91" s="366">
        <v>94472.65</v>
      </c>
      <c r="M91" s="366">
        <v>1281354.8400000001</v>
      </c>
      <c r="N91" s="395" t="s">
        <v>593</v>
      </c>
    </row>
    <row r="92" spans="1:14" s="162" customFormat="1" ht="195.75" x14ac:dyDescent="0.25">
      <c r="A92" s="370" t="s">
        <v>849</v>
      </c>
      <c r="B92" s="358" t="s">
        <v>850</v>
      </c>
      <c r="C92" s="359" t="s">
        <v>851</v>
      </c>
      <c r="D92" s="399" t="s">
        <v>852</v>
      </c>
      <c r="E92" s="360" t="s">
        <v>589</v>
      </c>
      <c r="F92" s="361">
        <v>0</v>
      </c>
      <c r="G92" s="362">
        <v>193000</v>
      </c>
      <c r="H92" s="363">
        <v>43194.708333333299</v>
      </c>
      <c r="I92" s="364">
        <v>0.05</v>
      </c>
      <c r="J92" s="365">
        <v>0.67</v>
      </c>
      <c r="K92" s="366">
        <v>120107.65</v>
      </c>
      <c r="L92" s="366">
        <v>7838.11</v>
      </c>
      <c r="M92" s="366">
        <v>65054.240000000005</v>
      </c>
      <c r="N92" s="395" t="s">
        <v>593</v>
      </c>
    </row>
    <row r="93" spans="1:14" s="162" customFormat="1" ht="135.75" x14ac:dyDescent="0.25">
      <c r="A93" s="370" t="s">
        <v>853</v>
      </c>
      <c r="B93" s="358" t="s">
        <v>854</v>
      </c>
      <c r="C93" s="359" t="s">
        <v>855</v>
      </c>
      <c r="D93" s="359" t="s">
        <v>856</v>
      </c>
      <c r="E93" s="360" t="s">
        <v>589</v>
      </c>
      <c r="F93" s="361">
        <v>0</v>
      </c>
      <c r="G93" s="362">
        <v>150000</v>
      </c>
      <c r="H93" s="363">
        <v>43193.708333333299</v>
      </c>
      <c r="I93" s="364">
        <v>0.05</v>
      </c>
      <c r="J93" s="365">
        <v>0.89</v>
      </c>
      <c r="K93" s="366">
        <v>115216.54</v>
      </c>
      <c r="L93" s="366">
        <v>17632.100000000002</v>
      </c>
      <c r="M93" s="366">
        <v>17151.360000000004</v>
      </c>
      <c r="N93" s="395" t="s">
        <v>593</v>
      </c>
    </row>
    <row r="94" spans="1:14" s="162" customFormat="1" ht="75" x14ac:dyDescent="0.25">
      <c r="A94" s="370" t="s">
        <v>857</v>
      </c>
      <c r="B94" s="358" t="s">
        <v>858</v>
      </c>
      <c r="C94" s="359" t="s">
        <v>859</v>
      </c>
      <c r="D94" s="359" t="s">
        <v>860</v>
      </c>
      <c r="E94" s="360" t="s">
        <v>589</v>
      </c>
      <c r="F94" s="361">
        <v>0</v>
      </c>
      <c r="G94" s="362">
        <v>4500</v>
      </c>
      <c r="H94" s="363" t="s">
        <v>288</v>
      </c>
      <c r="I94" s="364">
        <v>0.05</v>
      </c>
      <c r="J94" s="365">
        <v>1</v>
      </c>
      <c r="K94" s="400">
        <v>0</v>
      </c>
      <c r="L94" s="400">
        <v>4242.6900000000005</v>
      </c>
      <c r="M94" s="366">
        <v>257.30999999999949</v>
      </c>
      <c r="N94" s="395" t="s">
        <v>593</v>
      </c>
    </row>
    <row r="95" spans="1:14" s="162" customFormat="1" ht="210.75" x14ac:dyDescent="0.25">
      <c r="A95" s="370" t="s">
        <v>861</v>
      </c>
      <c r="B95" s="358" t="s">
        <v>862</v>
      </c>
      <c r="C95" s="359" t="s">
        <v>859</v>
      </c>
      <c r="D95" s="359" t="s">
        <v>863</v>
      </c>
      <c r="E95" s="360" t="s">
        <v>589</v>
      </c>
      <c r="F95" s="361">
        <v>0</v>
      </c>
      <c r="G95" s="362">
        <v>97000</v>
      </c>
      <c r="H95" s="363" t="s">
        <v>288</v>
      </c>
      <c r="I95" s="364">
        <v>0.05</v>
      </c>
      <c r="J95" s="365">
        <v>0.98</v>
      </c>
      <c r="K95" s="366">
        <v>46716.31</v>
      </c>
      <c r="L95" s="366">
        <v>48352.38</v>
      </c>
      <c r="M95" s="366">
        <v>1931.3100000000049</v>
      </c>
      <c r="N95" s="395" t="s">
        <v>593</v>
      </c>
    </row>
    <row r="96" spans="1:14" s="162" customFormat="1" ht="166.5" thickBot="1" x14ac:dyDescent="0.3">
      <c r="A96" s="374" t="s">
        <v>864</v>
      </c>
      <c r="B96" s="375" t="s">
        <v>865</v>
      </c>
      <c r="C96" s="376" t="s">
        <v>866</v>
      </c>
      <c r="D96" s="376" t="s">
        <v>867</v>
      </c>
      <c r="E96" s="378" t="s">
        <v>589</v>
      </c>
      <c r="F96" s="379">
        <v>0</v>
      </c>
      <c r="G96" s="380">
        <v>680000</v>
      </c>
      <c r="H96" s="381">
        <v>43194.708333333299</v>
      </c>
      <c r="I96" s="382">
        <v>0.05</v>
      </c>
      <c r="J96" s="383">
        <f>(K96+L96)/M96</f>
        <v>8.1920627407044672E-2</v>
      </c>
      <c r="K96" s="384">
        <v>6099</v>
      </c>
      <c r="L96" s="384">
        <v>45389.09</v>
      </c>
      <c r="M96" s="384">
        <v>628511.91</v>
      </c>
      <c r="N96" s="401" t="s">
        <v>593</v>
      </c>
    </row>
    <row r="97" spans="1:14" s="162" customFormat="1" ht="150.75" thickTop="1" x14ac:dyDescent="0.25">
      <c r="A97" s="386">
        <v>92</v>
      </c>
      <c r="B97" s="387" t="s">
        <v>868</v>
      </c>
      <c r="C97" s="388" t="s">
        <v>869</v>
      </c>
      <c r="D97" s="388" t="s">
        <v>870</v>
      </c>
      <c r="E97" s="389" t="s">
        <v>589</v>
      </c>
      <c r="F97" s="390">
        <v>41338.35</v>
      </c>
      <c r="G97" s="397">
        <v>25000</v>
      </c>
      <c r="H97" s="391">
        <v>43075.708333333299</v>
      </c>
      <c r="I97" s="392">
        <v>1</v>
      </c>
      <c r="J97" s="393">
        <v>0.86</v>
      </c>
      <c r="K97" s="394">
        <v>0</v>
      </c>
      <c r="L97" s="394">
        <v>1823.5100000000002</v>
      </c>
      <c r="M97" s="394">
        <v>23176.489999999998</v>
      </c>
      <c r="N97" s="394"/>
    </row>
    <row r="98" spans="1:14" s="162" customFormat="1" ht="90" x14ac:dyDescent="0.25">
      <c r="A98" s="357">
        <v>93</v>
      </c>
      <c r="B98" s="358" t="s">
        <v>871</v>
      </c>
      <c r="C98" s="359" t="s">
        <v>872</v>
      </c>
      <c r="D98" s="359" t="s">
        <v>873</v>
      </c>
      <c r="E98" s="360" t="s">
        <v>589</v>
      </c>
      <c r="F98" s="361">
        <v>29507.25</v>
      </c>
      <c r="G98" s="362">
        <v>40000</v>
      </c>
      <c r="H98" s="363">
        <v>43668.708333333299</v>
      </c>
      <c r="I98" s="364">
        <v>0.3</v>
      </c>
      <c r="J98" s="365">
        <v>0</v>
      </c>
      <c r="K98" s="366">
        <v>0</v>
      </c>
      <c r="L98" s="366">
        <v>0</v>
      </c>
      <c r="M98" s="366">
        <v>40000</v>
      </c>
      <c r="N98" s="369"/>
    </row>
    <row r="99" spans="1:14" s="162" customFormat="1" ht="135" x14ac:dyDescent="0.25">
      <c r="A99" s="357">
        <v>94</v>
      </c>
      <c r="B99" s="358" t="s">
        <v>874</v>
      </c>
      <c r="C99" s="359" t="s">
        <v>875</v>
      </c>
      <c r="D99" s="359" t="s">
        <v>876</v>
      </c>
      <c r="E99" s="402" t="s">
        <v>589</v>
      </c>
      <c r="F99" s="361">
        <v>0</v>
      </c>
      <c r="G99" s="362">
        <v>120</v>
      </c>
      <c r="H99" s="363">
        <v>42942.708333333299</v>
      </c>
      <c r="I99" s="364">
        <v>1</v>
      </c>
      <c r="J99" s="365">
        <v>1</v>
      </c>
      <c r="K99" s="366">
        <v>0</v>
      </c>
      <c r="L99" s="366">
        <v>86.080000000000013</v>
      </c>
      <c r="M99" s="366">
        <v>33.919999999999987</v>
      </c>
      <c r="N99" s="369"/>
    </row>
    <row r="100" spans="1:14" s="162" customFormat="1" ht="90" x14ac:dyDescent="0.25">
      <c r="A100" s="357">
        <v>95</v>
      </c>
      <c r="B100" s="373" t="s">
        <v>877</v>
      </c>
      <c r="C100" s="359" t="s">
        <v>878</v>
      </c>
      <c r="D100" s="359" t="s">
        <v>879</v>
      </c>
      <c r="E100" s="402" t="s">
        <v>880</v>
      </c>
      <c r="F100" s="361">
        <v>300000</v>
      </c>
      <c r="G100" s="362">
        <v>0</v>
      </c>
      <c r="H100" s="363" t="s">
        <v>288</v>
      </c>
      <c r="I100" s="364">
        <v>0</v>
      </c>
      <c r="J100" s="365">
        <v>0</v>
      </c>
      <c r="K100" s="366">
        <v>0</v>
      </c>
      <c r="L100" s="366">
        <v>0</v>
      </c>
      <c r="M100" s="366">
        <v>0</v>
      </c>
      <c r="N100" s="395" t="s">
        <v>593</v>
      </c>
    </row>
    <row r="101" spans="1:14" s="162" customFormat="1" ht="136.5" x14ac:dyDescent="0.25">
      <c r="A101" s="357">
        <v>96</v>
      </c>
      <c r="B101" s="373" t="s">
        <v>288</v>
      </c>
      <c r="C101" s="359" t="s">
        <v>881</v>
      </c>
      <c r="D101" s="359" t="s">
        <v>882</v>
      </c>
      <c r="E101" s="402" t="s">
        <v>880</v>
      </c>
      <c r="F101" s="361">
        <v>677100</v>
      </c>
      <c r="G101" s="362">
        <v>0</v>
      </c>
      <c r="H101" s="363" t="s">
        <v>288</v>
      </c>
      <c r="I101" s="364">
        <v>0</v>
      </c>
      <c r="J101" s="365">
        <v>0</v>
      </c>
      <c r="K101" s="366">
        <v>0</v>
      </c>
      <c r="L101" s="366">
        <v>0</v>
      </c>
      <c r="M101" s="366">
        <v>0</v>
      </c>
      <c r="N101" s="395" t="s">
        <v>593</v>
      </c>
    </row>
    <row r="102" spans="1:14" s="162" customFormat="1" ht="75" x14ac:dyDescent="0.25">
      <c r="A102" s="357">
        <v>97</v>
      </c>
      <c r="B102" s="358" t="s">
        <v>883</v>
      </c>
      <c r="C102" s="359" t="s">
        <v>884</v>
      </c>
      <c r="D102" s="359" t="s">
        <v>885</v>
      </c>
      <c r="E102" s="402" t="s">
        <v>886</v>
      </c>
      <c r="F102" s="362">
        <v>150000</v>
      </c>
      <c r="G102" s="362">
        <v>150000</v>
      </c>
      <c r="H102" s="363">
        <v>43448.708333333299</v>
      </c>
      <c r="I102" s="364">
        <v>1</v>
      </c>
      <c r="J102" s="365">
        <v>0.05</v>
      </c>
      <c r="K102" s="366">
        <v>0</v>
      </c>
      <c r="L102" s="366">
        <v>44.209999999999994</v>
      </c>
      <c r="M102" s="366">
        <v>149955.79</v>
      </c>
      <c r="N102" s="369"/>
    </row>
    <row r="103" spans="1:14" s="162" customFormat="1" ht="210" x14ac:dyDescent="0.25">
      <c r="A103" s="357">
        <v>98</v>
      </c>
      <c r="B103" s="358" t="s">
        <v>887</v>
      </c>
      <c r="C103" s="359" t="s">
        <v>888</v>
      </c>
      <c r="D103" s="359" t="s">
        <v>889</v>
      </c>
      <c r="E103" s="402" t="s">
        <v>880</v>
      </c>
      <c r="F103" s="361">
        <v>395000</v>
      </c>
      <c r="G103" s="362">
        <v>75000</v>
      </c>
      <c r="H103" s="363">
        <v>43685.708333333299</v>
      </c>
      <c r="I103" s="364">
        <v>1</v>
      </c>
      <c r="J103" s="365">
        <v>0.05</v>
      </c>
      <c r="K103" s="366">
        <v>0</v>
      </c>
      <c r="L103" s="366">
        <v>512.88</v>
      </c>
      <c r="M103" s="366">
        <v>74487.12</v>
      </c>
      <c r="N103" s="366"/>
    </row>
    <row r="104" spans="1:14" s="162" customFormat="1" ht="135" x14ac:dyDescent="0.25">
      <c r="A104" s="357">
        <v>99</v>
      </c>
      <c r="B104" s="358" t="s">
        <v>890</v>
      </c>
      <c r="C104" s="359" t="s">
        <v>891</v>
      </c>
      <c r="D104" s="359" t="s">
        <v>892</v>
      </c>
      <c r="E104" s="402" t="s">
        <v>886</v>
      </c>
      <c r="F104" s="362">
        <v>20000</v>
      </c>
      <c r="G104" s="362">
        <v>20000</v>
      </c>
      <c r="H104" s="363">
        <v>43195.708333333299</v>
      </c>
      <c r="I104" s="364">
        <v>1</v>
      </c>
      <c r="J104" s="365">
        <v>0.46</v>
      </c>
      <c r="K104" s="366">
        <v>0</v>
      </c>
      <c r="L104" s="366">
        <v>10.210000000000001</v>
      </c>
      <c r="M104" s="366">
        <v>19989.79</v>
      </c>
      <c r="N104" s="366"/>
    </row>
    <row r="105" spans="1:14" s="162" customFormat="1" ht="150" x14ac:dyDescent="0.25">
      <c r="A105" s="357">
        <v>100</v>
      </c>
      <c r="B105" s="358" t="s">
        <v>893</v>
      </c>
      <c r="C105" s="359" t="s">
        <v>894</v>
      </c>
      <c r="D105" s="359" t="s">
        <v>895</v>
      </c>
      <c r="E105" s="402" t="s">
        <v>880</v>
      </c>
      <c r="F105" s="361">
        <v>72000</v>
      </c>
      <c r="G105" s="362">
        <v>40000</v>
      </c>
      <c r="H105" s="363">
        <v>43245.708333333299</v>
      </c>
      <c r="I105" s="364">
        <v>1</v>
      </c>
      <c r="J105" s="365">
        <v>0.17</v>
      </c>
      <c r="K105" s="366">
        <v>0</v>
      </c>
      <c r="L105" s="366">
        <v>1025.6400000000001</v>
      </c>
      <c r="M105" s="366">
        <v>38974.36</v>
      </c>
      <c r="N105" s="366"/>
    </row>
    <row r="106" spans="1:14" s="162" customFormat="1" ht="75" x14ac:dyDescent="0.25">
      <c r="A106" s="357">
        <v>101</v>
      </c>
      <c r="B106" s="358" t="s">
        <v>896</v>
      </c>
      <c r="C106" s="359" t="s">
        <v>897</v>
      </c>
      <c r="D106" s="359" t="s">
        <v>898</v>
      </c>
      <c r="E106" s="402" t="s">
        <v>880</v>
      </c>
      <c r="F106" s="361">
        <v>61000</v>
      </c>
      <c r="G106" s="362">
        <v>112000</v>
      </c>
      <c r="H106" s="363">
        <v>43362.708333333299</v>
      </c>
      <c r="I106" s="364">
        <v>1</v>
      </c>
      <c r="J106" s="365">
        <v>0.12</v>
      </c>
      <c r="K106" s="366">
        <v>1.7763568394002501E-15</v>
      </c>
      <c r="L106" s="366">
        <v>24.15</v>
      </c>
      <c r="M106" s="366">
        <v>111975.85</v>
      </c>
      <c r="N106" s="366"/>
    </row>
    <row r="107" spans="1:14" s="162" customFormat="1" ht="165" x14ac:dyDescent="0.25">
      <c r="A107" s="357">
        <v>102</v>
      </c>
      <c r="B107" s="358" t="s">
        <v>899</v>
      </c>
      <c r="C107" s="359" t="s">
        <v>900</v>
      </c>
      <c r="D107" s="359" t="s">
        <v>901</v>
      </c>
      <c r="E107" s="402" t="s">
        <v>880</v>
      </c>
      <c r="F107" s="361">
        <v>325000</v>
      </c>
      <c r="G107" s="362">
        <v>100000</v>
      </c>
      <c r="H107" s="363">
        <v>44701.708333333299</v>
      </c>
      <c r="I107" s="364">
        <v>0.1</v>
      </c>
      <c r="J107" s="365">
        <v>0</v>
      </c>
      <c r="K107" s="366">
        <v>0</v>
      </c>
      <c r="L107" s="366">
        <v>861.91000000000008</v>
      </c>
      <c r="M107" s="366">
        <v>99138.09</v>
      </c>
      <c r="N107" s="366"/>
    </row>
    <row r="108" spans="1:14" s="162" customFormat="1" ht="90" x14ac:dyDescent="0.25">
      <c r="A108" s="357">
        <v>103</v>
      </c>
      <c r="B108" s="373" t="s">
        <v>902</v>
      </c>
      <c r="C108" s="359" t="s">
        <v>903</v>
      </c>
      <c r="D108" s="359" t="s">
        <v>904</v>
      </c>
      <c r="E108" s="402" t="s">
        <v>880</v>
      </c>
      <c r="F108" s="362">
        <v>55000</v>
      </c>
      <c r="G108" s="362">
        <v>60000</v>
      </c>
      <c r="H108" s="363">
        <v>43175.708333333299</v>
      </c>
      <c r="I108" s="364">
        <v>1</v>
      </c>
      <c r="J108" s="365">
        <v>0.27</v>
      </c>
      <c r="K108" s="366">
        <v>0</v>
      </c>
      <c r="L108" s="366">
        <v>0</v>
      </c>
      <c r="M108" s="366">
        <v>60000</v>
      </c>
      <c r="N108" s="452"/>
    </row>
    <row r="109" spans="1:14" s="162" customFormat="1" ht="75" x14ac:dyDescent="0.25">
      <c r="A109" s="357">
        <v>104</v>
      </c>
      <c r="B109" s="373" t="s">
        <v>905</v>
      </c>
      <c r="C109" s="359" t="s">
        <v>906</v>
      </c>
      <c r="D109" s="359" t="s">
        <v>907</v>
      </c>
      <c r="E109" s="402" t="s">
        <v>886</v>
      </c>
      <c r="F109" s="362">
        <v>30000</v>
      </c>
      <c r="G109" s="362">
        <v>30000</v>
      </c>
      <c r="H109" s="363">
        <v>43277.708333333299</v>
      </c>
      <c r="I109" s="364">
        <v>1</v>
      </c>
      <c r="J109" s="365">
        <v>0.2</v>
      </c>
      <c r="K109" s="366">
        <v>0</v>
      </c>
      <c r="L109" s="366">
        <v>144.94</v>
      </c>
      <c r="M109" s="366">
        <v>29855.06</v>
      </c>
      <c r="N109" s="452"/>
    </row>
    <row r="110" spans="1:14" s="162" customFormat="1" ht="105" x14ac:dyDescent="0.25">
      <c r="A110" s="357">
        <v>105</v>
      </c>
      <c r="B110" s="358" t="s">
        <v>908</v>
      </c>
      <c r="C110" s="359" t="s">
        <v>909</v>
      </c>
      <c r="D110" s="359" t="s">
        <v>910</v>
      </c>
      <c r="E110" s="402" t="s">
        <v>880</v>
      </c>
      <c r="F110" s="361">
        <v>75000</v>
      </c>
      <c r="G110" s="362">
        <v>57000</v>
      </c>
      <c r="H110" s="363">
        <v>43315.5</v>
      </c>
      <c r="I110" s="364">
        <v>1</v>
      </c>
      <c r="J110" s="365">
        <v>0.17</v>
      </c>
      <c r="K110" s="366">
        <v>0</v>
      </c>
      <c r="L110" s="366">
        <v>426.84000000000009</v>
      </c>
      <c r="M110" s="366">
        <v>56573.16</v>
      </c>
      <c r="N110" s="366"/>
    </row>
    <row r="111" spans="1:14" s="162" customFormat="1" ht="135" x14ac:dyDescent="0.25">
      <c r="A111" s="357">
        <v>106</v>
      </c>
      <c r="B111" s="358" t="s">
        <v>911</v>
      </c>
      <c r="C111" s="359" t="s">
        <v>912</v>
      </c>
      <c r="D111" s="359" t="s">
        <v>913</v>
      </c>
      <c r="E111" s="402" t="s">
        <v>880</v>
      </c>
      <c r="F111" s="361">
        <v>150000</v>
      </c>
      <c r="G111" s="362">
        <v>120000</v>
      </c>
      <c r="H111" s="363">
        <v>43361.708333333299</v>
      </c>
      <c r="I111" s="364">
        <v>1</v>
      </c>
      <c r="J111" s="365">
        <v>0.35</v>
      </c>
      <c r="K111" s="366">
        <v>0</v>
      </c>
      <c r="L111" s="366">
        <v>0</v>
      </c>
      <c r="M111" s="366">
        <v>120000</v>
      </c>
      <c r="N111" s="366"/>
    </row>
    <row r="112" spans="1:14" s="162" customFormat="1" ht="90" x14ac:dyDescent="0.25">
      <c r="A112" s="357">
        <v>107</v>
      </c>
      <c r="B112" s="358" t="s">
        <v>914</v>
      </c>
      <c r="C112" s="359" t="s">
        <v>915</v>
      </c>
      <c r="D112" s="359" t="s">
        <v>916</v>
      </c>
      <c r="E112" s="402" t="s">
        <v>880</v>
      </c>
      <c r="F112" s="362">
        <v>28000</v>
      </c>
      <c r="G112" s="362">
        <v>5000</v>
      </c>
      <c r="H112" s="363">
        <v>43025.708333333299</v>
      </c>
      <c r="I112" s="364">
        <v>1</v>
      </c>
      <c r="J112" s="365">
        <v>1</v>
      </c>
      <c r="K112" s="366">
        <v>0</v>
      </c>
      <c r="L112" s="366">
        <v>711.15</v>
      </c>
      <c r="M112" s="366">
        <v>4288.8500000000004</v>
      </c>
      <c r="N112" s="366"/>
    </row>
    <row r="113" spans="1:14" s="162" customFormat="1" ht="90.75" x14ac:dyDescent="0.25">
      <c r="A113" s="370" t="s">
        <v>917</v>
      </c>
      <c r="B113" s="358" t="s">
        <v>918</v>
      </c>
      <c r="C113" s="359" t="s">
        <v>919</v>
      </c>
      <c r="D113" s="359" t="s">
        <v>920</v>
      </c>
      <c r="E113" s="360" t="s">
        <v>880</v>
      </c>
      <c r="F113" s="361">
        <v>0</v>
      </c>
      <c r="G113" s="362">
        <v>282868</v>
      </c>
      <c r="H113" s="363" t="s">
        <v>288</v>
      </c>
      <c r="I113" s="364">
        <v>0</v>
      </c>
      <c r="J113" s="365">
        <f>(K113+L113)/M113</f>
        <v>9.4974146551288982E-2</v>
      </c>
      <c r="K113" s="366">
        <v>3.6899999999999991</v>
      </c>
      <c r="L113" s="366">
        <v>24531.27</v>
      </c>
      <c r="M113" s="366">
        <v>258333.04</v>
      </c>
      <c r="N113" s="395" t="s">
        <v>593</v>
      </c>
    </row>
    <row r="114" spans="1:14" s="162" customFormat="1" ht="90" x14ac:dyDescent="0.25">
      <c r="A114" s="370" t="s">
        <v>921</v>
      </c>
      <c r="B114" s="358" t="s">
        <v>922</v>
      </c>
      <c r="C114" s="359" t="s">
        <v>919</v>
      </c>
      <c r="D114" s="399" t="s">
        <v>923</v>
      </c>
      <c r="E114" s="360" t="s">
        <v>880</v>
      </c>
      <c r="F114" s="361">
        <v>0</v>
      </c>
      <c r="G114" s="362">
        <v>3359</v>
      </c>
      <c r="H114" s="363" t="s">
        <v>288</v>
      </c>
      <c r="I114" s="364">
        <v>0</v>
      </c>
      <c r="J114" s="365">
        <v>1</v>
      </c>
      <c r="K114" s="366">
        <v>0</v>
      </c>
      <c r="L114" s="366">
        <v>3359.3799999999997</v>
      </c>
      <c r="M114" s="366">
        <v>-0.37999999999965439</v>
      </c>
      <c r="N114" s="395" t="s">
        <v>593</v>
      </c>
    </row>
    <row r="115" spans="1:14" s="162" customFormat="1" ht="90" x14ac:dyDescent="0.25">
      <c r="A115" s="370" t="s">
        <v>924</v>
      </c>
      <c r="B115" s="358" t="s">
        <v>925</v>
      </c>
      <c r="C115" s="359" t="s">
        <v>926</v>
      </c>
      <c r="D115" s="399" t="s">
        <v>923</v>
      </c>
      <c r="E115" s="360" t="s">
        <v>880</v>
      </c>
      <c r="F115" s="361">
        <v>0</v>
      </c>
      <c r="G115" s="362">
        <v>27500</v>
      </c>
      <c r="H115" s="363" t="s">
        <v>288</v>
      </c>
      <c r="I115" s="364">
        <v>0</v>
      </c>
      <c r="J115" s="365">
        <v>1</v>
      </c>
      <c r="K115" s="366">
        <v>0</v>
      </c>
      <c r="L115" s="366">
        <v>27500</v>
      </c>
      <c r="M115" s="366">
        <v>0</v>
      </c>
      <c r="N115" s="395" t="s">
        <v>593</v>
      </c>
    </row>
    <row r="116" spans="1:14" s="162" customFormat="1" ht="120.75" x14ac:dyDescent="0.25">
      <c r="A116" s="370" t="s">
        <v>927</v>
      </c>
      <c r="B116" s="358" t="s">
        <v>928</v>
      </c>
      <c r="C116" s="359" t="s">
        <v>929</v>
      </c>
      <c r="D116" s="399" t="s">
        <v>930</v>
      </c>
      <c r="E116" s="360" t="s">
        <v>880</v>
      </c>
      <c r="F116" s="361">
        <v>0</v>
      </c>
      <c r="G116" s="362">
        <v>718837</v>
      </c>
      <c r="H116" s="363" t="s">
        <v>288</v>
      </c>
      <c r="I116" s="364">
        <v>0</v>
      </c>
      <c r="J116" s="365">
        <f>(K116+L116)/M116</f>
        <v>3.6855443351524728E-2</v>
      </c>
      <c r="K116" s="366">
        <v>22176.33</v>
      </c>
      <c r="L116" s="366">
        <v>3375.02</v>
      </c>
      <c r="M116" s="366">
        <v>693285.65</v>
      </c>
      <c r="N116" s="395" t="s">
        <v>593</v>
      </c>
    </row>
    <row r="117" spans="1:14" s="162" customFormat="1" ht="60.75" x14ac:dyDescent="0.25">
      <c r="A117" s="370" t="s">
        <v>931</v>
      </c>
      <c r="B117" s="358" t="s">
        <v>932</v>
      </c>
      <c r="C117" s="359" t="s">
        <v>933</v>
      </c>
      <c r="D117" s="399" t="s">
        <v>923</v>
      </c>
      <c r="E117" s="402" t="s">
        <v>880</v>
      </c>
      <c r="F117" s="361">
        <v>0</v>
      </c>
      <c r="G117" s="362">
        <v>19300</v>
      </c>
      <c r="H117" s="363" t="s">
        <v>288</v>
      </c>
      <c r="I117" s="364">
        <v>0</v>
      </c>
      <c r="J117" s="365">
        <f>(K117+L117)/M117</f>
        <v>2.9744645799011531</v>
      </c>
      <c r="K117" s="366">
        <v>11449</v>
      </c>
      <c r="L117" s="366">
        <v>2995</v>
      </c>
      <c r="M117" s="366">
        <v>4856</v>
      </c>
      <c r="N117" s="395" t="s">
        <v>593</v>
      </c>
    </row>
    <row r="118" spans="1:14" s="162" customFormat="1" ht="75.75" x14ac:dyDescent="0.25">
      <c r="A118" s="370" t="s">
        <v>934</v>
      </c>
      <c r="B118" s="358" t="s">
        <v>935</v>
      </c>
      <c r="C118" s="359" t="s">
        <v>936</v>
      </c>
      <c r="D118" s="399" t="s">
        <v>937</v>
      </c>
      <c r="E118" s="402" t="s">
        <v>880</v>
      </c>
      <c r="F118" s="361">
        <v>0</v>
      </c>
      <c r="G118" s="362">
        <v>401167</v>
      </c>
      <c r="H118" s="363" t="s">
        <v>288</v>
      </c>
      <c r="I118" s="364">
        <v>0</v>
      </c>
      <c r="J118" s="365">
        <f>(K118+L118)/M118</f>
        <v>0.54686618923230879</v>
      </c>
      <c r="K118" s="366">
        <v>53535.68</v>
      </c>
      <c r="L118" s="366">
        <v>88289.560000000012</v>
      </c>
      <c r="M118" s="366">
        <v>259341.76</v>
      </c>
      <c r="N118" s="395" t="s">
        <v>593</v>
      </c>
    </row>
    <row r="119" spans="1:14" s="162" customFormat="1" ht="75" x14ac:dyDescent="0.25">
      <c r="A119" s="370" t="s">
        <v>938</v>
      </c>
      <c r="B119" s="358" t="s">
        <v>939</v>
      </c>
      <c r="C119" s="359" t="s">
        <v>940</v>
      </c>
      <c r="D119" s="399" t="s">
        <v>941</v>
      </c>
      <c r="E119" s="360" t="s">
        <v>880</v>
      </c>
      <c r="F119" s="361">
        <v>0</v>
      </c>
      <c r="G119" s="362">
        <v>2795</v>
      </c>
      <c r="H119" s="363" t="s">
        <v>288</v>
      </c>
      <c r="I119" s="364">
        <v>0</v>
      </c>
      <c r="J119" s="365">
        <v>1</v>
      </c>
      <c r="K119" s="366">
        <v>0</v>
      </c>
      <c r="L119" s="366">
        <v>2795</v>
      </c>
      <c r="M119" s="366">
        <v>0</v>
      </c>
      <c r="N119" s="395" t="s">
        <v>593</v>
      </c>
    </row>
    <row r="120" spans="1:14" s="162" customFormat="1" ht="75" x14ac:dyDescent="0.25">
      <c r="A120" s="370" t="s">
        <v>942</v>
      </c>
      <c r="B120" s="358" t="s">
        <v>943</v>
      </c>
      <c r="C120" s="359" t="s">
        <v>944</v>
      </c>
      <c r="D120" s="399" t="s">
        <v>945</v>
      </c>
      <c r="E120" s="402" t="s">
        <v>880</v>
      </c>
      <c r="F120" s="361">
        <v>0</v>
      </c>
      <c r="G120" s="362">
        <v>11490</v>
      </c>
      <c r="H120" s="363" t="s">
        <v>288</v>
      </c>
      <c r="I120" s="364">
        <v>0</v>
      </c>
      <c r="J120" s="365">
        <v>1</v>
      </c>
      <c r="K120" s="366">
        <v>0</v>
      </c>
      <c r="L120" s="366">
        <v>11490</v>
      </c>
      <c r="M120" s="366">
        <v>0</v>
      </c>
      <c r="N120" s="395" t="s">
        <v>593</v>
      </c>
    </row>
    <row r="121" spans="1:14" s="162" customFormat="1" ht="135.75" x14ac:dyDescent="0.25">
      <c r="A121" s="370" t="s">
        <v>946</v>
      </c>
      <c r="B121" s="358" t="s">
        <v>947</v>
      </c>
      <c r="C121" s="359" t="s">
        <v>948</v>
      </c>
      <c r="D121" s="359" t="s">
        <v>949</v>
      </c>
      <c r="E121" s="360" t="s">
        <v>880</v>
      </c>
      <c r="F121" s="361">
        <v>0</v>
      </c>
      <c r="G121" s="362">
        <v>223950</v>
      </c>
      <c r="H121" s="363" t="s">
        <v>288</v>
      </c>
      <c r="I121" s="364">
        <v>0</v>
      </c>
      <c r="J121" s="365">
        <f>(K121+L121)/M121</f>
        <v>0.82106645782610932</v>
      </c>
      <c r="K121" s="366">
        <v>96188.12</v>
      </c>
      <c r="L121" s="366">
        <v>4784.49</v>
      </c>
      <c r="M121" s="366">
        <v>122977.39</v>
      </c>
      <c r="N121" s="395" t="s">
        <v>593</v>
      </c>
    </row>
    <row r="122" spans="1:14" s="162" customFormat="1" ht="90" x14ac:dyDescent="0.25">
      <c r="A122" s="370" t="s">
        <v>950</v>
      </c>
      <c r="B122" s="358" t="s">
        <v>951</v>
      </c>
      <c r="C122" s="359" t="s">
        <v>952</v>
      </c>
      <c r="D122" s="359" t="s">
        <v>953</v>
      </c>
      <c r="E122" s="360" t="s">
        <v>880</v>
      </c>
      <c r="F122" s="361">
        <v>0</v>
      </c>
      <c r="G122" s="362">
        <v>29364</v>
      </c>
      <c r="H122" s="363" t="s">
        <v>288</v>
      </c>
      <c r="I122" s="364">
        <v>0</v>
      </c>
      <c r="J122" s="365">
        <f>(K122+L122)/M122</f>
        <v>2.9738863536710136</v>
      </c>
      <c r="K122" s="366">
        <v>19165.73</v>
      </c>
      <c r="L122" s="366">
        <v>2809.03</v>
      </c>
      <c r="M122" s="366">
        <v>7389.24</v>
      </c>
      <c r="N122" s="395" t="s">
        <v>593</v>
      </c>
    </row>
    <row r="123" spans="1:14" s="162" customFormat="1" ht="180.75" thickBot="1" x14ac:dyDescent="0.3">
      <c r="A123" s="396">
        <v>118</v>
      </c>
      <c r="B123" s="453">
        <v>126484</v>
      </c>
      <c r="C123" s="376" t="s">
        <v>954</v>
      </c>
      <c r="D123" s="376" t="s">
        <v>955</v>
      </c>
      <c r="E123" s="378" t="s">
        <v>880</v>
      </c>
      <c r="F123" s="379">
        <v>1539000</v>
      </c>
      <c r="G123" s="380">
        <v>1387470</v>
      </c>
      <c r="H123" s="381">
        <v>44123</v>
      </c>
      <c r="I123" s="382">
        <v>0</v>
      </c>
      <c r="J123" s="383">
        <v>0</v>
      </c>
      <c r="K123" s="384">
        <v>0</v>
      </c>
      <c r="L123" s="384">
        <v>0</v>
      </c>
      <c r="M123" s="384">
        <v>1387470</v>
      </c>
      <c r="N123" s="454"/>
    </row>
    <row r="124" spans="1:14" s="162" customFormat="1" ht="105.75" thickTop="1" x14ac:dyDescent="0.25">
      <c r="A124" s="386">
        <v>119</v>
      </c>
      <c r="B124" s="451" t="s">
        <v>956</v>
      </c>
      <c r="C124" s="388" t="s">
        <v>957</v>
      </c>
      <c r="D124" s="388" t="s">
        <v>958</v>
      </c>
      <c r="E124" s="389" t="s">
        <v>959</v>
      </c>
      <c r="F124" s="390">
        <v>125000</v>
      </c>
      <c r="G124" s="397">
        <v>250000</v>
      </c>
      <c r="H124" s="391">
        <v>43439</v>
      </c>
      <c r="I124" s="392">
        <v>1</v>
      </c>
      <c r="J124" s="393">
        <v>0.33</v>
      </c>
      <c r="K124" s="394">
        <v>205803</v>
      </c>
      <c r="L124" s="394">
        <v>1894.4500000000003</v>
      </c>
      <c r="M124" s="394">
        <v>42302.55</v>
      </c>
      <c r="N124" s="451"/>
    </row>
    <row r="125" spans="1:14" s="162" customFormat="1" ht="75" x14ac:dyDescent="0.25">
      <c r="A125" s="370" t="s">
        <v>960</v>
      </c>
      <c r="B125" s="358" t="s">
        <v>288</v>
      </c>
      <c r="C125" s="359" t="s">
        <v>961</v>
      </c>
      <c r="D125" s="359" t="s">
        <v>962</v>
      </c>
      <c r="E125" s="360" t="s">
        <v>959</v>
      </c>
      <c r="F125" s="361">
        <v>0</v>
      </c>
      <c r="G125" s="362">
        <v>350000</v>
      </c>
      <c r="H125" s="363" t="s">
        <v>288</v>
      </c>
      <c r="I125" s="364">
        <v>0</v>
      </c>
      <c r="J125" s="365">
        <v>0</v>
      </c>
      <c r="K125" s="366">
        <v>0</v>
      </c>
      <c r="L125" s="366">
        <v>0</v>
      </c>
      <c r="M125" s="366">
        <v>350000</v>
      </c>
      <c r="N125" s="367" t="s">
        <v>593</v>
      </c>
    </row>
    <row r="126" spans="1:14" s="162" customFormat="1" ht="105" x14ac:dyDescent="0.25">
      <c r="A126" s="357">
        <v>121</v>
      </c>
      <c r="B126" s="373">
        <v>128562</v>
      </c>
      <c r="C126" s="359" t="s">
        <v>963</v>
      </c>
      <c r="D126" s="359" t="s">
        <v>964</v>
      </c>
      <c r="E126" s="360" t="s">
        <v>959</v>
      </c>
      <c r="F126" s="361">
        <v>75000</v>
      </c>
      <c r="G126" s="362">
        <v>250000</v>
      </c>
      <c r="H126" s="363">
        <v>43861</v>
      </c>
      <c r="I126" s="364">
        <v>0</v>
      </c>
      <c r="J126" s="365">
        <v>0</v>
      </c>
      <c r="K126" s="366">
        <v>0</v>
      </c>
      <c r="L126" s="366">
        <v>0</v>
      </c>
      <c r="M126" s="366">
        <v>250000</v>
      </c>
      <c r="N126" s="455"/>
    </row>
    <row r="127" spans="1:14" s="162" customFormat="1" ht="255" x14ac:dyDescent="0.25">
      <c r="A127" s="357">
        <v>122</v>
      </c>
      <c r="B127" s="373">
        <v>128632</v>
      </c>
      <c r="C127" s="359" t="s">
        <v>965</v>
      </c>
      <c r="D127" s="359" t="s">
        <v>966</v>
      </c>
      <c r="E127" s="360" t="s">
        <v>959</v>
      </c>
      <c r="F127" s="361">
        <v>4180000</v>
      </c>
      <c r="G127" s="362">
        <v>1960000</v>
      </c>
      <c r="H127" s="363">
        <v>44053</v>
      </c>
      <c r="I127" s="364">
        <v>0.6</v>
      </c>
      <c r="J127" s="365">
        <v>0</v>
      </c>
      <c r="K127" s="366">
        <v>0</v>
      </c>
      <c r="L127" s="366">
        <v>0</v>
      </c>
      <c r="M127" s="366">
        <v>1960000</v>
      </c>
      <c r="N127" s="367" t="s">
        <v>593</v>
      </c>
    </row>
    <row r="128" spans="1:14" s="162" customFormat="1" ht="195" x14ac:dyDescent="0.25">
      <c r="A128" s="370" t="s">
        <v>967</v>
      </c>
      <c r="B128" s="358" t="s">
        <v>288</v>
      </c>
      <c r="C128" s="359" t="s">
        <v>968</v>
      </c>
      <c r="D128" s="368" t="s">
        <v>969</v>
      </c>
      <c r="E128" s="360" t="s">
        <v>959</v>
      </c>
      <c r="F128" s="361">
        <v>0</v>
      </c>
      <c r="G128" s="362">
        <v>1688000</v>
      </c>
      <c r="H128" s="363" t="s">
        <v>288</v>
      </c>
      <c r="I128" s="364">
        <v>0</v>
      </c>
      <c r="J128" s="365">
        <v>0</v>
      </c>
      <c r="K128" s="366">
        <v>0</v>
      </c>
      <c r="L128" s="366">
        <v>0</v>
      </c>
      <c r="M128" s="366">
        <v>1688000</v>
      </c>
      <c r="N128" s="367" t="s">
        <v>593</v>
      </c>
    </row>
    <row r="129" spans="1:14" s="162" customFormat="1" ht="75" x14ac:dyDescent="0.25">
      <c r="A129" s="357">
        <v>124</v>
      </c>
      <c r="B129" s="373">
        <v>128314</v>
      </c>
      <c r="C129" s="359" t="s">
        <v>970</v>
      </c>
      <c r="D129" s="359" t="s">
        <v>971</v>
      </c>
      <c r="E129" s="360" t="s">
        <v>959</v>
      </c>
      <c r="F129" s="361">
        <v>25000</v>
      </c>
      <c r="G129" s="362">
        <v>0</v>
      </c>
      <c r="H129" s="363">
        <v>44196</v>
      </c>
      <c r="I129" s="364">
        <v>1</v>
      </c>
      <c r="J129" s="365">
        <v>0</v>
      </c>
      <c r="K129" s="366">
        <v>0</v>
      </c>
      <c r="L129" s="366">
        <v>0</v>
      </c>
      <c r="M129" s="366">
        <v>0</v>
      </c>
      <c r="N129" s="452"/>
    </row>
    <row r="130" spans="1:14" s="162" customFormat="1" ht="90" x14ac:dyDescent="0.25">
      <c r="A130" s="370" t="s">
        <v>972</v>
      </c>
      <c r="B130" s="358" t="s">
        <v>288</v>
      </c>
      <c r="C130" s="359" t="s">
        <v>973</v>
      </c>
      <c r="D130" s="359" t="s">
        <v>974</v>
      </c>
      <c r="E130" s="360" t="s">
        <v>959</v>
      </c>
      <c r="F130" s="361">
        <v>0</v>
      </c>
      <c r="G130" s="362">
        <v>160000</v>
      </c>
      <c r="H130" s="363" t="s">
        <v>288</v>
      </c>
      <c r="I130" s="364">
        <v>0</v>
      </c>
      <c r="J130" s="365">
        <v>0</v>
      </c>
      <c r="K130" s="366">
        <v>0</v>
      </c>
      <c r="L130" s="366">
        <v>0</v>
      </c>
      <c r="M130" s="366">
        <v>160000</v>
      </c>
      <c r="N130" s="367" t="s">
        <v>593</v>
      </c>
    </row>
    <row r="131" spans="1:14" s="162" customFormat="1" ht="90" x14ac:dyDescent="0.25">
      <c r="A131" s="370" t="s">
        <v>975</v>
      </c>
      <c r="B131" s="358" t="s">
        <v>976</v>
      </c>
      <c r="C131" s="359" t="s">
        <v>977</v>
      </c>
      <c r="D131" s="359" t="s">
        <v>978</v>
      </c>
      <c r="E131" s="360" t="s">
        <v>959</v>
      </c>
      <c r="F131" s="361">
        <v>0</v>
      </c>
      <c r="G131" s="362">
        <v>100000</v>
      </c>
      <c r="H131" s="363" t="s">
        <v>288</v>
      </c>
      <c r="I131" s="364">
        <v>0</v>
      </c>
      <c r="J131" s="365">
        <v>0</v>
      </c>
      <c r="K131" s="366">
        <v>0</v>
      </c>
      <c r="L131" s="366">
        <v>0</v>
      </c>
      <c r="M131" s="366">
        <v>100000</v>
      </c>
      <c r="N131" s="367" t="s">
        <v>593</v>
      </c>
    </row>
    <row r="132" spans="1:14" s="162" customFormat="1" ht="120.75" x14ac:dyDescent="0.25">
      <c r="A132" s="357">
        <v>127</v>
      </c>
      <c r="B132" s="373">
        <v>127550</v>
      </c>
      <c r="C132" s="359" t="s">
        <v>979</v>
      </c>
      <c r="D132" s="359" t="s">
        <v>980</v>
      </c>
      <c r="E132" s="360" t="s">
        <v>959</v>
      </c>
      <c r="F132" s="361">
        <v>500000</v>
      </c>
      <c r="G132" s="362">
        <v>0</v>
      </c>
      <c r="H132" s="363">
        <v>43164</v>
      </c>
      <c r="I132" s="364">
        <v>1</v>
      </c>
      <c r="J132" s="365">
        <v>0</v>
      </c>
      <c r="K132" s="366">
        <v>0</v>
      </c>
      <c r="L132" s="366">
        <v>0</v>
      </c>
      <c r="M132" s="366">
        <v>0</v>
      </c>
      <c r="N132" s="452"/>
    </row>
    <row r="133" spans="1:14" s="162" customFormat="1" ht="75" x14ac:dyDescent="0.25">
      <c r="A133" s="357">
        <v>128</v>
      </c>
      <c r="B133" s="373">
        <v>118667</v>
      </c>
      <c r="C133" s="359" t="s">
        <v>981</v>
      </c>
      <c r="D133" s="359" t="s">
        <v>982</v>
      </c>
      <c r="E133" s="360" t="s">
        <v>959</v>
      </c>
      <c r="F133" s="361">
        <v>10000</v>
      </c>
      <c r="G133" s="362">
        <v>10000</v>
      </c>
      <c r="H133" s="363">
        <v>43217</v>
      </c>
      <c r="I133" s="364">
        <v>1</v>
      </c>
      <c r="J133" s="365">
        <v>0.1</v>
      </c>
      <c r="K133" s="366">
        <v>0</v>
      </c>
      <c r="L133" s="366">
        <v>97.20999999999998</v>
      </c>
      <c r="M133" s="366">
        <v>9902.7900000000009</v>
      </c>
      <c r="N133" s="452"/>
    </row>
    <row r="134" spans="1:14" s="162" customFormat="1" ht="120" x14ac:dyDescent="0.25">
      <c r="A134" s="357">
        <v>129</v>
      </c>
      <c r="B134" s="373" t="s">
        <v>983</v>
      </c>
      <c r="C134" s="359" t="s">
        <v>984</v>
      </c>
      <c r="D134" s="359" t="s">
        <v>985</v>
      </c>
      <c r="E134" s="360" t="s">
        <v>959</v>
      </c>
      <c r="F134" s="361">
        <v>30000</v>
      </c>
      <c r="G134" s="362">
        <v>12000</v>
      </c>
      <c r="H134" s="363">
        <v>43439</v>
      </c>
      <c r="I134" s="364">
        <v>1</v>
      </c>
      <c r="J134" s="365">
        <v>0.6</v>
      </c>
      <c r="K134" s="366">
        <v>0</v>
      </c>
      <c r="L134" s="366">
        <v>0</v>
      </c>
      <c r="M134" s="366">
        <v>12000</v>
      </c>
      <c r="N134" s="452"/>
    </row>
    <row r="135" spans="1:14" s="162" customFormat="1" ht="90" x14ac:dyDescent="0.25">
      <c r="A135" s="357">
        <v>130</v>
      </c>
      <c r="B135" s="373" t="s">
        <v>986</v>
      </c>
      <c r="C135" s="359" t="s">
        <v>987</v>
      </c>
      <c r="D135" s="359" t="s">
        <v>988</v>
      </c>
      <c r="E135" s="360" t="s">
        <v>959</v>
      </c>
      <c r="F135" s="361">
        <v>25000</v>
      </c>
      <c r="G135" s="362">
        <v>80000</v>
      </c>
      <c r="H135" s="363">
        <v>43139</v>
      </c>
      <c r="I135" s="364">
        <v>1</v>
      </c>
      <c r="J135" s="365">
        <v>1</v>
      </c>
      <c r="K135" s="366">
        <v>0</v>
      </c>
      <c r="L135" s="366">
        <v>-166.29999999999995</v>
      </c>
      <c r="M135" s="366">
        <v>80166.3</v>
      </c>
      <c r="N135" s="452"/>
    </row>
    <row r="136" spans="1:14" s="162" customFormat="1" ht="90" x14ac:dyDescent="0.25">
      <c r="A136" s="357">
        <v>131</v>
      </c>
      <c r="B136" s="373" t="s">
        <v>989</v>
      </c>
      <c r="C136" s="359" t="s">
        <v>990</v>
      </c>
      <c r="D136" s="359" t="s">
        <v>991</v>
      </c>
      <c r="E136" s="360" t="s">
        <v>959</v>
      </c>
      <c r="F136" s="361">
        <v>30000</v>
      </c>
      <c r="G136" s="362">
        <v>15000</v>
      </c>
      <c r="H136" s="363">
        <v>43416</v>
      </c>
      <c r="I136" s="364">
        <v>1</v>
      </c>
      <c r="J136" s="365">
        <v>0.68</v>
      </c>
      <c r="K136" s="366">
        <v>13160.16</v>
      </c>
      <c r="L136" s="366">
        <v>499.08000000000004</v>
      </c>
      <c r="M136" s="366">
        <v>1340.7600000000002</v>
      </c>
      <c r="N136" s="452"/>
    </row>
    <row r="137" spans="1:14" s="162" customFormat="1" ht="75.75" thickBot="1" x14ac:dyDescent="0.3">
      <c r="A137" s="403" t="s">
        <v>992</v>
      </c>
      <c r="B137" s="404" t="s">
        <v>993</v>
      </c>
      <c r="C137" s="405" t="s">
        <v>954</v>
      </c>
      <c r="D137" s="406" t="s">
        <v>994</v>
      </c>
      <c r="E137" s="407" t="s">
        <v>959</v>
      </c>
      <c r="F137" s="408">
        <v>0</v>
      </c>
      <c r="G137" s="409">
        <v>125000</v>
      </c>
      <c r="H137" s="410">
        <v>44123</v>
      </c>
      <c r="I137" s="411">
        <v>0.1</v>
      </c>
      <c r="J137" s="412">
        <v>0</v>
      </c>
      <c r="K137" s="413">
        <v>0</v>
      </c>
      <c r="L137" s="413">
        <v>0</v>
      </c>
      <c r="M137" s="413">
        <v>125000</v>
      </c>
      <c r="N137" s="414" t="s">
        <v>593</v>
      </c>
    </row>
    <row r="138" spans="1:14" ht="16.5" thickBot="1" x14ac:dyDescent="0.3">
      <c r="A138" s="315"/>
      <c r="B138" s="319"/>
      <c r="C138" s="334"/>
      <c r="D138" s="333"/>
      <c r="E138" s="415" t="s">
        <v>47</v>
      </c>
      <c r="F138" s="416">
        <v>66185665.138499998</v>
      </c>
      <c r="G138" s="416">
        <v>66185665.364500001</v>
      </c>
      <c r="H138" s="417"/>
      <c r="I138" s="418"/>
      <c r="J138" s="419"/>
      <c r="K138" s="416">
        <v>964733.35</v>
      </c>
      <c r="L138" s="416">
        <v>820524.66999999969</v>
      </c>
      <c r="M138" s="420">
        <v>64400407.344499998</v>
      </c>
      <c r="N138" s="421"/>
    </row>
  </sheetData>
  <mergeCells count="3">
    <mergeCell ref="C1:D1"/>
    <mergeCell ref="C2:D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A8" sqref="A8"/>
    </sheetView>
  </sheetViews>
  <sheetFormatPr defaultRowHeight="15" x14ac:dyDescent="0.25"/>
  <cols>
    <col min="2" max="2" width="15.140625" customWidth="1"/>
    <col min="3" max="3" width="19.7109375" customWidth="1"/>
    <col min="4" max="4" width="18.5703125" customWidth="1"/>
    <col min="5" max="5" width="14.140625" customWidth="1"/>
    <col min="6" max="6" width="17.28515625" customWidth="1"/>
    <col min="7" max="7" width="23.85546875" customWidth="1"/>
    <col min="8" max="8" width="13.7109375" customWidth="1"/>
    <col min="9" max="9" width="14.42578125" customWidth="1"/>
    <col min="10" max="10" width="13.5703125" customWidth="1"/>
    <col min="11" max="11" width="16.42578125" customWidth="1"/>
    <col min="12" max="12" width="16" customWidth="1"/>
    <col min="13" max="13" width="16.140625" customWidth="1"/>
  </cols>
  <sheetData>
    <row r="1" spans="1:14" ht="31.5" x14ac:dyDescent="0.25">
      <c r="B1" s="597" t="s">
        <v>22</v>
      </c>
      <c r="C1" s="702" t="s">
        <v>1322</v>
      </c>
      <c r="D1" s="703"/>
      <c r="E1" s="154"/>
      <c r="F1" s="585"/>
      <c r="H1" s="242"/>
      <c r="I1" s="598"/>
      <c r="J1" s="599"/>
      <c r="K1" s="600"/>
      <c r="L1" s="600"/>
      <c r="N1" s="601"/>
    </row>
    <row r="2" spans="1:14" ht="15.75" x14ac:dyDescent="0.25">
      <c r="B2" s="597" t="s">
        <v>24</v>
      </c>
      <c r="C2" s="704">
        <v>43084</v>
      </c>
      <c r="D2" s="705"/>
      <c r="E2" s="156"/>
      <c r="F2" s="585"/>
      <c r="G2" s="155"/>
      <c r="H2" s="246"/>
      <c r="I2" s="598"/>
      <c r="J2" s="598"/>
      <c r="K2" s="600"/>
      <c r="L2" s="600"/>
      <c r="M2" s="296">
        <f>C2</f>
        <v>43084</v>
      </c>
      <c r="N2" s="601"/>
    </row>
    <row r="3" spans="1:14" ht="31.5" x14ac:dyDescent="0.25">
      <c r="B3" s="597" t="s">
        <v>25</v>
      </c>
      <c r="C3" s="706" t="s">
        <v>1323</v>
      </c>
      <c r="D3" s="707"/>
      <c r="E3" s="159"/>
      <c r="F3" s="585"/>
      <c r="H3" s="242"/>
      <c r="I3" s="599"/>
      <c r="J3" s="599"/>
      <c r="K3" s="600"/>
      <c r="L3" s="600"/>
      <c r="N3" s="601"/>
    </row>
    <row r="4" spans="1:14" ht="15.75" x14ac:dyDescent="0.25">
      <c r="B4" s="602"/>
      <c r="C4" s="161"/>
      <c r="D4" s="162"/>
      <c r="E4" s="162"/>
      <c r="F4" s="585"/>
      <c r="H4" s="242"/>
      <c r="I4" s="599"/>
      <c r="J4" s="599"/>
      <c r="K4" s="600"/>
      <c r="L4" s="600"/>
      <c r="N4" s="601"/>
    </row>
    <row r="5" spans="1:14" ht="34.5" customHeight="1" x14ac:dyDescent="0.25">
      <c r="A5" s="708" t="s">
        <v>27</v>
      </c>
      <c r="B5" s="711" t="s">
        <v>28</v>
      </c>
      <c r="C5" s="712" t="s">
        <v>29</v>
      </c>
      <c r="D5" s="712" t="s">
        <v>30</v>
      </c>
      <c r="E5" s="712" t="s">
        <v>31</v>
      </c>
      <c r="F5" s="716" t="s">
        <v>1</v>
      </c>
      <c r="G5" s="712" t="s">
        <v>32</v>
      </c>
      <c r="H5" s="708" t="s">
        <v>33</v>
      </c>
      <c r="I5" s="717" t="s">
        <v>34</v>
      </c>
      <c r="J5" s="720" t="s">
        <v>35</v>
      </c>
      <c r="K5" s="713" t="s">
        <v>3</v>
      </c>
      <c r="L5" s="713" t="s">
        <v>5</v>
      </c>
      <c r="M5" s="708" t="s">
        <v>7</v>
      </c>
      <c r="N5" s="708" t="s">
        <v>36</v>
      </c>
    </row>
    <row r="6" spans="1:14" ht="34.5" customHeight="1" x14ac:dyDescent="0.25">
      <c r="A6" s="709"/>
      <c r="B6" s="711"/>
      <c r="C6" s="712"/>
      <c r="D6" s="712"/>
      <c r="E6" s="712"/>
      <c r="F6" s="716"/>
      <c r="G6" s="712"/>
      <c r="H6" s="709"/>
      <c r="I6" s="718"/>
      <c r="J6" s="720"/>
      <c r="K6" s="714"/>
      <c r="L6" s="714"/>
      <c r="M6" s="709"/>
      <c r="N6" s="709"/>
    </row>
    <row r="7" spans="1:14" ht="34.5" customHeight="1" x14ac:dyDescent="0.25">
      <c r="A7" s="710"/>
      <c r="B7" s="711"/>
      <c r="C7" s="712"/>
      <c r="D7" s="712"/>
      <c r="E7" s="712"/>
      <c r="F7" s="716"/>
      <c r="G7" s="712"/>
      <c r="H7" s="710"/>
      <c r="I7" s="719"/>
      <c r="J7" s="720"/>
      <c r="K7" s="715"/>
      <c r="L7" s="715"/>
      <c r="M7" s="710"/>
      <c r="N7" s="710"/>
    </row>
    <row r="8" spans="1:14" s="162" customFormat="1" ht="45" x14ac:dyDescent="0.25">
      <c r="A8" s="253">
        <v>1</v>
      </c>
      <c r="B8" s="614" t="s">
        <v>1324</v>
      </c>
      <c r="C8" s="603" t="s">
        <v>1325</v>
      </c>
      <c r="D8" s="267" t="s">
        <v>1326</v>
      </c>
      <c r="E8" s="581" t="s">
        <v>1327</v>
      </c>
      <c r="F8" s="615">
        <v>437400</v>
      </c>
      <c r="G8" s="262">
        <v>437400</v>
      </c>
      <c r="H8" s="616">
        <v>43101</v>
      </c>
      <c r="I8" s="617">
        <v>1</v>
      </c>
      <c r="J8" s="617">
        <v>0.95</v>
      </c>
      <c r="K8" s="606">
        <v>5331.8500000000249</v>
      </c>
      <c r="L8" s="606">
        <v>324531.69999999995</v>
      </c>
      <c r="M8" s="262">
        <f>+G8-K8-L8</f>
        <v>107536.45000000001</v>
      </c>
      <c r="N8" s="253" t="s">
        <v>556</v>
      </c>
    </row>
    <row r="9" spans="1:14" s="162" customFormat="1" ht="45" x14ac:dyDescent="0.25">
      <c r="A9" s="253">
        <v>2</v>
      </c>
      <c r="B9" s="614" t="s">
        <v>1328</v>
      </c>
      <c r="C9" s="603" t="s">
        <v>1329</v>
      </c>
      <c r="D9" s="267" t="s">
        <v>1326</v>
      </c>
      <c r="E9" s="581" t="s">
        <v>1327</v>
      </c>
      <c r="F9" s="615">
        <v>877300</v>
      </c>
      <c r="G9" s="262">
        <v>877300</v>
      </c>
      <c r="H9" s="616">
        <v>43112</v>
      </c>
      <c r="I9" s="617">
        <v>1</v>
      </c>
      <c r="J9" s="617">
        <v>0.65</v>
      </c>
      <c r="K9" s="606">
        <v>88772.83</v>
      </c>
      <c r="L9" s="606">
        <v>468741.35</v>
      </c>
      <c r="M9" s="262">
        <f t="shared" ref="M9:M42" si="0">+G9-K9-L9</f>
        <v>319785.82000000007</v>
      </c>
      <c r="N9" s="253" t="s">
        <v>556</v>
      </c>
    </row>
    <row r="10" spans="1:14" s="162" customFormat="1" ht="60" x14ac:dyDescent="0.25">
      <c r="A10" s="253">
        <v>3</v>
      </c>
      <c r="B10" s="614" t="s">
        <v>1330</v>
      </c>
      <c r="C10" s="603" t="s">
        <v>1331</v>
      </c>
      <c r="D10" s="267" t="s">
        <v>1332</v>
      </c>
      <c r="E10" s="581" t="s">
        <v>1327</v>
      </c>
      <c r="F10" s="615">
        <v>139700</v>
      </c>
      <c r="G10" s="262">
        <v>139700</v>
      </c>
      <c r="H10" s="616">
        <v>43101</v>
      </c>
      <c r="I10" s="617">
        <v>1</v>
      </c>
      <c r="J10" s="617">
        <v>0.99</v>
      </c>
      <c r="K10" s="606">
        <v>1255.9399999999896</v>
      </c>
      <c r="L10" s="606">
        <v>49585.100000000006</v>
      </c>
      <c r="M10" s="262">
        <f t="shared" si="0"/>
        <v>88858.959999999992</v>
      </c>
      <c r="N10" s="253" t="s">
        <v>556</v>
      </c>
    </row>
    <row r="11" spans="1:14" s="162" customFormat="1" ht="45" x14ac:dyDescent="0.25">
      <c r="A11" s="253">
        <v>4</v>
      </c>
      <c r="B11" s="450">
        <v>10013001</v>
      </c>
      <c r="C11" s="604" t="s">
        <v>1333</v>
      </c>
      <c r="D11" s="267" t="s">
        <v>1334</v>
      </c>
      <c r="E11" s="581" t="s">
        <v>1327</v>
      </c>
      <c r="F11" s="262">
        <v>134000</v>
      </c>
      <c r="G11" s="262">
        <v>134000</v>
      </c>
      <c r="H11" s="616">
        <v>43496</v>
      </c>
      <c r="I11" s="617">
        <v>0.86</v>
      </c>
      <c r="J11" s="617">
        <v>0</v>
      </c>
      <c r="K11" s="262">
        <v>0</v>
      </c>
      <c r="L11" s="262">
        <v>0</v>
      </c>
      <c r="M11" s="262">
        <f t="shared" si="0"/>
        <v>134000</v>
      </c>
      <c r="N11" s="253"/>
    </row>
    <row r="12" spans="1:14" s="162" customFormat="1" ht="45" x14ac:dyDescent="0.25">
      <c r="A12" s="253">
        <v>5</v>
      </c>
      <c r="B12" s="450" t="s">
        <v>1335</v>
      </c>
      <c r="C12" s="604" t="s">
        <v>1336</v>
      </c>
      <c r="D12" s="267" t="s">
        <v>1337</v>
      </c>
      <c r="E12" s="581" t="s">
        <v>1327</v>
      </c>
      <c r="F12" s="262">
        <v>1000000</v>
      </c>
      <c r="G12" s="262">
        <v>1000000</v>
      </c>
      <c r="H12" s="616">
        <v>43600</v>
      </c>
      <c r="I12" s="617">
        <v>0.01</v>
      </c>
      <c r="J12" s="617">
        <v>0</v>
      </c>
      <c r="K12" s="262">
        <v>0</v>
      </c>
      <c r="L12" s="262">
        <v>0</v>
      </c>
      <c r="M12" s="262">
        <f t="shared" si="0"/>
        <v>1000000</v>
      </c>
      <c r="N12" s="253"/>
    </row>
    <row r="13" spans="1:14" s="162" customFormat="1" ht="75" x14ac:dyDescent="0.25">
      <c r="A13" s="253">
        <v>6</v>
      </c>
      <c r="B13" s="450" t="s">
        <v>1338</v>
      </c>
      <c r="C13" s="604" t="s">
        <v>1339</v>
      </c>
      <c r="D13" s="267" t="s">
        <v>1340</v>
      </c>
      <c r="E13" s="581" t="s">
        <v>1327</v>
      </c>
      <c r="F13" s="262">
        <v>1000000</v>
      </c>
      <c r="G13" s="262">
        <v>1000000</v>
      </c>
      <c r="H13" s="616">
        <v>43436</v>
      </c>
      <c r="I13" s="617">
        <v>0.86</v>
      </c>
      <c r="J13" s="617">
        <v>0</v>
      </c>
      <c r="K13" s="262">
        <v>0</v>
      </c>
      <c r="L13" s="262">
        <v>0</v>
      </c>
      <c r="M13" s="262">
        <f t="shared" si="0"/>
        <v>1000000</v>
      </c>
      <c r="N13" s="253"/>
    </row>
    <row r="14" spans="1:14" s="162" customFormat="1" ht="60" x14ac:dyDescent="0.25">
      <c r="A14" s="253">
        <v>7</v>
      </c>
      <c r="B14" s="450" t="s">
        <v>1341</v>
      </c>
      <c r="C14" s="267" t="s">
        <v>1342</v>
      </c>
      <c r="D14" s="267" t="s">
        <v>1343</v>
      </c>
      <c r="E14" s="581" t="s">
        <v>1327</v>
      </c>
      <c r="F14" s="262">
        <v>98900</v>
      </c>
      <c r="G14" s="262">
        <v>98900</v>
      </c>
      <c r="H14" s="616">
        <v>43210</v>
      </c>
      <c r="I14" s="617">
        <v>1</v>
      </c>
      <c r="J14" s="617">
        <v>0.01</v>
      </c>
      <c r="K14" s="262">
        <v>31060.66</v>
      </c>
      <c r="L14" s="262">
        <v>0</v>
      </c>
      <c r="M14" s="262">
        <f t="shared" si="0"/>
        <v>67839.34</v>
      </c>
      <c r="N14" s="253"/>
    </row>
    <row r="15" spans="1:14" s="162" customFormat="1" ht="60" x14ac:dyDescent="0.25">
      <c r="A15" s="253">
        <v>8</v>
      </c>
      <c r="B15" s="450" t="s">
        <v>1344</v>
      </c>
      <c r="C15" s="267" t="s">
        <v>1345</v>
      </c>
      <c r="D15" s="267" t="s">
        <v>1346</v>
      </c>
      <c r="E15" s="581" t="s">
        <v>1327</v>
      </c>
      <c r="F15" s="262">
        <v>153600</v>
      </c>
      <c r="G15" s="262">
        <v>153600</v>
      </c>
      <c r="H15" s="616">
        <v>43465</v>
      </c>
      <c r="I15" s="617">
        <v>1</v>
      </c>
      <c r="J15" s="617">
        <v>0</v>
      </c>
      <c r="K15" s="262">
        <v>69.630000000000109</v>
      </c>
      <c r="L15" s="262">
        <v>593.55999999999995</v>
      </c>
      <c r="M15" s="262">
        <f t="shared" si="0"/>
        <v>152936.81</v>
      </c>
      <c r="N15" s="253"/>
    </row>
    <row r="16" spans="1:14" s="162" customFormat="1" ht="60" x14ac:dyDescent="0.25">
      <c r="A16" s="253">
        <v>9</v>
      </c>
      <c r="B16" s="450" t="s">
        <v>1347</v>
      </c>
      <c r="C16" s="604" t="s">
        <v>1348</v>
      </c>
      <c r="D16" s="267" t="s">
        <v>1349</v>
      </c>
      <c r="E16" s="581" t="s">
        <v>1327</v>
      </c>
      <c r="F16" s="262">
        <v>52500</v>
      </c>
      <c r="G16" s="262">
        <v>52500</v>
      </c>
      <c r="H16" s="616">
        <v>43272</v>
      </c>
      <c r="I16" s="617">
        <v>0.01</v>
      </c>
      <c r="J16" s="617">
        <v>0</v>
      </c>
      <c r="K16" s="262">
        <v>0</v>
      </c>
      <c r="L16" s="262">
        <v>0</v>
      </c>
      <c r="M16" s="262">
        <f t="shared" si="0"/>
        <v>52500</v>
      </c>
      <c r="N16" s="253"/>
    </row>
    <row r="17" spans="1:14" s="162" customFormat="1" ht="45" x14ac:dyDescent="0.25">
      <c r="A17" s="253">
        <v>10</v>
      </c>
      <c r="B17" s="450" t="s">
        <v>1350</v>
      </c>
      <c r="C17" s="604" t="s">
        <v>1351</v>
      </c>
      <c r="D17" s="267" t="s">
        <v>1352</v>
      </c>
      <c r="E17" s="581" t="s">
        <v>1327</v>
      </c>
      <c r="F17" s="262">
        <v>1600280</v>
      </c>
      <c r="G17" s="262">
        <v>1680380</v>
      </c>
      <c r="H17" s="616">
        <v>43644</v>
      </c>
      <c r="I17" s="617">
        <v>1</v>
      </c>
      <c r="J17" s="617">
        <v>0.05</v>
      </c>
      <c r="K17" s="262">
        <v>1600280</v>
      </c>
      <c r="L17" s="262">
        <v>914.37000000000012</v>
      </c>
      <c r="M17" s="262">
        <f t="shared" si="0"/>
        <v>79185.63</v>
      </c>
      <c r="N17" s="253" t="s">
        <v>556</v>
      </c>
    </row>
    <row r="18" spans="1:14" s="162" customFormat="1" ht="45" x14ac:dyDescent="0.25">
      <c r="A18" s="253">
        <v>11</v>
      </c>
      <c r="B18" s="450" t="s">
        <v>1353</v>
      </c>
      <c r="C18" s="604" t="s">
        <v>1354</v>
      </c>
      <c r="D18" s="267" t="s">
        <v>1355</v>
      </c>
      <c r="E18" s="581" t="s">
        <v>1327</v>
      </c>
      <c r="F18" s="262">
        <v>3015000</v>
      </c>
      <c r="G18" s="262">
        <v>3015000</v>
      </c>
      <c r="H18" s="616">
        <v>43860</v>
      </c>
      <c r="I18" s="617">
        <v>0.86</v>
      </c>
      <c r="J18" s="617">
        <v>0</v>
      </c>
      <c r="K18" s="262">
        <v>0</v>
      </c>
      <c r="L18" s="262">
        <v>0</v>
      </c>
      <c r="M18" s="262">
        <f t="shared" si="0"/>
        <v>3015000</v>
      </c>
      <c r="N18" s="253"/>
    </row>
    <row r="19" spans="1:14" s="162" customFormat="1" ht="75" x14ac:dyDescent="0.25">
      <c r="A19" s="253">
        <v>12</v>
      </c>
      <c r="B19" s="450" t="s">
        <v>1356</v>
      </c>
      <c r="C19" s="604" t="s">
        <v>1357</v>
      </c>
      <c r="D19" s="267" t="s">
        <v>1358</v>
      </c>
      <c r="E19" s="581" t="s">
        <v>1327</v>
      </c>
      <c r="F19" s="262">
        <v>2709000</v>
      </c>
      <c r="G19" s="262">
        <v>2709000</v>
      </c>
      <c r="H19" s="616">
        <v>43464</v>
      </c>
      <c r="I19" s="617">
        <v>1</v>
      </c>
      <c r="J19" s="617">
        <v>0</v>
      </c>
      <c r="K19" s="262">
        <v>0</v>
      </c>
      <c r="L19" s="262">
        <v>0</v>
      </c>
      <c r="M19" s="262">
        <f t="shared" si="0"/>
        <v>2709000</v>
      </c>
      <c r="N19" s="253"/>
    </row>
    <row r="20" spans="1:14" s="162" customFormat="1" ht="45" x14ac:dyDescent="0.25">
      <c r="A20" s="253">
        <v>13</v>
      </c>
      <c r="B20" s="614" t="s">
        <v>1359</v>
      </c>
      <c r="C20" s="360" t="s">
        <v>1360</v>
      </c>
      <c r="D20" s="267" t="s">
        <v>1361</v>
      </c>
      <c r="E20" s="581" t="s">
        <v>1327</v>
      </c>
      <c r="F20" s="615">
        <v>900000</v>
      </c>
      <c r="G20" s="262">
        <v>900000</v>
      </c>
      <c r="H20" s="616">
        <v>43495</v>
      </c>
      <c r="I20" s="617">
        <v>0.01</v>
      </c>
      <c r="J20" s="617">
        <v>0</v>
      </c>
      <c r="K20" s="262">
        <v>0</v>
      </c>
      <c r="L20" s="262">
        <v>0</v>
      </c>
      <c r="M20" s="262">
        <f t="shared" si="0"/>
        <v>900000</v>
      </c>
      <c r="N20" s="253"/>
    </row>
    <row r="21" spans="1:14" s="162" customFormat="1" ht="45" x14ac:dyDescent="0.25">
      <c r="A21" s="253">
        <v>14</v>
      </c>
      <c r="B21" s="450" t="s">
        <v>1362</v>
      </c>
      <c r="C21" s="604" t="s">
        <v>1363</v>
      </c>
      <c r="D21" s="267" t="s">
        <v>1364</v>
      </c>
      <c r="E21" s="581" t="s">
        <v>1327</v>
      </c>
      <c r="F21" s="262">
        <v>140000</v>
      </c>
      <c r="G21" s="262">
        <v>140000</v>
      </c>
      <c r="H21" s="616">
        <v>43208</v>
      </c>
      <c r="I21" s="617">
        <v>1</v>
      </c>
      <c r="J21" s="617">
        <v>0</v>
      </c>
      <c r="K21" s="262">
        <v>1025</v>
      </c>
      <c r="L21" s="262">
        <v>0</v>
      </c>
      <c r="M21" s="262">
        <f t="shared" si="0"/>
        <v>138975</v>
      </c>
      <c r="N21" s="253"/>
    </row>
    <row r="22" spans="1:14" s="162" customFormat="1" ht="75" x14ac:dyDescent="0.25">
      <c r="A22" s="253">
        <v>15</v>
      </c>
      <c r="B22" s="450" t="s">
        <v>1365</v>
      </c>
      <c r="C22" s="604" t="s">
        <v>1366</v>
      </c>
      <c r="D22" s="267" t="s">
        <v>1367</v>
      </c>
      <c r="E22" s="581" t="s">
        <v>1327</v>
      </c>
      <c r="F22" s="615">
        <v>6249400</v>
      </c>
      <c r="G22" s="262">
        <v>6249400</v>
      </c>
      <c r="H22" s="616">
        <v>43829</v>
      </c>
      <c r="I22" s="617">
        <v>0.81</v>
      </c>
      <c r="J22" s="617">
        <v>0</v>
      </c>
      <c r="K22" s="262">
        <v>0</v>
      </c>
      <c r="L22" s="262">
        <v>0</v>
      </c>
      <c r="M22" s="262">
        <f t="shared" si="0"/>
        <v>6249400</v>
      </c>
      <c r="N22" s="253"/>
    </row>
    <row r="23" spans="1:14" s="162" customFormat="1" ht="90" x14ac:dyDescent="0.25">
      <c r="A23" s="253">
        <v>16</v>
      </c>
      <c r="B23" s="614" t="s">
        <v>1368</v>
      </c>
      <c r="C23" s="360" t="s">
        <v>1369</v>
      </c>
      <c r="D23" s="267" t="s">
        <v>1370</v>
      </c>
      <c r="E23" s="581" t="s">
        <v>1327</v>
      </c>
      <c r="F23" s="615">
        <v>5651409</v>
      </c>
      <c r="G23" s="262">
        <v>5651409</v>
      </c>
      <c r="H23" s="616">
        <v>43814</v>
      </c>
      <c r="I23" s="617">
        <v>0.81</v>
      </c>
      <c r="J23" s="617">
        <v>0</v>
      </c>
      <c r="K23" s="262">
        <v>0</v>
      </c>
      <c r="L23" s="262">
        <v>0</v>
      </c>
      <c r="M23" s="262">
        <f t="shared" si="0"/>
        <v>5651409</v>
      </c>
      <c r="N23" s="253"/>
    </row>
    <row r="24" spans="1:14" s="162" customFormat="1" ht="75" x14ac:dyDescent="0.25">
      <c r="A24" s="253">
        <v>17</v>
      </c>
      <c r="B24" s="614" t="s">
        <v>1371</v>
      </c>
      <c r="C24" s="360" t="s">
        <v>1372</v>
      </c>
      <c r="D24" s="267" t="s">
        <v>1373</v>
      </c>
      <c r="E24" s="581" t="s">
        <v>1327</v>
      </c>
      <c r="F24" s="615">
        <v>474100</v>
      </c>
      <c r="G24" s="262">
        <v>474100</v>
      </c>
      <c r="H24" s="616">
        <v>43152</v>
      </c>
      <c r="I24" s="617">
        <v>0.86</v>
      </c>
      <c r="J24" s="617">
        <v>0</v>
      </c>
      <c r="K24" s="262">
        <v>0</v>
      </c>
      <c r="L24" s="262">
        <v>0</v>
      </c>
      <c r="M24" s="262">
        <f t="shared" si="0"/>
        <v>474100</v>
      </c>
      <c r="N24" s="253"/>
    </row>
    <row r="25" spans="1:14" s="162" customFormat="1" ht="45" x14ac:dyDescent="0.25">
      <c r="A25" s="253">
        <v>18</v>
      </c>
      <c r="B25" s="614" t="s">
        <v>1374</v>
      </c>
      <c r="C25" s="360" t="s">
        <v>1375</v>
      </c>
      <c r="D25" s="267" t="s">
        <v>1376</v>
      </c>
      <c r="E25" s="581" t="s">
        <v>1327</v>
      </c>
      <c r="F25" s="615">
        <v>140000</v>
      </c>
      <c r="G25" s="262">
        <v>140000</v>
      </c>
      <c r="H25" s="616">
        <v>43298</v>
      </c>
      <c r="I25" s="617">
        <v>1</v>
      </c>
      <c r="J25" s="617">
        <v>0</v>
      </c>
      <c r="K25" s="262">
        <v>0</v>
      </c>
      <c r="L25" s="262">
        <v>0</v>
      </c>
      <c r="M25" s="262">
        <f t="shared" si="0"/>
        <v>140000</v>
      </c>
      <c r="N25" s="253"/>
    </row>
    <row r="26" spans="1:14" s="162" customFormat="1" ht="45" x14ac:dyDescent="0.25">
      <c r="A26" s="253">
        <v>19</v>
      </c>
      <c r="B26" s="614" t="s">
        <v>1377</v>
      </c>
      <c r="C26" s="360" t="s">
        <v>1375</v>
      </c>
      <c r="D26" s="267" t="s">
        <v>1378</v>
      </c>
      <c r="E26" s="581" t="s">
        <v>1327</v>
      </c>
      <c r="F26" s="615">
        <v>1000000</v>
      </c>
      <c r="G26" s="262">
        <v>1000000</v>
      </c>
      <c r="H26" s="616">
        <v>43414</v>
      </c>
      <c r="I26" s="617">
        <v>1</v>
      </c>
      <c r="J26" s="617">
        <v>0</v>
      </c>
      <c r="K26" s="262">
        <v>0</v>
      </c>
      <c r="L26" s="262">
        <v>0</v>
      </c>
      <c r="M26" s="262">
        <f t="shared" si="0"/>
        <v>1000000</v>
      </c>
      <c r="N26" s="253"/>
    </row>
    <row r="27" spans="1:14" s="162" customFormat="1" ht="60" x14ac:dyDescent="0.25">
      <c r="A27" s="253">
        <v>20</v>
      </c>
      <c r="B27" s="614" t="s">
        <v>1379</v>
      </c>
      <c r="C27" s="360" t="s">
        <v>1380</v>
      </c>
      <c r="D27" s="267" t="s">
        <v>1381</v>
      </c>
      <c r="E27" s="581" t="s">
        <v>1327</v>
      </c>
      <c r="F27" s="615">
        <v>435000</v>
      </c>
      <c r="G27" s="262">
        <v>435000</v>
      </c>
      <c r="H27" s="616">
        <v>43262</v>
      </c>
      <c r="I27" s="617">
        <v>1</v>
      </c>
      <c r="J27" s="617">
        <v>0</v>
      </c>
      <c r="K27" s="262">
        <v>0</v>
      </c>
      <c r="L27" s="262">
        <v>0</v>
      </c>
      <c r="M27" s="262">
        <f t="shared" si="0"/>
        <v>435000</v>
      </c>
      <c r="N27" s="253"/>
    </row>
    <row r="28" spans="1:14" s="162" customFormat="1" ht="45" x14ac:dyDescent="0.25">
      <c r="A28" s="253">
        <v>21</v>
      </c>
      <c r="B28" s="614" t="s">
        <v>1382</v>
      </c>
      <c r="C28" s="603" t="s">
        <v>1383</v>
      </c>
      <c r="D28" s="267" t="s">
        <v>1384</v>
      </c>
      <c r="E28" s="581" t="s">
        <v>1327</v>
      </c>
      <c r="F28" s="615">
        <v>2000000</v>
      </c>
      <c r="G28" s="262">
        <v>2000000</v>
      </c>
      <c r="H28" s="616">
        <v>43661</v>
      </c>
      <c r="I28" s="617">
        <v>0.86</v>
      </c>
      <c r="J28" s="617">
        <v>0</v>
      </c>
      <c r="K28" s="262">
        <v>0</v>
      </c>
      <c r="L28" s="262">
        <v>0</v>
      </c>
      <c r="M28" s="262">
        <f t="shared" si="0"/>
        <v>2000000</v>
      </c>
      <c r="N28" s="253"/>
    </row>
    <row r="29" spans="1:14" s="162" customFormat="1" ht="45" x14ac:dyDescent="0.25">
      <c r="A29" s="253">
        <v>22</v>
      </c>
      <c r="B29" s="614" t="s">
        <v>1385</v>
      </c>
      <c r="C29" s="603" t="s">
        <v>1339</v>
      </c>
      <c r="D29" s="267" t="s">
        <v>1386</v>
      </c>
      <c r="E29" s="581" t="s">
        <v>1327</v>
      </c>
      <c r="F29" s="615">
        <v>1571400</v>
      </c>
      <c r="G29" s="262">
        <v>1721080</v>
      </c>
      <c r="H29" s="616">
        <v>43436</v>
      </c>
      <c r="I29" s="617">
        <v>0</v>
      </c>
      <c r="J29" s="617">
        <v>0</v>
      </c>
      <c r="K29" s="262">
        <v>0</v>
      </c>
      <c r="L29" s="262">
        <v>0</v>
      </c>
      <c r="M29" s="262">
        <f t="shared" si="0"/>
        <v>1721080</v>
      </c>
      <c r="N29" s="253" t="s">
        <v>556</v>
      </c>
    </row>
    <row r="30" spans="1:14" s="162" customFormat="1" ht="60" x14ac:dyDescent="0.25">
      <c r="A30" s="253">
        <v>22</v>
      </c>
      <c r="B30" s="614" t="s">
        <v>1385</v>
      </c>
      <c r="C30" s="603" t="s">
        <v>1339</v>
      </c>
      <c r="D30" s="267" t="s">
        <v>1386</v>
      </c>
      <c r="E30" s="605" t="s">
        <v>1387</v>
      </c>
      <c r="F30" s="615"/>
      <c r="G30" s="262">
        <v>124520</v>
      </c>
      <c r="H30" s="616">
        <v>43436</v>
      </c>
      <c r="I30" s="617">
        <v>0</v>
      </c>
      <c r="J30" s="617">
        <v>0</v>
      </c>
      <c r="K30" s="262">
        <v>0</v>
      </c>
      <c r="L30" s="262">
        <v>0</v>
      </c>
      <c r="M30" s="262">
        <f t="shared" si="0"/>
        <v>124520</v>
      </c>
      <c r="N30" s="253" t="s">
        <v>556</v>
      </c>
    </row>
    <row r="31" spans="1:14" s="162" customFormat="1" ht="45" x14ac:dyDescent="0.25">
      <c r="A31" s="253">
        <v>23</v>
      </c>
      <c r="B31" s="614" t="s">
        <v>1388</v>
      </c>
      <c r="C31" s="603" t="s">
        <v>1389</v>
      </c>
      <c r="D31" s="267" t="s">
        <v>1390</v>
      </c>
      <c r="E31" s="581" t="s">
        <v>1327</v>
      </c>
      <c r="F31" s="615">
        <v>60900</v>
      </c>
      <c r="G31" s="262">
        <v>60900</v>
      </c>
      <c r="H31" s="616">
        <v>43225</v>
      </c>
      <c r="I31" s="617">
        <v>1</v>
      </c>
      <c r="J31" s="617">
        <v>0</v>
      </c>
      <c r="K31" s="262">
        <v>737.4</v>
      </c>
      <c r="L31" s="262">
        <v>0</v>
      </c>
      <c r="M31" s="262">
        <f t="shared" si="0"/>
        <v>60162.6</v>
      </c>
      <c r="N31" s="253"/>
    </row>
    <row r="32" spans="1:14" s="162" customFormat="1" ht="45" x14ac:dyDescent="0.25">
      <c r="A32" s="253">
        <v>24</v>
      </c>
      <c r="B32" s="614" t="s">
        <v>1391</v>
      </c>
      <c r="C32" s="603" t="s">
        <v>1392</v>
      </c>
      <c r="D32" s="267" t="s">
        <v>1393</v>
      </c>
      <c r="E32" s="581" t="s">
        <v>1327</v>
      </c>
      <c r="F32" s="615">
        <v>687700</v>
      </c>
      <c r="G32" s="262">
        <v>687700</v>
      </c>
      <c r="H32" s="616">
        <v>43141</v>
      </c>
      <c r="I32" s="617">
        <v>1</v>
      </c>
      <c r="J32" s="617">
        <v>0</v>
      </c>
      <c r="K32" s="262">
        <v>0</v>
      </c>
      <c r="L32" s="262">
        <v>0</v>
      </c>
      <c r="M32" s="262">
        <f t="shared" si="0"/>
        <v>687700</v>
      </c>
      <c r="N32" s="253"/>
    </row>
    <row r="33" spans="1:14" s="162" customFormat="1" ht="45" x14ac:dyDescent="0.25">
      <c r="A33" s="253">
        <v>25</v>
      </c>
      <c r="B33" s="614" t="s">
        <v>1394</v>
      </c>
      <c r="C33" s="603" t="s">
        <v>1395</v>
      </c>
      <c r="D33" s="267" t="s">
        <v>1396</v>
      </c>
      <c r="E33" s="581" t="s">
        <v>1327</v>
      </c>
      <c r="F33" s="615">
        <v>245600</v>
      </c>
      <c r="G33" s="262">
        <v>245600</v>
      </c>
      <c r="H33" s="616">
        <v>43406</v>
      </c>
      <c r="I33" s="617">
        <v>1</v>
      </c>
      <c r="J33" s="617">
        <v>0</v>
      </c>
      <c r="K33" s="262">
        <v>663.35</v>
      </c>
      <c r="L33" s="262">
        <v>0</v>
      </c>
      <c r="M33" s="262">
        <f t="shared" si="0"/>
        <v>244936.65</v>
      </c>
      <c r="N33" s="253" t="s">
        <v>556</v>
      </c>
    </row>
    <row r="34" spans="1:14" s="162" customFormat="1" ht="75" x14ac:dyDescent="0.25">
      <c r="A34" s="253">
        <v>26</v>
      </c>
      <c r="B34" s="614" t="s">
        <v>1397</v>
      </c>
      <c r="C34" s="603" t="s">
        <v>1398</v>
      </c>
      <c r="D34" s="267" t="s">
        <v>1358</v>
      </c>
      <c r="E34" s="581" t="s">
        <v>1327</v>
      </c>
      <c r="F34" s="615">
        <v>2596600</v>
      </c>
      <c r="G34" s="262">
        <v>2596600</v>
      </c>
      <c r="H34" s="618">
        <v>43464</v>
      </c>
      <c r="I34" s="619">
        <v>1</v>
      </c>
      <c r="J34" s="617">
        <v>0</v>
      </c>
      <c r="K34" s="262">
        <v>0</v>
      </c>
      <c r="L34" s="262">
        <v>0</v>
      </c>
      <c r="M34" s="262">
        <f t="shared" si="0"/>
        <v>2596600</v>
      </c>
      <c r="N34" s="253"/>
    </row>
    <row r="35" spans="1:14" s="162" customFormat="1" ht="45" x14ac:dyDescent="0.25">
      <c r="A35" s="252">
        <v>27</v>
      </c>
      <c r="B35" s="620" t="s">
        <v>1399</v>
      </c>
      <c r="C35" s="360" t="s">
        <v>1392</v>
      </c>
      <c r="D35" s="604" t="s">
        <v>1400</v>
      </c>
      <c r="E35" s="605" t="s">
        <v>1327</v>
      </c>
      <c r="F35" s="621">
        <v>350200</v>
      </c>
      <c r="G35" s="606">
        <v>350200</v>
      </c>
      <c r="H35" s="618">
        <v>43462</v>
      </c>
      <c r="I35" s="619" t="s">
        <v>631</v>
      </c>
      <c r="J35" s="619">
        <v>0.01</v>
      </c>
      <c r="K35" s="606">
        <v>333350.40000000002</v>
      </c>
      <c r="L35" s="606">
        <v>0</v>
      </c>
      <c r="M35" s="606">
        <f t="shared" si="0"/>
        <v>16849.599999999977</v>
      </c>
      <c r="N35" s="252" t="s">
        <v>556</v>
      </c>
    </row>
    <row r="36" spans="1:14" s="162" customFormat="1" ht="60" x14ac:dyDescent="0.25">
      <c r="A36" s="252">
        <v>28</v>
      </c>
      <c r="B36" s="620" t="s">
        <v>1401</v>
      </c>
      <c r="C36" s="360" t="s">
        <v>1369</v>
      </c>
      <c r="D36" s="604" t="s">
        <v>1402</v>
      </c>
      <c r="E36" s="605" t="s">
        <v>1327</v>
      </c>
      <c r="F36" s="621">
        <v>59300</v>
      </c>
      <c r="G36" s="606">
        <v>59300</v>
      </c>
      <c r="H36" s="618">
        <v>43115</v>
      </c>
      <c r="I36" s="619" t="s">
        <v>631</v>
      </c>
      <c r="J36" s="619">
        <v>0.01</v>
      </c>
      <c r="K36" s="606">
        <v>56388</v>
      </c>
      <c r="L36" s="606">
        <v>0</v>
      </c>
      <c r="M36" s="606">
        <f t="shared" si="0"/>
        <v>2912</v>
      </c>
      <c r="N36" s="252"/>
    </row>
    <row r="37" spans="1:14" s="162" customFormat="1" ht="45" x14ac:dyDescent="0.25">
      <c r="A37" s="252">
        <v>29</v>
      </c>
      <c r="B37" s="620" t="s">
        <v>1403</v>
      </c>
      <c r="C37" s="360" t="s">
        <v>1404</v>
      </c>
      <c r="D37" s="604" t="s">
        <v>1400</v>
      </c>
      <c r="E37" s="605" t="s">
        <v>1327</v>
      </c>
      <c r="F37" s="621">
        <v>327400</v>
      </c>
      <c r="G37" s="606">
        <v>336500</v>
      </c>
      <c r="H37" s="618">
        <v>43160</v>
      </c>
      <c r="I37" s="619" t="s">
        <v>631</v>
      </c>
      <c r="J37" s="619">
        <v>0.01</v>
      </c>
      <c r="K37" s="606">
        <v>336423</v>
      </c>
      <c r="L37" s="606">
        <v>0</v>
      </c>
      <c r="M37" s="606">
        <f t="shared" si="0"/>
        <v>77</v>
      </c>
      <c r="N37" s="252" t="s">
        <v>556</v>
      </c>
    </row>
    <row r="38" spans="1:14" s="162" customFormat="1" ht="75" x14ac:dyDescent="0.25">
      <c r="A38" s="253">
        <v>30</v>
      </c>
      <c r="B38" s="614" t="s">
        <v>1405</v>
      </c>
      <c r="C38" s="603" t="s">
        <v>1406</v>
      </c>
      <c r="D38" s="267" t="s">
        <v>1407</v>
      </c>
      <c r="E38" s="581" t="s">
        <v>1327</v>
      </c>
      <c r="F38" s="615">
        <v>205800</v>
      </c>
      <c r="G38" s="262">
        <v>205800</v>
      </c>
      <c r="H38" s="616">
        <v>43267</v>
      </c>
      <c r="I38" s="617">
        <v>1</v>
      </c>
      <c r="J38" s="617">
        <v>0.02</v>
      </c>
      <c r="K38" s="262">
        <v>40931.350000000006</v>
      </c>
      <c r="L38" s="262">
        <v>0</v>
      </c>
      <c r="M38" s="262">
        <f t="shared" si="0"/>
        <v>164868.65</v>
      </c>
      <c r="N38" s="253"/>
    </row>
    <row r="39" spans="1:14" s="162" customFormat="1" ht="45" x14ac:dyDescent="0.25">
      <c r="A39" s="253">
        <v>31</v>
      </c>
      <c r="B39" s="614" t="s">
        <v>1408</v>
      </c>
      <c r="C39" s="603" t="s">
        <v>1366</v>
      </c>
      <c r="D39" s="267" t="s">
        <v>1409</v>
      </c>
      <c r="E39" s="581" t="s">
        <v>1327</v>
      </c>
      <c r="F39" s="615">
        <v>6500000</v>
      </c>
      <c r="G39" s="262">
        <v>6500000</v>
      </c>
      <c r="H39" s="616">
        <v>43845</v>
      </c>
      <c r="I39" s="617">
        <v>0.81</v>
      </c>
      <c r="J39" s="617">
        <v>0</v>
      </c>
      <c r="K39" s="262">
        <v>0</v>
      </c>
      <c r="L39" s="262">
        <v>0</v>
      </c>
      <c r="M39" s="262">
        <f t="shared" si="0"/>
        <v>6500000</v>
      </c>
      <c r="N39" s="253"/>
    </row>
    <row r="40" spans="1:14" s="162" customFormat="1" ht="75" x14ac:dyDescent="0.25">
      <c r="A40" s="253">
        <v>32</v>
      </c>
      <c r="B40" s="614" t="s">
        <v>1410</v>
      </c>
      <c r="C40" s="603" t="s">
        <v>1366</v>
      </c>
      <c r="D40" s="267" t="s">
        <v>1373</v>
      </c>
      <c r="E40" s="581" t="s">
        <v>1327</v>
      </c>
      <c r="F40" s="615">
        <v>474100</v>
      </c>
      <c r="G40" s="262">
        <v>474100</v>
      </c>
      <c r="H40" s="616">
        <v>43126</v>
      </c>
      <c r="I40" s="617">
        <v>0.98</v>
      </c>
      <c r="J40" s="617">
        <v>0</v>
      </c>
      <c r="K40" s="262">
        <v>0</v>
      </c>
      <c r="L40" s="262">
        <v>0</v>
      </c>
      <c r="M40" s="262">
        <f t="shared" si="0"/>
        <v>474100</v>
      </c>
      <c r="N40" s="253"/>
    </row>
    <row r="41" spans="1:14" s="162" customFormat="1" ht="45" x14ac:dyDescent="0.25">
      <c r="A41" s="253">
        <v>33</v>
      </c>
      <c r="B41" s="614" t="s">
        <v>1411</v>
      </c>
      <c r="C41" s="603" t="s">
        <v>1357</v>
      </c>
      <c r="D41" s="267" t="s">
        <v>1412</v>
      </c>
      <c r="E41" s="581" t="s">
        <v>1327</v>
      </c>
      <c r="F41" s="615">
        <v>299000</v>
      </c>
      <c r="G41" s="262">
        <v>299000</v>
      </c>
      <c r="H41" s="616">
        <v>43112</v>
      </c>
      <c r="I41" s="619" t="s">
        <v>631</v>
      </c>
      <c r="J41" s="617">
        <v>0.03</v>
      </c>
      <c r="K41" s="262">
        <v>282306.64</v>
      </c>
      <c r="L41" s="262">
        <v>1207.3599999999999</v>
      </c>
      <c r="M41" s="262">
        <f t="shared" si="0"/>
        <v>15485.999999999985</v>
      </c>
      <c r="N41" s="253"/>
    </row>
    <row r="42" spans="1:14" s="162" customFormat="1" ht="60.75" thickBot="1" x14ac:dyDescent="0.3">
      <c r="A42" s="253">
        <v>34</v>
      </c>
      <c r="B42" s="614" t="s">
        <v>1413</v>
      </c>
      <c r="C42" s="603" t="s">
        <v>1366</v>
      </c>
      <c r="D42" s="267" t="s">
        <v>1414</v>
      </c>
      <c r="E42" s="581" t="s">
        <v>1327</v>
      </c>
      <c r="F42" s="622">
        <v>50400</v>
      </c>
      <c r="G42" s="623">
        <v>50400</v>
      </c>
      <c r="H42" s="616">
        <v>43203</v>
      </c>
      <c r="I42" s="624">
        <v>1</v>
      </c>
      <c r="J42" s="624">
        <v>0</v>
      </c>
      <c r="K42" s="625">
        <v>0</v>
      </c>
      <c r="L42" s="625">
        <v>0</v>
      </c>
      <c r="M42" s="262">
        <f t="shared" si="0"/>
        <v>50400</v>
      </c>
      <c r="N42" s="626"/>
    </row>
    <row r="43" spans="1:14" ht="16.5" thickBot="1" x14ac:dyDescent="0.3">
      <c r="A43" s="607" t="s">
        <v>1415</v>
      </c>
      <c r="B43" s="608"/>
      <c r="C43" s="303"/>
      <c r="D43" s="303"/>
      <c r="E43" s="313" t="s">
        <v>47</v>
      </c>
      <c r="F43" s="182">
        <f>SUM(F8:F42)</f>
        <v>41635989</v>
      </c>
      <c r="G43" s="183">
        <f>SUM(G8:G42)</f>
        <v>41999389</v>
      </c>
      <c r="H43" s="609"/>
      <c r="I43" s="610"/>
      <c r="J43" s="610"/>
      <c r="K43" s="611">
        <f>SUM(K8:K42)</f>
        <v>2778596.0500000003</v>
      </c>
      <c r="L43" s="612">
        <f>SUM(L8:L42)</f>
        <v>845573.44</v>
      </c>
      <c r="M43" s="612">
        <f>SUM(M8:M42)</f>
        <v>38375219.509999998</v>
      </c>
      <c r="N43" s="613"/>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E41" sqref="E41"/>
    </sheetView>
  </sheetViews>
  <sheetFormatPr defaultRowHeight="15" x14ac:dyDescent="0.25"/>
  <cols>
    <col min="1" max="1" width="12" customWidth="1"/>
    <col min="2" max="2" width="13.28515625" customWidth="1"/>
    <col min="3" max="3" width="27.5703125" customWidth="1"/>
    <col min="4" max="4" width="32.140625" customWidth="1"/>
    <col min="5" max="5" width="12.85546875" customWidth="1"/>
    <col min="6" max="6" width="16.5703125" customWidth="1"/>
    <col min="7" max="7" width="17.42578125" customWidth="1"/>
    <col min="8" max="8" width="16.7109375" customWidth="1"/>
    <col min="9" max="9" width="15.42578125" customWidth="1"/>
    <col min="10" max="10" width="13.85546875" customWidth="1"/>
    <col min="11" max="11" width="15.140625" customWidth="1"/>
    <col min="12" max="12" width="14.28515625" customWidth="1"/>
    <col min="13" max="13" width="14.85546875" customWidth="1"/>
  </cols>
  <sheetData>
    <row r="1" spans="1:14" ht="31.5" x14ac:dyDescent="0.25">
      <c r="A1" s="187"/>
      <c r="B1" s="192" t="s">
        <v>22</v>
      </c>
      <c r="C1" s="732" t="s">
        <v>450</v>
      </c>
      <c r="D1" s="733"/>
      <c r="E1" s="202"/>
      <c r="F1" s="187"/>
      <c r="G1" s="187"/>
      <c r="H1" s="187"/>
      <c r="I1" s="199"/>
      <c r="J1" s="187"/>
      <c r="K1" s="187"/>
      <c r="L1" s="187"/>
      <c r="M1" s="187"/>
      <c r="N1" s="187"/>
    </row>
    <row r="2" spans="1:14" ht="15.75" x14ac:dyDescent="0.25">
      <c r="A2" s="187"/>
      <c r="B2" s="192" t="s">
        <v>24</v>
      </c>
      <c r="C2" s="734">
        <v>43084</v>
      </c>
      <c r="D2" s="735"/>
      <c r="E2" s="203"/>
      <c r="F2" s="187"/>
      <c r="G2" s="199"/>
      <c r="H2" s="211"/>
      <c r="I2" s="199"/>
      <c r="J2" s="199"/>
      <c r="K2" s="187"/>
      <c r="L2" s="187"/>
      <c r="M2" s="210">
        <v>43084</v>
      </c>
      <c r="N2" s="187"/>
    </row>
    <row r="3" spans="1:14" ht="31.5" x14ac:dyDescent="0.25">
      <c r="A3" s="187"/>
      <c r="B3" s="192" t="s">
        <v>25</v>
      </c>
      <c r="C3" s="736" t="s">
        <v>451</v>
      </c>
      <c r="D3" s="737"/>
      <c r="E3" s="204"/>
      <c r="F3" s="187"/>
      <c r="G3" s="187"/>
      <c r="H3" s="187"/>
      <c r="I3" s="187"/>
      <c r="J3" s="187"/>
      <c r="K3" s="187"/>
      <c r="L3" s="187"/>
      <c r="M3" s="187"/>
      <c r="N3" s="187"/>
    </row>
    <row r="4" spans="1:14" ht="15.75" x14ac:dyDescent="0.25">
      <c r="A4" s="187"/>
      <c r="B4" s="195"/>
      <c r="C4" s="196"/>
      <c r="D4" s="188"/>
      <c r="E4" s="188"/>
      <c r="F4" s="187"/>
      <c r="G4" s="187"/>
      <c r="H4" s="187"/>
      <c r="I4" s="187"/>
      <c r="J4" s="187"/>
      <c r="K4" s="187"/>
      <c r="L4" s="187"/>
      <c r="M4" s="187"/>
      <c r="N4" s="187"/>
    </row>
    <row r="5" spans="1:14" ht="26.25" customHeight="1" x14ac:dyDescent="0.25">
      <c r="A5" s="724" t="s">
        <v>27</v>
      </c>
      <c r="B5" s="727" t="s">
        <v>28</v>
      </c>
      <c r="C5" s="727" t="s">
        <v>29</v>
      </c>
      <c r="D5" s="727" t="s">
        <v>30</v>
      </c>
      <c r="E5" s="727" t="s">
        <v>31</v>
      </c>
      <c r="F5" s="727" t="s">
        <v>1</v>
      </c>
      <c r="G5" s="727" t="s">
        <v>2</v>
      </c>
      <c r="H5" s="721" t="s">
        <v>33</v>
      </c>
      <c r="I5" s="728" t="s">
        <v>34</v>
      </c>
      <c r="J5" s="731" t="s">
        <v>35</v>
      </c>
      <c r="K5" s="721" t="s">
        <v>452</v>
      </c>
      <c r="L5" s="721" t="s">
        <v>453</v>
      </c>
      <c r="M5" s="724" t="s">
        <v>7</v>
      </c>
      <c r="N5" s="724" t="s">
        <v>36</v>
      </c>
    </row>
    <row r="6" spans="1:14" ht="26.25" customHeight="1" x14ac:dyDescent="0.25">
      <c r="A6" s="725"/>
      <c r="B6" s="727"/>
      <c r="C6" s="727"/>
      <c r="D6" s="727"/>
      <c r="E6" s="727"/>
      <c r="F6" s="727"/>
      <c r="G6" s="727"/>
      <c r="H6" s="722"/>
      <c r="I6" s="729"/>
      <c r="J6" s="731"/>
      <c r="K6" s="722"/>
      <c r="L6" s="722"/>
      <c r="M6" s="725"/>
      <c r="N6" s="725"/>
    </row>
    <row r="7" spans="1:14" ht="26.25" customHeight="1" x14ac:dyDescent="0.25">
      <c r="A7" s="726"/>
      <c r="B7" s="727"/>
      <c r="C7" s="727"/>
      <c r="D7" s="727"/>
      <c r="E7" s="727"/>
      <c r="F7" s="727"/>
      <c r="G7" s="727"/>
      <c r="H7" s="723"/>
      <c r="I7" s="730"/>
      <c r="J7" s="731"/>
      <c r="K7" s="723"/>
      <c r="L7" s="723"/>
      <c r="M7" s="726"/>
      <c r="N7" s="726"/>
    </row>
    <row r="8" spans="1:14" s="162" customFormat="1" ht="60" x14ac:dyDescent="0.25">
      <c r="A8" s="191">
        <v>1</v>
      </c>
      <c r="B8" s="191">
        <v>303</v>
      </c>
      <c r="C8" s="193" t="s">
        <v>454</v>
      </c>
      <c r="D8" s="238" t="s">
        <v>455</v>
      </c>
      <c r="E8" s="191" t="s">
        <v>456</v>
      </c>
      <c r="F8" s="194">
        <v>2000000</v>
      </c>
      <c r="G8" s="194">
        <v>2000000</v>
      </c>
      <c r="H8" s="220">
        <v>44926</v>
      </c>
      <c r="I8" s="205">
        <v>0</v>
      </c>
      <c r="J8" s="205">
        <v>0</v>
      </c>
      <c r="K8" s="201">
        <v>0</v>
      </c>
      <c r="L8" s="201">
        <v>0</v>
      </c>
      <c r="M8" s="194">
        <v>0</v>
      </c>
      <c r="N8" s="191" t="s">
        <v>457</v>
      </c>
    </row>
    <row r="9" spans="1:14" s="162" customFormat="1" ht="150" x14ac:dyDescent="0.25">
      <c r="A9" s="191">
        <v>2</v>
      </c>
      <c r="B9" s="191">
        <v>303</v>
      </c>
      <c r="C9" s="193" t="s">
        <v>458</v>
      </c>
      <c r="D9" s="238" t="s">
        <v>459</v>
      </c>
      <c r="E9" s="191" t="s">
        <v>456</v>
      </c>
      <c r="F9" s="194">
        <v>39000000</v>
      </c>
      <c r="G9" s="194">
        <v>39000000</v>
      </c>
      <c r="H9" s="220">
        <v>44926</v>
      </c>
      <c r="I9" s="205">
        <v>0</v>
      </c>
      <c r="J9" s="205">
        <v>0</v>
      </c>
      <c r="K9" s="201">
        <v>0</v>
      </c>
      <c r="L9" s="201">
        <v>0</v>
      </c>
      <c r="M9" s="194">
        <v>0</v>
      </c>
      <c r="N9" s="191" t="s">
        <v>457</v>
      </c>
    </row>
    <row r="10" spans="1:14" ht="174.75" x14ac:dyDescent="0.25">
      <c r="A10" s="197">
        <v>3</v>
      </c>
      <c r="B10" s="197">
        <v>303</v>
      </c>
      <c r="C10" s="239" t="s">
        <v>460</v>
      </c>
      <c r="D10" s="238" t="s">
        <v>461</v>
      </c>
      <c r="E10" s="191" t="s">
        <v>456</v>
      </c>
      <c r="F10" s="206">
        <v>19500000</v>
      </c>
      <c r="G10" s="206">
        <v>19500000</v>
      </c>
      <c r="H10" s="221">
        <v>44926</v>
      </c>
      <c r="I10" s="205">
        <v>0</v>
      </c>
      <c r="J10" s="205">
        <v>0</v>
      </c>
      <c r="K10" s="208">
        <v>0</v>
      </c>
      <c r="L10" s="208">
        <v>0</v>
      </c>
      <c r="M10" s="194">
        <v>0</v>
      </c>
      <c r="N10" s="191" t="s">
        <v>457</v>
      </c>
    </row>
    <row r="11" spans="1:14" s="162" customFormat="1" ht="120.75" x14ac:dyDescent="0.25">
      <c r="A11" s="191">
        <v>4</v>
      </c>
      <c r="B11" s="191">
        <v>303</v>
      </c>
      <c r="C11" s="190" t="s">
        <v>462</v>
      </c>
      <c r="D11" s="190" t="s">
        <v>463</v>
      </c>
      <c r="E11" s="191" t="s">
        <v>456</v>
      </c>
      <c r="F11" s="206">
        <v>10000000</v>
      </c>
      <c r="G11" s="206">
        <v>10000000</v>
      </c>
      <c r="H11" s="220">
        <v>44926</v>
      </c>
      <c r="I11" s="205">
        <v>0</v>
      </c>
      <c r="J11" s="205">
        <v>0</v>
      </c>
      <c r="K11" s="209">
        <v>0</v>
      </c>
      <c r="L11" s="209">
        <v>0</v>
      </c>
      <c r="M11" s="194">
        <v>0</v>
      </c>
      <c r="N11" s="191" t="s">
        <v>457</v>
      </c>
    </row>
    <row r="12" spans="1:14" ht="90.75" x14ac:dyDescent="0.25">
      <c r="A12" s="197">
        <v>5</v>
      </c>
      <c r="B12" s="197">
        <v>303</v>
      </c>
      <c r="C12" s="190" t="s">
        <v>464</v>
      </c>
      <c r="D12" s="190" t="s">
        <v>465</v>
      </c>
      <c r="E12" s="191" t="s">
        <v>456</v>
      </c>
      <c r="F12" s="206">
        <v>1000000</v>
      </c>
      <c r="G12" s="207">
        <v>1000000</v>
      </c>
      <c r="H12" s="221">
        <v>44926</v>
      </c>
      <c r="I12" s="205">
        <v>0</v>
      </c>
      <c r="J12" s="205">
        <v>0</v>
      </c>
      <c r="K12" s="208">
        <v>0</v>
      </c>
      <c r="L12" s="208">
        <v>0</v>
      </c>
      <c r="M12" s="194">
        <v>0</v>
      </c>
      <c r="N12" s="191" t="s">
        <v>457</v>
      </c>
    </row>
    <row r="13" spans="1:14" s="162" customFormat="1" ht="60.75" x14ac:dyDescent="0.25">
      <c r="A13" s="191">
        <v>6</v>
      </c>
      <c r="B13" s="191">
        <v>303</v>
      </c>
      <c r="C13" s="222" t="s">
        <v>466</v>
      </c>
      <c r="D13" s="190" t="s">
        <v>467</v>
      </c>
      <c r="E13" s="191" t="s">
        <v>456</v>
      </c>
      <c r="F13" s="206">
        <v>5850000</v>
      </c>
      <c r="G13" s="206">
        <v>5850000</v>
      </c>
      <c r="H13" s="220">
        <v>44926</v>
      </c>
      <c r="I13" s="205">
        <v>0</v>
      </c>
      <c r="J13" s="205">
        <v>0</v>
      </c>
      <c r="K13" s="209">
        <v>0</v>
      </c>
      <c r="L13" s="209">
        <v>0</v>
      </c>
      <c r="M13" s="194">
        <v>0</v>
      </c>
      <c r="N13" s="191" t="s">
        <v>457</v>
      </c>
    </row>
    <row r="14" spans="1:14" s="162" customFormat="1" ht="30.75" x14ac:dyDescent="0.25">
      <c r="A14" s="191">
        <v>7</v>
      </c>
      <c r="B14" s="191">
        <v>303</v>
      </c>
      <c r="C14" s="190" t="s">
        <v>468</v>
      </c>
      <c r="D14" s="190" t="s">
        <v>469</v>
      </c>
      <c r="E14" s="191" t="s">
        <v>456</v>
      </c>
      <c r="F14" s="206">
        <v>2200000</v>
      </c>
      <c r="G14" s="206">
        <v>2200000</v>
      </c>
      <c r="H14" s="220">
        <v>44926</v>
      </c>
      <c r="I14" s="205">
        <v>0</v>
      </c>
      <c r="J14" s="205">
        <v>0</v>
      </c>
      <c r="K14" s="209">
        <v>0</v>
      </c>
      <c r="L14" s="209">
        <v>0</v>
      </c>
      <c r="M14" s="194">
        <v>0</v>
      </c>
      <c r="N14" s="191" t="s">
        <v>457</v>
      </c>
    </row>
    <row r="15" spans="1:14" s="162" customFormat="1" ht="75.75" x14ac:dyDescent="0.25">
      <c r="A15" s="191">
        <v>8</v>
      </c>
      <c r="B15" s="191">
        <v>303</v>
      </c>
      <c r="C15" s="190" t="s">
        <v>470</v>
      </c>
      <c r="D15" s="190" t="s">
        <v>471</v>
      </c>
      <c r="E15" s="191" t="s">
        <v>456</v>
      </c>
      <c r="F15" s="206">
        <v>5150000</v>
      </c>
      <c r="G15" s="206">
        <v>5150000</v>
      </c>
      <c r="H15" s="220">
        <v>44926</v>
      </c>
      <c r="I15" s="205">
        <v>0</v>
      </c>
      <c r="J15" s="205">
        <v>0</v>
      </c>
      <c r="K15" s="209">
        <v>0</v>
      </c>
      <c r="L15" s="209">
        <v>0</v>
      </c>
      <c r="M15" s="194">
        <v>0</v>
      </c>
      <c r="N15" s="191" t="s">
        <v>457</v>
      </c>
    </row>
    <row r="16" spans="1:14" s="162" customFormat="1" ht="45.75" x14ac:dyDescent="0.25">
      <c r="A16" s="191">
        <v>9</v>
      </c>
      <c r="B16" s="456">
        <v>303</v>
      </c>
      <c r="C16" s="190" t="s">
        <v>472</v>
      </c>
      <c r="D16" s="190" t="s">
        <v>473</v>
      </c>
      <c r="E16" s="191" t="s">
        <v>456</v>
      </c>
      <c r="F16" s="206">
        <v>2300000</v>
      </c>
      <c r="G16" s="206">
        <v>2300000</v>
      </c>
      <c r="H16" s="220">
        <v>44926</v>
      </c>
      <c r="I16" s="205">
        <v>0</v>
      </c>
      <c r="J16" s="205">
        <v>0</v>
      </c>
      <c r="K16" s="209">
        <v>0</v>
      </c>
      <c r="L16" s="209">
        <v>0</v>
      </c>
      <c r="M16" s="194">
        <v>0</v>
      </c>
      <c r="N16" s="191" t="s">
        <v>457</v>
      </c>
    </row>
    <row r="17" spans="1:14" s="162" customFormat="1" ht="375" x14ac:dyDescent="0.25">
      <c r="A17" s="191">
        <v>10</v>
      </c>
      <c r="B17" s="191">
        <v>303</v>
      </c>
      <c r="C17" s="190" t="s">
        <v>474</v>
      </c>
      <c r="D17" s="222" t="s">
        <v>475</v>
      </c>
      <c r="E17" s="191" t="s">
        <v>456</v>
      </c>
      <c r="F17" s="457">
        <v>3000000</v>
      </c>
      <c r="G17" s="206">
        <v>3000000</v>
      </c>
      <c r="H17" s="220">
        <v>43830</v>
      </c>
      <c r="I17" s="205">
        <v>0</v>
      </c>
      <c r="J17" s="205">
        <v>0</v>
      </c>
      <c r="K17" s="209">
        <v>0</v>
      </c>
      <c r="L17" s="209">
        <v>0</v>
      </c>
      <c r="M17" s="194">
        <v>0</v>
      </c>
      <c r="N17" s="191" t="s">
        <v>457</v>
      </c>
    </row>
    <row r="18" spans="1:14" ht="15.75" x14ac:dyDescent="0.25">
      <c r="A18" s="197">
        <v>11</v>
      </c>
      <c r="B18" s="197">
        <v>303</v>
      </c>
      <c r="C18" s="233"/>
      <c r="D18" s="190"/>
      <c r="E18" s="191"/>
      <c r="F18" s="224"/>
      <c r="G18" s="225"/>
      <c r="H18" s="221"/>
      <c r="I18" s="205"/>
      <c r="J18" s="205"/>
      <c r="K18" s="208"/>
      <c r="L18" s="208"/>
      <c r="M18" s="194"/>
      <c r="N18" s="191"/>
    </row>
    <row r="19" spans="1:14" ht="15.75" x14ac:dyDescent="0.25">
      <c r="A19" s="197">
        <v>12</v>
      </c>
      <c r="B19" s="197">
        <v>303</v>
      </c>
      <c r="C19" s="233"/>
      <c r="D19" s="234"/>
      <c r="E19" s="191"/>
      <c r="F19" s="224"/>
      <c r="G19" s="225"/>
      <c r="H19" s="221"/>
      <c r="I19" s="205"/>
      <c r="J19" s="205"/>
      <c r="K19" s="208"/>
      <c r="L19" s="208"/>
      <c r="M19" s="194"/>
      <c r="N19" s="191"/>
    </row>
    <row r="20" spans="1:14" ht="16.5" thickBot="1" x14ac:dyDescent="0.3">
      <c r="A20" s="197">
        <v>13</v>
      </c>
      <c r="B20" s="197">
        <v>303</v>
      </c>
      <c r="C20" s="233"/>
      <c r="D20" s="234"/>
      <c r="E20" s="191"/>
      <c r="F20" s="224"/>
      <c r="G20" s="225"/>
      <c r="H20" s="221"/>
      <c r="I20" s="205"/>
      <c r="J20" s="205"/>
      <c r="K20" s="208"/>
      <c r="L20" s="208"/>
      <c r="M20" s="194"/>
      <c r="N20" s="191"/>
    </row>
    <row r="21" spans="1:14" ht="17.25" thickTop="1" thickBot="1" x14ac:dyDescent="0.3">
      <c r="A21" s="197">
        <v>14</v>
      </c>
      <c r="B21" s="223">
        <v>303</v>
      </c>
      <c r="C21" s="190"/>
      <c r="D21" s="237"/>
      <c r="E21" s="191"/>
      <c r="F21" s="226"/>
      <c r="G21" s="207"/>
      <c r="H21" s="231"/>
      <c r="I21" s="205"/>
      <c r="J21" s="205"/>
      <c r="K21" s="208"/>
      <c r="L21" s="208"/>
      <c r="M21" s="194"/>
      <c r="N21" s="189"/>
    </row>
    <row r="22" spans="1:14" ht="16.5" thickTop="1" x14ac:dyDescent="0.25">
      <c r="A22" s="197">
        <v>15</v>
      </c>
      <c r="B22" s="197">
        <v>303</v>
      </c>
      <c r="C22" s="190"/>
      <c r="D22" s="237"/>
      <c r="E22" s="191"/>
      <c r="F22" s="224"/>
      <c r="G22" s="228"/>
      <c r="H22" s="232"/>
      <c r="I22" s="205"/>
      <c r="J22" s="205"/>
      <c r="K22" s="208"/>
      <c r="L22" s="208"/>
      <c r="M22" s="194"/>
      <c r="N22" s="189"/>
    </row>
    <row r="23" spans="1:14" ht="15.75" x14ac:dyDescent="0.25">
      <c r="A23" s="197">
        <v>16</v>
      </c>
      <c r="B23" s="197">
        <v>303</v>
      </c>
      <c r="C23" s="190"/>
      <c r="D23" s="235"/>
      <c r="E23" s="227"/>
      <c r="F23" s="229"/>
      <c r="G23" s="230"/>
      <c r="H23" s="221"/>
      <c r="I23" s="205"/>
      <c r="J23" s="205"/>
      <c r="K23" s="208"/>
      <c r="L23" s="208"/>
      <c r="M23" s="194"/>
      <c r="N23" s="212"/>
    </row>
    <row r="24" spans="1:14" ht="15.75" x14ac:dyDescent="0.25">
      <c r="A24" s="197">
        <v>17</v>
      </c>
      <c r="B24" s="197">
        <v>303</v>
      </c>
      <c r="C24" s="190"/>
      <c r="D24" s="235"/>
      <c r="E24" s="227"/>
      <c r="F24" s="229"/>
      <c r="G24" s="230"/>
      <c r="H24" s="221"/>
      <c r="I24" s="205"/>
      <c r="J24" s="205"/>
      <c r="K24" s="208"/>
      <c r="L24" s="208"/>
      <c r="M24" s="214"/>
      <c r="N24" s="212"/>
    </row>
    <row r="25" spans="1:14" ht="15.75" x14ac:dyDescent="0.25">
      <c r="A25" s="197">
        <v>18</v>
      </c>
      <c r="B25" s="197">
        <v>303</v>
      </c>
      <c r="C25" s="233"/>
      <c r="D25" s="236"/>
      <c r="E25" s="227"/>
      <c r="F25" s="229"/>
      <c r="G25" s="229"/>
      <c r="H25" s="221"/>
      <c r="I25" s="205"/>
      <c r="J25" s="205"/>
      <c r="K25" s="208"/>
      <c r="L25" s="208"/>
      <c r="M25" s="214"/>
      <c r="N25" s="212"/>
    </row>
    <row r="26" spans="1:14" ht="15.75" x14ac:dyDescent="0.25">
      <c r="A26" s="197" t="s">
        <v>288</v>
      </c>
      <c r="B26" s="197">
        <v>303</v>
      </c>
      <c r="C26" s="190"/>
      <c r="D26" s="235"/>
      <c r="E26" s="227"/>
      <c r="F26" s="229"/>
      <c r="G26" s="230"/>
      <c r="H26" s="221"/>
      <c r="I26" s="205"/>
      <c r="J26" s="205"/>
      <c r="K26" s="208"/>
      <c r="L26" s="208"/>
      <c r="M26" s="214"/>
      <c r="N26" s="212"/>
    </row>
    <row r="27" spans="1:14" ht="15.75" x14ac:dyDescent="0.25">
      <c r="A27" s="197" t="s">
        <v>288</v>
      </c>
      <c r="B27" s="197">
        <v>303</v>
      </c>
      <c r="C27" s="190"/>
      <c r="D27" s="235"/>
      <c r="E27" s="227"/>
      <c r="F27" s="229"/>
      <c r="G27" s="230"/>
      <c r="H27" s="221"/>
      <c r="I27" s="205"/>
      <c r="J27" s="205"/>
      <c r="K27" s="208"/>
      <c r="L27" s="208"/>
      <c r="M27" s="214"/>
      <c r="N27" s="212"/>
    </row>
    <row r="28" spans="1:14" ht="15.75" x14ac:dyDescent="0.25">
      <c r="A28" s="197" t="s">
        <v>288</v>
      </c>
      <c r="B28" s="197">
        <v>303</v>
      </c>
      <c r="C28" s="190"/>
      <c r="D28" s="235"/>
      <c r="E28" s="227"/>
      <c r="F28" s="229"/>
      <c r="G28" s="230"/>
      <c r="H28" s="221"/>
      <c r="I28" s="205"/>
      <c r="J28" s="205"/>
      <c r="K28" s="208"/>
      <c r="L28" s="208"/>
      <c r="M28" s="214"/>
      <c r="N28" s="212"/>
    </row>
    <row r="29" spans="1:14" ht="15.75" x14ac:dyDescent="0.25">
      <c r="A29" s="197" t="s">
        <v>288</v>
      </c>
      <c r="B29" s="197">
        <v>303</v>
      </c>
      <c r="C29" s="190"/>
      <c r="D29" s="235"/>
      <c r="E29" s="227"/>
      <c r="F29" s="229"/>
      <c r="G29" s="230"/>
      <c r="H29" s="221"/>
      <c r="I29" s="205"/>
      <c r="J29" s="205"/>
      <c r="K29" s="208"/>
      <c r="L29" s="208"/>
      <c r="M29" s="214"/>
      <c r="N29" s="212"/>
    </row>
    <row r="30" spans="1:14" ht="15.75" x14ac:dyDescent="0.25">
      <c r="A30" s="197" t="s">
        <v>288</v>
      </c>
      <c r="B30" s="197">
        <v>303</v>
      </c>
      <c r="C30" s="190"/>
      <c r="D30" s="235"/>
      <c r="E30" s="227"/>
      <c r="F30" s="229"/>
      <c r="G30" s="230"/>
      <c r="H30" s="221"/>
      <c r="I30" s="205"/>
      <c r="J30" s="205"/>
      <c r="K30" s="208"/>
      <c r="L30" s="208"/>
      <c r="M30" s="214"/>
      <c r="N30" s="212"/>
    </row>
    <row r="31" spans="1:14" ht="15.75" x14ac:dyDescent="0.25">
      <c r="A31" s="197" t="s">
        <v>288</v>
      </c>
      <c r="B31" s="197">
        <v>303</v>
      </c>
      <c r="C31" s="190"/>
      <c r="D31" s="235"/>
      <c r="E31" s="227"/>
      <c r="F31" s="229"/>
      <c r="G31" s="230"/>
      <c r="H31" s="221"/>
      <c r="I31" s="205"/>
      <c r="J31" s="205"/>
      <c r="K31" s="208"/>
      <c r="L31" s="208"/>
      <c r="M31" s="214"/>
      <c r="N31" s="212"/>
    </row>
    <row r="32" spans="1:14" ht="16.5" thickBot="1" x14ac:dyDescent="0.3">
      <c r="A32" s="197"/>
      <c r="B32" s="197"/>
      <c r="C32" s="233"/>
      <c r="D32" s="236"/>
      <c r="E32" s="227"/>
      <c r="F32" s="229"/>
      <c r="G32" s="229"/>
      <c r="H32" s="221"/>
      <c r="I32" s="205"/>
      <c r="J32" s="205"/>
      <c r="K32" s="208"/>
      <c r="L32" s="208"/>
      <c r="M32" s="214"/>
      <c r="N32" s="212"/>
    </row>
    <row r="33" spans="1:14" ht="16.5" thickBot="1" x14ac:dyDescent="0.3">
      <c r="A33" s="199"/>
      <c r="B33" s="198"/>
      <c r="C33" s="200"/>
      <c r="D33" s="200"/>
      <c r="E33" s="215" t="s">
        <v>47</v>
      </c>
      <c r="F33" s="217">
        <v>90000000</v>
      </c>
      <c r="G33" s="218">
        <v>90000000</v>
      </c>
      <c r="H33" s="216"/>
      <c r="I33" s="213"/>
      <c r="J33" s="213"/>
      <c r="K33" s="217">
        <v>0</v>
      </c>
      <c r="L33" s="218">
        <v>0</v>
      </c>
      <c r="M33" s="219">
        <v>90000000</v>
      </c>
      <c r="N33" s="216"/>
    </row>
  </sheetData>
  <mergeCells count="17">
    <mergeCell ref="C1:D1"/>
    <mergeCell ref="C2:D2"/>
    <mergeCell ref="C3:D3"/>
    <mergeCell ref="A5:A7"/>
    <mergeCell ref="B5:B7"/>
    <mergeCell ref="C5:C7"/>
    <mergeCell ref="D5:D7"/>
    <mergeCell ref="L5:L7"/>
    <mergeCell ref="M5:M7"/>
    <mergeCell ref="N5:N7"/>
    <mergeCell ref="E5:E7"/>
    <mergeCell ref="F5:F7"/>
    <mergeCell ref="G5:G7"/>
    <mergeCell ref="H5:H7"/>
    <mergeCell ref="I5:I7"/>
    <mergeCell ref="J5:J7"/>
    <mergeCell ref="K5:K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6"/>
  <sheetViews>
    <sheetView zoomScale="80" zoomScaleNormal="80" workbookViewId="0">
      <selection activeCell="E99" sqref="E99"/>
    </sheetView>
  </sheetViews>
  <sheetFormatPr defaultRowHeight="15" x14ac:dyDescent="0.25"/>
  <cols>
    <col min="10" max="10" width="13.5703125" customWidth="1"/>
    <col min="11" max="11" width="13.7109375" customWidth="1"/>
    <col min="12" max="12" width="17.28515625" customWidth="1"/>
    <col min="13" max="13" width="21.140625" customWidth="1"/>
    <col min="14" max="14" width="20.42578125" customWidth="1"/>
    <col min="15" max="15" width="17.140625" customWidth="1"/>
    <col min="16" max="16" width="14.28515625" customWidth="1"/>
    <col min="17" max="17" width="15.7109375" customWidth="1"/>
    <col min="18" max="18" width="16.7109375" customWidth="1"/>
    <col min="19" max="19" width="15.28515625" customWidth="1"/>
    <col min="20" max="20" width="15.85546875" customWidth="1"/>
  </cols>
  <sheetData>
    <row r="1" spans="1:21" ht="44.25" customHeight="1" x14ac:dyDescent="0.25">
      <c r="A1" s="75"/>
      <c r="B1" s="76"/>
      <c r="C1" s="77"/>
      <c r="D1" s="77"/>
      <c r="E1" s="77"/>
      <c r="F1" s="77"/>
      <c r="G1" s="77"/>
      <c r="H1" s="77"/>
      <c r="I1" s="78" t="s">
        <v>48</v>
      </c>
      <c r="J1" s="757" t="s">
        <v>49</v>
      </c>
      <c r="K1" s="758"/>
      <c r="L1" s="759" t="s">
        <v>50</v>
      </c>
      <c r="M1" s="761"/>
      <c r="N1" s="79"/>
      <c r="O1" s="80"/>
      <c r="P1" s="81"/>
      <c r="Q1" s="81"/>
      <c r="R1" s="82"/>
      <c r="S1" s="82"/>
      <c r="T1" s="82"/>
      <c r="U1" s="83" t="s">
        <v>51</v>
      </c>
    </row>
    <row r="2" spans="1:21" ht="44.25" customHeight="1" x14ac:dyDescent="0.25">
      <c r="A2" s="84"/>
      <c r="B2" s="85"/>
      <c r="C2" s="86"/>
      <c r="D2" s="86"/>
      <c r="E2" s="86"/>
      <c r="F2" s="86"/>
      <c r="G2" s="86"/>
      <c r="H2" s="86"/>
      <c r="I2" s="87" t="s">
        <v>24</v>
      </c>
      <c r="J2" s="763">
        <v>43074</v>
      </c>
      <c r="K2" s="763"/>
      <c r="L2" s="760"/>
      <c r="M2" s="762"/>
      <c r="N2" s="88"/>
      <c r="O2" s="85"/>
      <c r="P2" s="85"/>
      <c r="Q2" s="89"/>
      <c r="R2" s="90"/>
      <c r="S2" s="90"/>
      <c r="T2" s="90"/>
      <c r="U2" s="91"/>
    </row>
    <row r="3" spans="1:21" ht="44.25" customHeight="1" x14ac:dyDescent="0.25">
      <c r="A3" s="764" t="s">
        <v>52</v>
      </c>
      <c r="B3" s="765"/>
      <c r="C3" s="765"/>
      <c r="D3" s="765"/>
      <c r="E3" s="765"/>
      <c r="F3" s="765"/>
      <c r="G3" s="765"/>
      <c r="H3" s="765"/>
      <c r="I3" s="87" t="s">
        <v>25</v>
      </c>
      <c r="J3" s="766" t="s">
        <v>53</v>
      </c>
      <c r="K3" s="766"/>
      <c r="L3" s="760"/>
      <c r="M3" s="762"/>
      <c r="N3" s="88"/>
      <c r="O3" s="85"/>
      <c r="P3" s="85"/>
      <c r="Q3" s="89"/>
      <c r="R3" s="90"/>
      <c r="S3" s="90"/>
      <c r="T3" s="90"/>
      <c r="U3" s="91"/>
    </row>
    <row r="4" spans="1:21" ht="44.25" customHeight="1" x14ac:dyDescent="0.25">
      <c r="A4" s="92"/>
      <c r="B4" s="93"/>
      <c r="C4" s="94"/>
      <c r="D4" s="94"/>
      <c r="E4" s="94"/>
      <c r="F4" s="94"/>
      <c r="G4" s="94"/>
      <c r="H4" s="94"/>
      <c r="I4" s="95"/>
      <c r="J4" s="96"/>
      <c r="K4" s="97"/>
      <c r="L4" s="98"/>
      <c r="M4" s="99"/>
      <c r="N4" s="100"/>
      <c r="O4" s="101"/>
      <c r="P4" s="93"/>
      <c r="Q4" s="102"/>
      <c r="R4" s="103"/>
      <c r="S4" s="103"/>
      <c r="T4" s="103"/>
      <c r="U4" s="97"/>
    </row>
    <row r="5" spans="1:21" ht="15.75" x14ac:dyDescent="0.25">
      <c r="A5" s="104"/>
      <c r="B5" s="105"/>
      <c r="C5" s="105"/>
      <c r="D5" s="105"/>
      <c r="E5" s="105"/>
      <c r="F5" s="105"/>
      <c r="G5" s="105"/>
      <c r="H5" s="105"/>
      <c r="I5" s="750" t="s">
        <v>28</v>
      </c>
      <c r="J5" s="723" t="s">
        <v>29</v>
      </c>
      <c r="K5" s="725" t="s">
        <v>30</v>
      </c>
      <c r="L5" s="727" t="s">
        <v>31</v>
      </c>
      <c r="M5" s="752" t="s">
        <v>54</v>
      </c>
      <c r="N5" s="754" t="s">
        <v>55</v>
      </c>
      <c r="O5" s="724" t="s">
        <v>33</v>
      </c>
      <c r="P5" s="744" t="s">
        <v>34</v>
      </c>
      <c r="Q5" s="731" t="s">
        <v>56</v>
      </c>
      <c r="R5" s="747" t="s">
        <v>3</v>
      </c>
      <c r="S5" s="747" t="s">
        <v>5</v>
      </c>
      <c r="T5" s="747" t="s">
        <v>7</v>
      </c>
      <c r="U5" s="738" t="s">
        <v>57</v>
      </c>
    </row>
    <row r="6" spans="1:21" ht="15.75" x14ac:dyDescent="0.25">
      <c r="A6" s="104"/>
      <c r="B6" s="105"/>
      <c r="C6" s="105"/>
      <c r="D6" s="105"/>
      <c r="E6" s="105"/>
      <c r="F6" s="105"/>
      <c r="G6" s="105"/>
      <c r="H6" s="105"/>
      <c r="I6" s="751"/>
      <c r="J6" s="731"/>
      <c r="K6" s="725"/>
      <c r="L6" s="727"/>
      <c r="M6" s="753"/>
      <c r="N6" s="755"/>
      <c r="O6" s="725"/>
      <c r="P6" s="745"/>
      <c r="Q6" s="731"/>
      <c r="R6" s="748"/>
      <c r="S6" s="748"/>
      <c r="T6" s="748"/>
      <c r="U6" s="739"/>
    </row>
    <row r="7" spans="1:21" ht="63" x14ac:dyDescent="0.25">
      <c r="A7" s="106" t="s">
        <v>58</v>
      </c>
      <c r="B7" s="107" t="s">
        <v>59</v>
      </c>
      <c r="C7" s="107" t="s">
        <v>60</v>
      </c>
      <c r="D7" s="107" t="s">
        <v>61</v>
      </c>
      <c r="E7" s="107" t="s">
        <v>62</v>
      </c>
      <c r="F7" s="107" t="s">
        <v>63</v>
      </c>
      <c r="G7" s="107" t="s">
        <v>64</v>
      </c>
      <c r="H7" s="107" t="s">
        <v>65</v>
      </c>
      <c r="I7" s="751"/>
      <c r="J7" s="731"/>
      <c r="K7" s="726"/>
      <c r="L7" s="727"/>
      <c r="M7" s="753"/>
      <c r="N7" s="756"/>
      <c r="O7" s="726"/>
      <c r="P7" s="746"/>
      <c r="Q7" s="731"/>
      <c r="R7" s="749"/>
      <c r="S7" s="749"/>
      <c r="T7" s="749"/>
      <c r="U7" s="740"/>
    </row>
    <row r="8" spans="1:21" ht="75" x14ac:dyDescent="0.25">
      <c r="A8" s="108" t="s">
        <v>66</v>
      </c>
      <c r="B8" s="109"/>
      <c r="C8" s="110"/>
      <c r="D8" s="110"/>
      <c r="E8" s="110"/>
      <c r="F8" s="110"/>
      <c r="G8" s="110"/>
      <c r="H8" s="110"/>
      <c r="I8" s="111" t="s">
        <v>67</v>
      </c>
      <c r="J8" s="112" t="s">
        <v>68</v>
      </c>
      <c r="K8" s="113" t="s">
        <v>69</v>
      </c>
      <c r="L8" s="114" t="s">
        <v>70</v>
      </c>
      <c r="M8" s="115">
        <v>1600000</v>
      </c>
      <c r="N8" s="116">
        <f t="shared" ref="N8:N12" si="0">M8</f>
        <v>1600000</v>
      </c>
      <c r="O8" s="117">
        <v>43735</v>
      </c>
      <c r="P8" s="118">
        <v>0</v>
      </c>
      <c r="Q8" s="119">
        <v>0</v>
      </c>
      <c r="R8" s="120">
        <v>0</v>
      </c>
      <c r="S8" s="120">
        <v>0</v>
      </c>
      <c r="T8" s="120">
        <f>N8</f>
        <v>1600000</v>
      </c>
      <c r="U8" s="121"/>
    </row>
    <row r="9" spans="1:21" ht="90" x14ac:dyDescent="0.25">
      <c r="A9" s="108" t="s">
        <v>71</v>
      </c>
      <c r="B9" s="109"/>
      <c r="C9" s="110"/>
      <c r="D9" s="110"/>
      <c r="E9" s="110"/>
      <c r="F9" s="110"/>
      <c r="G9" s="110"/>
      <c r="H9" s="110"/>
      <c r="I9" s="111" t="s">
        <v>72</v>
      </c>
      <c r="J9" s="112" t="s">
        <v>73</v>
      </c>
      <c r="K9" s="113" t="s">
        <v>69</v>
      </c>
      <c r="L9" s="114" t="s">
        <v>70</v>
      </c>
      <c r="M9" s="115">
        <v>660000</v>
      </c>
      <c r="N9" s="116">
        <f t="shared" si="0"/>
        <v>660000</v>
      </c>
      <c r="O9" s="117">
        <v>43284</v>
      </c>
      <c r="P9" s="118">
        <v>0</v>
      </c>
      <c r="Q9" s="119">
        <v>0</v>
      </c>
      <c r="R9" s="120">
        <v>0</v>
      </c>
      <c r="S9" s="120">
        <v>0</v>
      </c>
      <c r="T9" s="120">
        <f t="shared" ref="T9:T73" si="1">N9-R9-S9</f>
        <v>660000</v>
      </c>
      <c r="U9" s="121"/>
    </row>
    <row r="10" spans="1:21" ht="90" x14ac:dyDescent="0.25">
      <c r="A10" s="108" t="s">
        <v>74</v>
      </c>
      <c r="B10" s="109"/>
      <c r="C10" s="110"/>
      <c r="D10" s="110"/>
      <c r="E10" s="110"/>
      <c r="F10" s="110"/>
      <c r="G10" s="110"/>
      <c r="H10" s="110"/>
      <c r="I10" s="111" t="s">
        <v>75</v>
      </c>
      <c r="J10" s="112" t="s">
        <v>76</v>
      </c>
      <c r="K10" s="113" t="s">
        <v>69</v>
      </c>
      <c r="L10" s="114" t="s">
        <v>70</v>
      </c>
      <c r="M10" s="115">
        <v>360000</v>
      </c>
      <c r="N10" s="116">
        <f t="shared" si="0"/>
        <v>360000</v>
      </c>
      <c r="O10" s="117">
        <v>43530</v>
      </c>
      <c r="P10" s="118">
        <v>0</v>
      </c>
      <c r="Q10" s="119">
        <v>0</v>
      </c>
      <c r="R10" s="120">
        <v>0</v>
      </c>
      <c r="S10" s="120">
        <v>0</v>
      </c>
      <c r="T10" s="120">
        <f t="shared" si="1"/>
        <v>360000</v>
      </c>
      <c r="U10" s="121"/>
    </row>
    <row r="11" spans="1:21" ht="180" x14ac:dyDescent="0.25">
      <c r="A11" s="108" t="s">
        <v>77</v>
      </c>
      <c r="B11" s="109"/>
      <c r="C11" s="110"/>
      <c r="D11" s="110"/>
      <c r="E11" s="110"/>
      <c r="F11" s="110"/>
      <c r="G11" s="110"/>
      <c r="H11" s="110"/>
      <c r="I11" s="111" t="s">
        <v>78</v>
      </c>
      <c r="J11" s="112" t="s">
        <v>79</v>
      </c>
      <c r="K11" s="113" t="s">
        <v>80</v>
      </c>
      <c r="L11" s="114" t="s">
        <v>70</v>
      </c>
      <c r="M11" s="115">
        <v>450000</v>
      </c>
      <c r="N11" s="116">
        <f t="shared" si="0"/>
        <v>450000</v>
      </c>
      <c r="O11" s="117">
        <v>43509</v>
      </c>
      <c r="P11" s="118">
        <v>0</v>
      </c>
      <c r="Q11" s="119">
        <v>0</v>
      </c>
      <c r="R11" s="120">
        <v>0</v>
      </c>
      <c r="S11" s="120">
        <v>0</v>
      </c>
      <c r="T11" s="120">
        <f t="shared" si="1"/>
        <v>450000</v>
      </c>
      <c r="U11" s="121"/>
    </row>
    <row r="12" spans="1:21" ht="105" x14ac:dyDescent="0.25">
      <c r="A12" s="108" t="s">
        <v>81</v>
      </c>
      <c r="B12" s="109"/>
      <c r="C12" s="110"/>
      <c r="D12" s="110"/>
      <c r="E12" s="110"/>
      <c r="F12" s="110"/>
      <c r="G12" s="110"/>
      <c r="H12" s="110"/>
      <c r="I12" s="111" t="s">
        <v>82</v>
      </c>
      <c r="J12" s="112" t="s">
        <v>79</v>
      </c>
      <c r="K12" s="113" t="s">
        <v>80</v>
      </c>
      <c r="L12" s="114" t="s">
        <v>70</v>
      </c>
      <c r="M12" s="115">
        <v>350000</v>
      </c>
      <c r="N12" s="116">
        <f t="shared" si="0"/>
        <v>350000</v>
      </c>
      <c r="O12" s="117">
        <v>43964</v>
      </c>
      <c r="P12" s="118">
        <v>0</v>
      </c>
      <c r="Q12" s="119">
        <v>0</v>
      </c>
      <c r="R12" s="120">
        <v>0</v>
      </c>
      <c r="S12" s="120">
        <v>0</v>
      </c>
      <c r="T12" s="120">
        <f t="shared" si="1"/>
        <v>350000</v>
      </c>
      <c r="U12" s="121"/>
    </row>
    <row r="13" spans="1:21" ht="75" x14ac:dyDescent="0.25">
      <c r="A13" s="122" t="s">
        <v>83</v>
      </c>
      <c r="B13" s="109"/>
      <c r="C13" s="110"/>
      <c r="D13" s="110"/>
      <c r="E13" s="110"/>
      <c r="F13" s="110"/>
      <c r="G13" s="110"/>
      <c r="H13" s="110"/>
      <c r="I13" s="111" t="s">
        <v>84</v>
      </c>
      <c r="J13" s="123" t="s">
        <v>85</v>
      </c>
      <c r="K13" s="124" t="s">
        <v>80</v>
      </c>
      <c r="L13" s="114" t="s">
        <v>70</v>
      </c>
      <c r="M13" s="115">
        <v>297000</v>
      </c>
      <c r="N13" s="125">
        <v>297000</v>
      </c>
      <c r="O13" s="117">
        <v>43230</v>
      </c>
      <c r="P13" s="118">
        <v>1</v>
      </c>
      <c r="Q13" s="119">
        <v>0</v>
      </c>
      <c r="R13" s="120">
        <v>297000</v>
      </c>
      <c r="S13" s="120">
        <v>0</v>
      </c>
      <c r="T13" s="120">
        <f t="shared" si="1"/>
        <v>0</v>
      </c>
      <c r="U13" s="121"/>
    </row>
    <row r="14" spans="1:21" ht="30" x14ac:dyDescent="0.25">
      <c r="A14" s="122" t="s">
        <v>86</v>
      </c>
      <c r="B14" s="109"/>
      <c r="C14" s="110"/>
      <c r="D14" s="110"/>
      <c r="E14" s="110"/>
      <c r="F14" s="110"/>
      <c r="G14" s="110"/>
      <c r="H14" s="110"/>
      <c r="I14" s="111" t="s">
        <v>87</v>
      </c>
      <c r="J14" s="123" t="s">
        <v>88</v>
      </c>
      <c r="K14" s="124" t="s">
        <v>89</v>
      </c>
      <c r="L14" s="114" t="s">
        <v>70</v>
      </c>
      <c r="M14" s="115">
        <v>308000</v>
      </c>
      <c r="N14" s="125">
        <v>308000</v>
      </c>
      <c r="O14" s="117">
        <v>43509</v>
      </c>
      <c r="P14" s="118">
        <v>1</v>
      </c>
      <c r="Q14" s="119">
        <v>0</v>
      </c>
      <c r="R14" s="120">
        <v>308000</v>
      </c>
      <c r="S14" s="120">
        <v>0</v>
      </c>
      <c r="T14" s="120">
        <f t="shared" si="1"/>
        <v>0</v>
      </c>
      <c r="U14" s="121"/>
    </row>
    <row r="15" spans="1:21" ht="105" x14ac:dyDescent="0.25">
      <c r="A15" s="108">
        <v>1</v>
      </c>
      <c r="B15" s="109"/>
      <c r="C15" s="110"/>
      <c r="D15" s="110"/>
      <c r="E15" s="110"/>
      <c r="F15" s="110"/>
      <c r="G15" s="110"/>
      <c r="H15" s="110"/>
      <c r="I15" s="111" t="s">
        <v>90</v>
      </c>
      <c r="J15" s="123" t="s">
        <v>91</v>
      </c>
      <c r="K15" s="124" t="s">
        <v>80</v>
      </c>
      <c r="L15" s="114" t="s">
        <v>70</v>
      </c>
      <c r="M15" s="115">
        <v>116667</v>
      </c>
      <c r="N15" s="116">
        <v>116667</v>
      </c>
      <c r="O15" s="117">
        <v>43481</v>
      </c>
      <c r="P15" s="118">
        <v>0</v>
      </c>
      <c r="Q15" s="119">
        <v>0</v>
      </c>
      <c r="R15" s="120">
        <v>0</v>
      </c>
      <c r="S15" s="120">
        <v>0</v>
      </c>
      <c r="T15" s="120">
        <f t="shared" si="1"/>
        <v>116667</v>
      </c>
      <c r="U15" s="121"/>
    </row>
    <row r="16" spans="1:21" ht="120" x14ac:dyDescent="0.25">
      <c r="A16" s="108">
        <v>1.1000000000000001</v>
      </c>
      <c r="B16" s="109"/>
      <c r="C16" s="110"/>
      <c r="D16" s="110"/>
      <c r="E16" s="110"/>
      <c r="F16" s="110"/>
      <c r="G16" s="110"/>
      <c r="H16" s="110"/>
      <c r="I16" s="111" t="s">
        <v>92</v>
      </c>
      <c r="J16" s="123" t="s">
        <v>93</v>
      </c>
      <c r="K16" s="124" t="s">
        <v>80</v>
      </c>
      <c r="L16" s="114" t="s">
        <v>70</v>
      </c>
      <c r="M16" s="115">
        <v>116667</v>
      </c>
      <c r="N16" s="116">
        <v>116667</v>
      </c>
      <c r="O16" s="117">
        <v>43481</v>
      </c>
      <c r="P16" s="118">
        <v>0</v>
      </c>
      <c r="Q16" s="119">
        <v>0</v>
      </c>
      <c r="R16" s="120">
        <v>0</v>
      </c>
      <c r="S16" s="120">
        <v>0</v>
      </c>
      <c r="T16" s="120">
        <f t="shared" si="1"/>
        <v>116667</v>
      </c>
      <c r="U16" s="121"/>
    </row>
    <row r="17" spans="1:21" ht="120" x14ac:dyDescent="0.25">
      <c r="A17" s="108">
        <v>1.2000000000000002</v>
      </c>
      <c r="B17" s="109"/>
      <c r="C17" s="110"/>
      <c r="D17" s="110"/>
      <c r="E17" s="110"/>
      <c r="F17" s="110"/>
      <c r="G17" s="110"/>
      <c r="H17" s="110"/>
      <c r="I17" s="111" t="s">
        <v>94</v>
      </c>
      <c r="J17" s="123" t="s">
        <v>95</v>
      </c>
      <c r="K17" s="124" t="s">
        <v>80</v>
      </c>
      <c r="L17" s="114" t="s">
        <v>70</v>
      </c>
      <c r="M17" s="115">
        <v>116667</v>
      </c>
      <c r="N17" s="116">
        <v>116667</v>
      </c>
      <c r="O17" s="117">
        <v>43481</v>
      </c>
      <c r="P17" s="118">
        <v>0</v>
      </c>
      <c r="Q17" s="119">
        <v>0</v>
      </c>
      <c r="R17" s="120">
        <v>0</v>
      </c>
      <c r="S17" s="120">
        <v>0</v>
      </c>
      <c r="T17" s="120">
        <f t="shared" si="1"/>
        <v>116667</v>
      </c>
      <c r="U17" s="121"/>
    </row>
    <row r="18" spans="1:21" ht="105" x14ac:dyDescent="0.25">
      <c r="A18" s="108">
        <v>1.3000000000000003</v>
      </c>
      <c r="B18" s="109"/>
      <c r="C18" s="110"/>
      <c r="D18" s="110"/>
      <c r="E18" s="110"/>
      <c r="F18" s="110"/>
      <c r="G18" s="110"/>
      <c r="H18" s="110"/>
      <c r="I18" s="111" t="s">
        <v>96</v>
      </c>
      <c r="J18" s="123" t="s">
        <v>97</v>
      </c>
      <c r="K18" s="124" t="s">
        <v>80</v>
      </c>
      <c r="L18" s="114" t="s">
        <v>70</v>
      </c>
      <c r="M18" s="115">
        <v>116667</v>
      </c>
      <c r="N18" s="116">
        <v>116667</v>
      </c>
      <c r="O18" s="117">
        <v>43481</v>
      </c>
      <c r="P18" s="118">
        <v>0</v>
      </c>
      <c r="Q18" s="119">
        <v>0</v>
      </c>
      <c r="R18" s="120">
        <v>0</v>
      </c>
      <c r="S18" s="120">
        <v>0</v>
      </c>
      <c r="T18" s="120">
        <f t="shared" si="1"/>
        <v>116667</v>
      </c>
      <c r="U18" s="121"/>
    </row>
    <row r="19" spans="1:21" ht="105" x14ac:dyDescent="0.25">
      <c r="A19" s="108">
        <v>1.4000000000000004</v>
      </c>
      <c r="B19" s="109"/>
      <c r="C19" s="110"/>
      <c r="D19" s="110"/>
      <c r="E19" s="110"/>
      <c r="F19" s="110"/>
      <c r="G19" s="110"/>
      <c r="H19" s="110"/>
      <c r="I19" s="111" t="s">
        <v>98</v>
      </c>
      <c r="J19" s="123" t="s">
        <v>99</v>
      </c>
      <c r="K19" s="124" t="s">
        <v>80</v>
      </c>
      <c r="L19" s="114" t="s">
        <v>70</v>
      </c>
      <c r="M19" s="115">
        <v>116667</v>
      </c>
      <c r="N19" s="116">
        <v>116667</v>
      </c>
      <c r="O19" s="117">
        <v>43481</v>
      </c>
      <c r="P19" s="118">
        <v>0</v>
      </c>
      <c r="Q19" s="119">
        <v>0</v>
      </c>
      <c r="R19" s="120">
        <v>0</v>
      </c>
      <c r="S19" s="120">
        <v>0</v>
      </c>
      <c r="T19" s="120">
        <f t="shared" si="1"/>
        <v>116667</v>
      </c>
      <c r="U19" s="121"/>
    </row>
    <row r="20" spans="1:21" ht="105" x14ac:dyDescent="0.25">
      <c r="A20" s="108">
        <v>1.5000000000000004</v>
      </c>
      <c r="B20" s="109"/>
      <c r="C20" s="110"/>
      <c r="D20" s="110"/>
      <c r="E20" s="110"/>
      <c r="F20" s="110"/>
      <c r="G20" s="110"/>
      <c r="H20" s="110"/>
      <c r="I20" s="111" t="s">
        <v>100</v>
      </c>
      <c r="J20" s="123" t="s">
        <v>101</v>
      </c>
      <c r="K20" s="124" t="s">
        <v>80</v>
      </c>
      <c r="L20" s="114" t="s">
        <v>70</v>
      </c>
      <c r="M20" s="115">
        <v>116667</v>
      </c>
      <c r="N20" s="116">
        <v>116667</v>
      </c>
      <c r="O20" s="117">
        <v>43481</v>
      </c>
      <c r="P20" s="118">
        <v>0</v>
      </c>
      <c r="Q20" s="119">
        <v>0</v>
      </c>
      <c r="R20" s="120">
        <v>0</v>
      </c>
      <c r="S20" s="120">
        <v>0</v>
      </c>
      <c r="T20" s="120">
        <f t="shared" si="1"/>
        <v>116667</v>
      </c>
      <c r="U20" s="121"/>
    </row>
    <row r="21" spans="1:21" ht="45" x14ac:dyDescent="0.25">
      <c r="A21" s="108">
        <v>4</v>
      </c>
      <c r="B21" s="109"/>
      <c r="C21" s="110"/>
      <c r="D21" s="110"/>
      <c r="E21" s="110"/>
      <c r="F21" s="110"/>
      <c r="G21" s="110"/>
      <c r="H21" s="110"/>
      <c r="I21" s="111" t="s">
        <v>102</v>
      </c>
      <c r="J21" s="123" t="s">
        <v>103</v>
      </c>
      <c r="K21" s="124" t="s">
        <v>89</v>
      </c>
      <c r="L21" s="114" t="s">
        <v>70</v>
      </c>
      <c r="M21" s="115">
        <v>360000</v>
      </c>
      <c r="N21" s="116">
        <v>360000</v>
      </c>
      <c r="O21" s="117">
        <v>43590</v>
      </c>
      <c r="P21" s="118">
        <v>0</v>
      </c>
      <c r="Q21" s="119">
        <v>0</v>
      </c>
      <c r="R21" s="120">
        <v>0</v>
      </c>
      <c r="S21" s="120">
        <v>0</v>
      </c>
      <c r="T21" s="120">
        <f t="shared" si="1"/>
        <v>360000</v>
      </c>
      <c r="U21" s="121"/>
    </row>
    <row r="22" spans="1:21" ht="45" x14ac:dyDescent="0.25">
      <c r="A22" s="108">
        <v>4.0999999999999996</v>
      </c>
      <c r="B22" s="109"/>
      <c r="C22" s="110"/>
      <c r="D22" s="110"/>
      <c r="E22" s="110"/>
      <c r="F22" s="110"/>
      <c r="G22" s="110"/>
      <c r="H22" s="110"/>
      <c r="I22" s="111" t="s">
        <v>104</v>
      </c>
      <c r="J22" s="123" t="s">
        <v>103</v>
      </c>
      <c r="K22" s="124" t="s">
        <v>89</v>
      </c>
      <c r="L22" s="114" t="s">
        <v>70</v>
      </c>
      <c r="M22" s="115">
        <v>240000</v>
      </c>
      <c r="N22" s="116">
        <v>240000</v>
      </c>
      <c r="O22" s="117">
        <v>43590</v>
      </c>
      <c r="P22" s="118">
        <v>0</v>
      </c>
      <c r="Q22" s="119">
        <v>0</v>
      </c>
      <c r="R22" s="120">
        <v>0</v>
      </c>
      <c r="S22" s="120">
        <v>0</v>
      </c>
      <c r="T22" s="120">
        <f t="shared" si="1"/>
        <v>240000</v>
      </c>
      <c r="U22" s="121"/>
    </row>
    <row r="23" spans="1:21" ht="45" x14ac:dyDescent="0.25">
      <c r="A23" s="108">
        <v>4.1999999999999993</v>
      </c>
      <c r="B23" s="109"/>
      <c r="C23" s="110"/>
      <c r="D23" s="110"/>
      <c r="E23" s="110"/>
      <c r="F23" s="110"/>
      <c r="G23" s="110"/>
      <c r="H23" s="110"/>
      <c r="I23" s="111" t="s">
        <v>105</v>
      </c>
      <c r="J23" s="123" t="s">
        <v>103</v>
      </c>
      <c r="K23" s="124" t="s">
        <v>89</v>
      </c>
      <c r="L23" s="114" t="s">
        <v>70</v>
      </c>
      <c r="M23" s="115">
        <v>120000</v>
      </c>
      <c r="N23" s="116">
        <v>120000</v>
      </c>
      <c r="O23" s="117">
        <v>43590</v>
      </c>
      <c r="P23" s="118">
        <v>0</v>
      </c>
      <c r="Q23" s="119">
        <v>0</v>
      </c>
      <c r="R23" s="120">
        <v>0</v>
      </c>
      <c r="S23" s="120">
        <v>0</v>
      </c>
      <c r="T23" s="120">
        <f t="shared" si="1"/>
        <v>120000</v>
      </c>
      <c r="U23" s="121"/>
    </row>
    <row r="24" spans="1:21" ht="105" x14ac:dyDescent="0.25">
      <c r="A24" s="108">
        <v>6</v>
      </c>
      <c r="B24" s="109"/>
      <c r="C24" s="110"/>
      <c r="D24" s="110"/>
      <c r="E24" s="110"/>
      <c r="F24" s="110"/>
      <c r="G24" s="110"/>
      <c r="H24" s="110"/>
      <c r="I24" s="111" t="s">
        <v>106</v>
      </c>
      <c r="J24" s="123" t="s">
        <v>107</v>
      </c>
      <c r="K24" s="124" t="s">
        <v>80</v>
      </c>
      <c r="L24" s="114" t="s">
        <v>70</v>
      </c>
      <c r="M24" s="115">
        <v>200000</v>
      </c>
      <c r="N24" s="116">
        <v>200000</v>
      </c>
      <c r="O24" s="117">
        <v>43481</v>
      </c>
      <c r="P24" s="118">
        <v>0</v>
      </c>
      <c r="Q24" s="119">
        <v>0</v>
      </c>
      <c r="R24" s="120">
        <v>0</v>
      </c>
      <c r="S24" s="120">
        <v>0</v>
      </c>
      <c r="T24" s="120">
        <f t="shared" si="1"/>
        <v>200000</v>
      </c>
      <c r="U24" s="121"/>
    </row>
    <row r="25" spans="1:21" ht="120" x14ac:dyDescent="0.25">
      <c r="A25" s="108">
        <v>6.1</v>
      </c>
      <c r="B25" s="109"/>
      <c r="C25" s="110"/>
      <c r="D25" s="110"/>
      <c r="E25" s="110"/>
      <c r="F25" s="110"/>
      <c r="G25" s="110"/>
      <c r="H25" s="110"/>
      <c r="I25" s="111" t="s">
        <v>108</v>
      </c>
      <c r="J25" s="123" t="s">
        <v>109</v>
      </c>
      <c r="K25" s="124" t="s">
        <v>80</v>
      </c>
      <c r="L25" s="114" t="s">
        <v>70</v>
      </c>
      <c r="M25" s="115">
        <v>200000</v>
      </c>
      <c r="N25" s="116">
        <v>200000</v>
      </c>
      <c r="O25" s="117">
        <v>43481</v>
      </c>
      <c r="P25" s="118">
        <v>0</v>
      </c>
      <c r="Q25" s="119">
        <v>0</v>
      </c>
      <c r="R25" s="120">
        <v>0</v>
      </c>
      <c r="S25" s="120">
        <v>0</v>
      </c>
      <c r="T25" s="120">
        <f t="shared" si="1"/>
        <v>200000</v>
      </c>
      <c r="U25" s="121"/>
    </row>
    <row r="26" spans="1:21" ht="105" x14ac:dyDescent="0.25">
      <c r="A26" s="108">
        <v>7</v>
      </c>
      <c r="B26" s="109"/>
      <c r="C26" s="110"/>
      <c r="D26" s="110"/>
      <c r="E26" s="110"/>
      <c r="F26" s="110"/>
      <c r="G26" s="110"/>
      <c r="H26" s="110"/>
      <c r="I26" s="111" t="s">
        <v>110</v>
      </c>
      <c r="J26" s="123" t="s">
        <v>111</v>
      </c>
      <c r="K26" s="124" t="s">
        <v>80</v>
      </c>
      <c r="L26" s="114" t="s">
        <v>70</v>
      </c>
      <c r="M26" s="115">
        <v>107520</v>
      </c>
      <c r="N26" s="116">
        <v>107520</v>
      </c>
      <c r="O26" s="117">
        <v>43573</v>
      </c>
      <c r="P26" s="118">
        <v>0</v>
      </c>
      <c r="Q26" s="119">
        <v>0</v>
      </c>
      <c r="R26" s="120">
        <v>0</v>
      </c>
      <c r="S26" s="120">
        <v>0</v>
      </c>
      <c r="T26" s="120">
        <f t="shared" si="1"/>
        <v>107520</v>
      </c>
      <c r="U26" s="121"/>
    </row>
    <row r="27" spans="1:21" ht="105" x14ac:dyDescent="0.25">
      <c r="A27" s="108">
        <v>7.1</v>
      </c>
      <c r="B27" s="109"/>
      <c r="C27" s="110"/>
      <c r="D27" s="110"/>
      <c r="E27" s="110"/>
      <c r="F27" s="110"/>
      <c r="G27" s="110"/>
      <c r="H27" s="110"/>
      <c r="I27" s="111" t="s">
        <v>112</v>
      </c>
      <c r="J27" s="123" t="s">
        <v>113</v>
      </c>
      <c r="K27" s="124" t="s">
        <v>80</v>
      </c>
      <c r="L27" s="114" t="s">
        <v>70</v>
      </c>
      <c r="M27" s="115">
        <v>107520</v>
      </c>
      <c r="N27" s="116">
        <v>107520</v>
      </c>
      <c r="O27" s="117">
        <v>43573</v>
      </c>
      <c r="P27" s="118">
        <v>0</v>
      </c>
      <c r="Q27" s="119">
        <v>0</v>
      </c>
      <c r="R27" s="120">
        <v>0</v>
      </c>
      <c r="S27" s="120">
        <v>0</v>
      </c>
      <c r="T27" s="120">
        <f t="shared" si="1"/>
        <v>107520</v>
      </c>
      <c r="U27" s="121"/>
    </row>
    <row r="28" spans="1:21" ht="105" x14ac:dyDescent="0.25">
      <c r="A28" s="108">
        <v>7.1999999999999993</v>
      </c>
      <c r="B28" s="109"/>
      <c r="C28" s="110"/>
      <c r="D28" s="110"/>
      <c r="E28" s="110"/>
      <c r="F28" s="110"/>
      <c r="G28" s="110"/>
      <c r="H28" s="110"/>
      <c r="I28" s="111" t="s">
        <v>114</v>
      </c>
      <c r="J28" s="123" t="s">
        <v>115</v>
      </c>
      <c r="K28" s="124" t="s">
        <v>80</v>
      </c>
      <c r="L28" s="114" t="s">
        <v>70</v>
      </c>
      <c r="M28" s="115">
        <v>107520</v>
      </c>
      <c r="N28" s="116">
        <v>107520</v>
      </c>
      <c r="O28" s="117">
        <v>43573</v>
      </c>
      <c r="P28" s="118">
        <v>0</v>
      </c>
      <c r="Q28" s="119">
        <v>0</v>
      </c>
      <c r="R28" s="120">
        <v>0</v>
      </c>
      <c r="S28" s="120">
        <v>0</v>
      </c>
      <c r="T28" s="120">
        <f t="shared" si="1"/>
        <v>107520</v>
      </c>
      <c r="U28" s="121"/>
    </row>
    <row r="29" spans="1:21" ht="105" x14ac:dyDescent="0.25">
      <c r="A29" s="108">
        <v>7.2999999999999989</v>
      </c>
      <c r="B29" s="109"/>
      <c r="C29" s="110"/>
      <c r="D29" s="110"/>
      <c r="E29" s="110"/>
      <c r="F29" s="110"/>
      <c r="G29" s="110"/>
      <c r="H29" s="110"/>
      <c r="I29" s="111" t="s">
        <v>116</v>
      </c>
      <c r="J29" s="123" t="s">
        <v>117</v>
      </c>
      <c r="K29" s="124" t="s">
        <v>80</v>
      </c>
      <c r="L29" s="114" t="s">
        <v>70</v>
      </c>
      <c r="M29" s="115">
        <v>107520</v>
      </c>
      <c r="N29" s="116">
        <v>107520</v>
      </c>
      <c r="O29" s="117">
        <v>43573</v>
      </c>
      <c r="P29" s="118">
        <v>0</v>
      </c>
      <c r="Q29" s="119">
        <v>0</v>
      </c>
      <c r="R29" s="120">
        <v>0</v>
      </c>
      <c r="S29" s="120">
        <v>0</v>
      </c>
      <c r="T29" s="120">
        <f t="shared" si="1"/>
        <v>107520</v>
      </c>
      <c r="U29" s="121"/>
    </row>
    <row r="30" spans="1:21" ht="120" x14ac:dyDescent="0.25">
      <c r="A30" s="108">
        <v>7.3999999999999986</v>
      </c>
      <c r="B30" s="109"/>
      <c r="C30" s="110"/>
      <c r="D30" s="110"/>
      <c r="E30" s="110"/>
      <c r="F30" s="110"/>
      <c r="G30" s="110"/>
      <c r="H30" s="110"/>
      <c r="I30" s="111" t="s">
        <v>118</v>
      </c>
      <c r="J30" s="123" t="s">
        <v>119</v>
      </c>
      <c r="K30" s="124" t="s">
        <v>80</v>
      </c>
      <c r="L30" s="114" t="s">
        <v>70</v>
      </c>
      <c r="M30" s="115">
        <v>107520</v>
      </c>
      <c r="N30" s="116">
        <v>107520</v>
      </c>
      <c r="O30" s="117">
        <v>43573</v>
      </c>
      <c r="P30" s="118">
        <v>0</v>
      </c>
      <c r="Q30" s="119">
        <v>0</v>
      </c>
      <c r="R30" s="120">
        <v>0</v>
      </c>
      <c r="S30" s="120">
        <v>0</v>
      </c>
      <c r="T30" s="120">
        <f t="shared" si="1"/>
        <v>107520</v>
      </c>
      <c r="U30" s="121"/>
    </row>
    <row r="31" spans="1:21" ht="75" x14ac:dyDescent="0.25">
      <c r="A31" s="108">
        <v>17</v>
      </c>
      <c r="B31" s="109"/>
      <c r="C31" s="110"/>
      <c r="D31" s="110"/>
      <c r="E31" s="110"/>
      <c r="F31" s="110"/>
      <c r="G31" s="110"/>
      <c r="H31" s="110"/>
      <c r="I31" s="111" t="s">
        <v>120</v>
      </c>
      <c r="J31" s="123" t="s">
        <v>121</v>
      </c>
      <c r="K31" s="124" t="s">
        <v>122</v>
      </c>
      <c r="L31" s="114" t="s">
        <v>70</v>
      </c>
      <c r="M31" s="115">
        <v>180000</v>
      </c>
      <c r="N31" s="116">
        <v>180000</v>
      </c>
      <c r="O31" s="117">
        <v>43435</v>
      </c>
      <c r="P31" s="118">
        <v>0</v>
      </c>
      <c r="Q31" s="119">
        <v>0</v>
      </c>
      <c r="R31" s="120">
        <v>0</v>
      </c>
      <c r="S31" s="120">
        <v>0</v>
      </c>
      <c r="T31" s="120">
        <f t="shared" si="1"/>
        <v>180000</v>
      </c>
      <c r="U31" s="121"/>
    </row>
    <row r="32" spans="1:21" ht="105" x14ac:dyDescent="0.25">
      <c r="A32" s="108">
        <v>18</v>
      </c>
      <c r="B32" s="109"/>
      <c r="C32" s="110"/>
      <c r="D32" s="110"/>
      <c r="E32" s="110"/>
      <c r="F32" s="110"/>
      <c r="G32" s="110"/>
      <c r="H32" s="110"/>
      <c r="I32" s="111" t="s">
        <v>123</v>
      </c>
      <c r="J32" s="123" t="s">
        <v>124</v>
      </c>
      <c r="K32" s="124" t="s">
        <v>80</v>
      </c>
      <c r="L32" s="114" t="s">
        <v>70</v>
      </c>
      <c r="M32" s="115">
        <v>134400</v>
      </c>
      <c r="N32" s="116">
        <v>134400</v>
      </c>
      <c r="O32" s="117">
        <v>43908</v>
      </c>
      <c r="P32" s="118">
        <v>0</v>
      </c>
      <c r="Q32" s="119">
        <v>0</v>
      </c>
      <c r="R32" s="120">
        <v>0</v>
      </c>
      <c r="S32" s="120">
        <v>0</v>
      </c>
      <c r="T32" s="120">
        <f t="shared" si="1"/>
        <v>134400</v>
      </c>
      <c r="U32" s="121"/>
    </row>
    <row r="33" spans="1:21" ht="120" x14ac:dyDescent="0.25">
      <c r="A33" s="108">
        <v>18.100000000000001</v>
      </c>
      <c r="B33" s="109"/>
      <c r="C33" s="110"/>
      <c r="D33" s="110"/>
      <c r="E33" s="110"/>
      <c r="F33" s="110"/>
      <c r="G33" s="110"/>
      <c r="H33" s="110"/>
      <c r="I33" s="111" t="s">
        <v>125</v>
      </c>
      <c r="J33" s="123" t="s">
        <v>126</v>
      </c>
      <c r="K33" s="124" t="s">
        <v>80</v>
      </c>
      <c r="L33" s="114" t="s">
        <v>70</v>
      </c>
      <c r="M33" s="115">
        <v>134400</v>
      </c>
      <c r="N33" s="116">
        <v>134400</v>
      </c>
      <c r="O33" s="117">
        <v>43908</v>
      </c>
      <c r="P33" s="118">
        <v>0</v>
      </c>
      <c r="Q33" s="119">
        <v>0</v>
      </c>
      <c r="R33" s="120">
        <v>0</v>
      </c>
      <c r="S33" s="120">
        <v>0</v>
      </c>
      <c r="T33" s="120">
        <f t="shared" si="1"/>
        <v>134400</v>
      </c>
      <c r="U33" s="121"/>
    </row>
    <row r="34" spans="1:21" ht="120" x14ac:dyDescent="0.25">
      <c r="A34" s="108">
        <v>18.200000000000003</v>
      </c>
      <c r="B34" s="109"/>
      <c r="C34" s="110"/>
      <c r="D34" s="110"/>
      <c r="E34" s="110"/>
      <c r="F34" s="110"/>
      <c r="G34" s="110"/>
      <c r="H34" s="110"/>
      <c r="I34" s="111" t="s">
        <v>127</v>
      </c>
      <c r="J34" s="123" t="s">
        <v>128</v>
      </c>
      <c r="K34" s="124" t="s">
        <v>80</v>
      </c>
      <c r="L34" s="114" t="s">
        <v>70</v>
      </c>
      <c r="M34" s="115">
        <v>134400</v>
      </c>
      <c r="N34" s="116">
        <v>134400</v>
      </c>
      <c r="O34" s="117">
        <v>43908</v>
      </c>
      <c r="P34" s="118">
        <v>0</v>
      </c>
      <c r="Q34" s="119">
        <v>0</v>
      </c>
      <c r="R34" s="120">
        <v>0</v>
      </c>
      <c r="S34" s="120">
        <v>0</v>
      </c>
      <c r="T34" s="120">
        <f t="shared" si="1"/>
        <v>134400</v>
      </c>
      <c r="U34" s="121"/>
    </row>
    <row r="35" spans="1:21" ht="120" x14ac:dyDescent="0.25">
      <c r="A35" s="108">
        <v>18.300000000000004</v>
      </c>
      <c r="B35" s="109"/>
      <c r="C35" s="110"/>
      <c r="D35" s="110"/>
      <c r="E35" s="110"/>
      <c r="F35" s="110"/>
      <c r="G35" s="110"/>
      <c r="H35" s="110"/>
      <c r="I35" s="111" t="s">
        <v>129</v>
      </c>
      <c r="J35" s="123" t="s">
        <v>130</v>
      </c>
      <c r="K35" s="124" t="s">
        <v>80</v>
      </c>
      <c r="L35" s="114" t="s">
        <v>70</v>
      </c>
      <c r="M35" s="115">
        <v>134400</v>
      </c>
      <c r="N35" s="116">
        <v>134400</v>
      </c>
      <c r="O35" s="117">
        <v>43908</v>
      </c>
      <c r="P35" s="118">
        <v>0</v>
      </c>
      <c r="Q35" s="119">
        <v>0</v>
      </c>
      <c r="R35" s="120">
        <v>0</v>
      </c>
      <c r="S35" s="120">
        <v>0</v>
      </c>
      <c r="T35" s="120">
        <f t="shared" si="1"/>
        <v>134400</v>
      </c>
      <c r="U35" s="121"/>
    </row>
    <row r="36" spans="1:21" ht="105" x14ac:dyDescent="0.25">
      <c r="A36" s="108">
        <v>18.400000000000006</v>
      </c>
      <c r="B36" s="109"/>
      <c r="C36" s="110"/>
      <c r="D36" s="110"/>
      <c r="E36" s="110"/>
      <c r="F36" s="110"/>
      <c r="G36" s="110"/>
      <c r="H36" s="110"/>
      <c r="I36" s="111" t="s">
        <v>131</v>
      </c>
      <c r="J36" s="123" t="s">
        <v>132</v>
      </c>
      <c r="K36" s="124" t="s">
        <v>80</v>
      </c>
      <c r="L36" s="114" t="s">
        <v>70</v>
      </c>
      <c r="M36" s="115">
        <v>134400</v>
      </c>
      <c r="N36" s="116">
        <v>134400</v>
      </c>
      <c r="O36" s="117">
        <v>43908</v>
      </c>
      <c r="P36" s="118">
        <v>0</v>
      </c>
      <c r="Q36" s="119">
        <v>0</v>
      </c>
      <c r="R36" s="120">
        <v>0</v>
      </c>
      <c r="S36" s="120">
        <v>0</v>
      </c>
      <c r="T36" s="120">
        <f t="shared" si="1"/>
        <v>134400</v>
      </c>
      <c r="U36" s="121"/>
    </row>
    <row r="37" spans="1:21" ht="105" x14ac:dyDescent="0.25">
      <c r="A37" s="108">
        <v>18.500000000000007</v>
      </c>
      <c r="B37" s="109"/>
      <c r="C37" s="110"/>
      <c r="D37" s="110"/>
      <c r="E37" s="110"/>
      <c r="F37" s="110"/>
      <c r="G37" s="110"/>
      <c r="H37" s="110"/>
      <c r="I37" s="111" t="s">
        <v>133</v>
      </c>
      <c r="J37" s="123" t="s">
        <v>134</v>
      </c>
      <c r="K37" s="124" t="s">
        <v>80</v>
      </c>
      <c r="L37" s="114" t="s">
        <v>70</v>
      </c>
      <c r="M37" s="115">
        <v>134400</v>
      </c>
      <c r="N37" s="116">
        <v>134400</v>
      </c>
      <c r="O37" s="117">
        <v>43908</v>
      </c>
      <c r="P37" s="118">
        <v>0</v>
      </c>
      <c r="Q37" s="119">
        <v>0</v>
      </c>
      <c r="R37" s="120">
        <v>0</v>
      </c>
      <c r="S37" s="120">
        <v>0</v>
      </c>
      <c r="T37" s="120">
        <f t="shared" si="1"/>
        <v>134400</v>
      </c>
      <c r="U37" s="121"/>
    </row>
    <row r="38" spans="1:21" ht="105" x14ac:dyDescent="0.25">
      <c r="A38" s="108">
        <v>18.600000000000009</v>
      </c>
      <c r="B38" s="109"/>
      <c r="C38" s="110"/>
      <c r="D38" s="110"/>
      <c r="E38" s="110"/>
      <c r="F38" s="110"/>
      <c r="G38" s="110"/>
      <c r="H38" s="110"/>
      <c r="I38" s="111" t="s">
        <v>135</v>
      </c>
      <c r="J38" s="123" t="s">
        <v>136</v>
      </c>
      <c r="K38" s="124" t="s">
        <v>80</v>
      </c>
      <c r="L38" s="114" t="s">
        <v>70</v>
      </c>
      <c r="M38" s="115">
        <v>134400</v>
      </c>
      <c r="N38" s="116">
        <v>134400</v>
      </c>
      <c r="O38" s="117">
        <v>43908</v>
      </c>
      <c r="P38" s="118">
        <v>0</v>
      </c>
      <c r="Q38" s="119">
        <v>0</v>
      </c>
      <c r="R38" s="120">
        <v>0</v>
      </c>
      <c r="S38" s="120">
        <v>0</v>
      </c>
      <c r="T38" s="120">
        <f t="shared" si="1"/>
        <v>134400</v>
      </c>
      <c r="U38" s="121"/>
    </row>
    <row r="39" spans="1:21" ht="105" x14ac:dyDescent="0.25">
      <c r="A39" s="108">
        <v>19</v>
      </c>
      <c r="B39" s="109"/>
      <c r="C39" s="110"/>
      <c r="D39" s="110"/>
      <c r="E39" s="110"/>
      <c r="F39" s="110"/>
      <c r="G39" s="110"/>
      <c r="H39" s="110"/>
      <c r="I39" s="111" t="s">
        <v>137</v>
      </c>
      <c r="J39" s="123" t="s">
        <v>138</v>
      </c>
      <c r="K39" s="124" t="s">
        <v>80</v>
      </c>
      <c r="L39" s="114" t="s">
        <v>70</v>
      </c>
      <c r="M39" s="115">
        <v>138240</v>
      </c>
      <c r="N39" s="116">
        <v>138240</v>
      </c>
      <c r="O39" s="117">
        <v>43573</v>
      </c>
      <c r="P39" s="118">
        <v>0</v>
      </c>
      <c r="Q39" s="119">
        <v>0</v>
      </c>
      <c r="R39" s="120">
        <v>0</v>
      </c>
      <c r="S39" s="120">
        <v>0</v>
      </c>
      <c r="T39" s="120">
        <f t="shared" si="1"/>
        <v>138240</v>
      </c>
      <c r="U39" s="121"/>
    </row>
    <row r="40" spans="1:21" ht="105" x14ac:dyDescent="0.25">
      <c r="A40" s="108">
        <v>19.100000000000001</v>
      </c>
      <c r="B40" s="109"/>
      <c r="C40" s="110"/>
      <c r="D40" s="110"/>
      <c r="E40" s="110"/>
      <c r="F40" s="110"/>
      <c r="G40" s="110"/>
      <c r="H40" s="110"/>
      <c r="I40" s="111" t="s">
        <v>139</v>
      </c>
      <c r="J40" s="123" t="s">
        <v>140</v>
      </c>
      <c r="K40" s="124" t="s">
        <v>80</v>
      </c>
      <c r="L40" s="114" t="s">
        <v>70</v>
      </c>
      <c r="M40" s="115">
        <v>138240</v>
      </c>
      <c r="N40" s="116">
        <v>138240</v>
      </c>
      <c r="O40" s="117">
        <v>43573</v>
      </c>
      <c r="P40" s="118">
        <v>0</v>
      </c>
      <c r="Q40" s="119">
        <v>0</v>
      </c>
      <c r="R40" s="120">
        <v>0</v>
      </c>
      <c r="S40" s="120">
        <v>0</v>
      </c>
      <c r="T40" s="120">
        <f t="shared" si="1"/>
        <v>138240</v>
      </c>
      <c r="U40" s="121"/>
    </row>
    <row r="41" spans="1:21" ht="120" x14ac:dyDescent="0.25">
      <c r="A41" s="108">
        <v>19.200000000000003</v>
      </c>
      <c r="B41" s="109"/>
      <c r="C41" s="110"/>
      <c r="D41" s="110"/>
      <c r="E41" s="110"/>
      <c r="F41" s="110"/>
      <c r="G41" s="110"/>
      <c r="H41" s="110"/>
      <c r="I41" s="111" t="s">
        <v>141</v>
      </c>
      <c r="J41" s="123" t="s">
        <v>142</v>
      </c>
      <c r="K41" s="124" t="s">
        <v>80</v>
      </c>
      <c r="L41" s="114" t="s">
        <v>70</v>
      </c>
      <c r="M41" s="115">
        <v>138240</v>
      </c>
      <c r="N41" s="116">
        <v>138240</v>
      </c>
      <c r="O41" s="117">
        <v>43573</v>
      </c>
      <c r="P41" s="118">
        <v>0</v>
      </c>
      <c r="Q41" s="119">
        <v>0</v>
      </c>
      <c r="R41" s="120">
        <v>0</v>
      </c>
      <c r="S41" s="120">
        <v>0</v>
      </c>
      <c r="T41" s="120">
        <f t="shared" si="1"/>
        <v>138240</v>
      </c>
      <c r="U41" s="121"/>
    </row>
    <row r="42" spans="1:21" ht="105" x14ac:dyDescent="0.25">
      <c r="A42" s="108">
        <v>19.300000000000004</v>
      </c>
      <c r="B42" s="109"/>
      <c r="C42" s="110"/>
      <c r="D42" s="110"/>
      <c r="E42" s="110"/>
      <c r="F42" s="110"/>
      <c r="G42" s="110"/>
      <c r="H42" s="110"/>
      <c r="I42" s="111" t="s">
        <v>143</v>
      </c>
      <c r="J42" s="123" t="s">
        <v>144</v>
      </c>
      <c r="K42" s="124" t="s">
        <v>80</v>
      </c>
      <c r="L42" s="114" t="s">
        <v>70</v>
      </c>
      <c r="M42" s="115">
        <v>138240</v>
      </c>
      <c r="N42" s="116">
        <v>138240</v>
      </c>
      <c r="O42" s="117">
        <v>43573</v>
      </c>
      <c r="P42" s="118">
        <v>0</v>
      </c>
      <c r="Q42" s="119">
        <v>0</v>
      </c>
      <c r="R42" s="120">
        <v>0</v>
      </c>
      <c r="S42" s="120">
        <v>0</v>
      </c>
      <c r="T42" s="120">
        <f t="shared" si="1"/>
        <v>138240</v>
      </c>
      <c r="U42" s="121"/>
    </row>
    <row r="43" spans="1:21" ht="135" x14ac:dyDescent="0.25">
      <c r="A43" s="108">
        <v>19.400000000000006</v>
      </c>
      <c r="B43" s="109"/>
      <c r="C43" s="110"/>
      <c r="D43" s="110"/>
      <c r="E43" s="110"/>
      <c r="F43" s="110"/>
      <c r="G43" s="110"/>
      <c r="H43" s="110"/>
      <c r="I43" s="111" t="s">
        <v>145</v>
      </c>
      <c r="J43" s="123" t="s">
        <v>146</v>
      </c>
      <c r="K43" s="124" t="s">
        <v>80</v>
      </c>
      <c r="L43" s="114" t="s">
        <v>70</v>
      </c>
      <c r="M43" s="115">
        <v>138240</v>
      </c>
      <c r="N43" s="116">
        <v>138240</v>
      </c>
      <c r="O43" s="117">
        <v>43573</v>
      </c>
      <c r="P43" s="118">
        <v>0</v>
      </c>
      <c r="Q43" s="119">
        <v>0</v>
      </c>
      <c r="R43" s="120">
        <v>0</v>
      </c>
      <c r="S43" s="120">
        <v>0</v>
      </c>
      <c r="T43" s="120">
        <f t="shared" si="1"/>
        <v>138240</v>
      </c>
      <c r="U43" s="121"/>
    </row>
    <row r="44" spans="1:21" ht="60" x14ac:dyDescent="0.25">
      <c r="A44" s="108">
        <v>30</v>
      </c>
      <c r="B44" s="109"/>
      <c r="C44" s="110"/>
      <c r="D44" s="110"/>
      <c r="E44" s="110"/>
      <c r="F44" s="110"/>
      <c r="G44" s="110"/>
      <c r="H44" s="110"/>
      <c r="I44" s="111" t="s">
        <v>147</v>
      </c>
      <c r="J44" s="123" t="s">
        <v>148</v>
      </c>
      <c r="K44" s="124" t="s">
        <v>122</v>
      </c>
      <c r="L44" s="114" t="s">
        <v>70</v>
      </c>
      <c r="M44" s="115">
        <v>120000</v>
      </c>
      <c r="N44" s="116">
        <v>120000</v>
      </c>
      <c r="O44" s="117">
        <v>43435</v>
      </c>
      <c r="P44" s="118">
        <v>0</v>
      </c>
      <c r="Q44" s="119">
        <v>0</v>
      </c>
      <c r="R44" s="120">
        <v>0</v>
      </c>
      <c r="S44" s="120">
        <v>0</v>
      </c>
      <c r="T44" s="120">
        <f t="shared" si="1"/>
        <v>120000</v>
      </c>
      <c r="U44" s="121"/>
    </row>
    <row r="45" spans="1:21" ht="105" x14ac:dyDescent="0.25">
      <c r="A45" s="108">
        <v>33</v>
      </c>
      <c r="B45" s="109"/>
      <c r="C45" s="110"/>
      <c r="D45" s="110"/>
      <c r="E45" s="110"/>
      <c r="F45" s="110"/>
      <c r="G45" s="110"/>
      <c r="H45" s="110"/>
      <c r="I45" s="111" t="s">
        <v>149</v>
      </c>
      <c r="J45" s="123" t="s">
        <v>150</v>
      </c>
      <c r="K45" s="124" t="s">
        <v>80</v>
      </c>
      <c r="L45" s="114" t="s">
        <v>70</v>
      </c>
      <c r="M45" s="115">
        <v>134400</v>
      </c>
      <c r="N45" s="116">
        <v>134400</v>
      </c>
      <c r="O45" s="117">
        <v>43509</v>
      </c>
      <c r="P45" s="118">
        <v>0</v>
      </c>
      <c r="Q45" s="119">
        <v>0</v>
      </c>
      <c r="R45" s="120">
        <v>0</v>
      </c>
      <c r="S45" s="120">
        <v>0</v>
      </c>
      <c r="T45" s="120">
        <f t="shared" si="1"/>
        <v>134400</v>
      </c>
      <c r="U45" s="121"/>
    </row>
    <row r="46" spans="1:21" ht="105" x14ac:dyDescent="0.25">
      <c r="A46" s="108">
        <v>33.1</v>
      </c>
      <c r="B46" s="109"/>
      <c r="C46" s="110"/>
      <c r="D46" s="110"/>
      <c r="E46" s="110"/>
      <c r="F46" s="110"/>
      <c r="G46" s="110"/>
      <c r="H46" s="110"/>
      <c r="I46" s="111" t="s">
        <v>151</v>
      </c>
      <c r="J46" s="123" t="s">
        <v>152</v>
      </c>
      <c r="K46" s="124" t="s">
        <v>80</v>
      </c>
      <c r="L46" s="114" t="s">
        <v>70</v>
      </c>
      <c r="M46" s="115">
        <v>134400</v>
      </c>
      <c r="N46" s="116">
        <v>134400</v>
      </c>
      <c r="O46" s="117">
        <v>43573</v>
      </c>
      <c r="P46" s="118">
        <v>0</v>
      </c>
      <c r="Q46" s="119">
        <v>0</v>
      </c>
      <c r="R46" s="120">
        <v>0</v>
      </c>
      <c r="S46" s="120">
        <v>0</v>
      </c>
      <c r="T46" s="120">
        <f t="shared" si="1"/>
        <v>134400</v>
      </c>
      <c r="U46" s="121"/>
    </row>
    <row r="47" spans="1:21" ht="120" x14ac:dyDescent="0.25">
      <c r="A47" s="108">
        <v>33.200000000000003</v>
      </c>
      <c r="B47" s="109"/>
      <c r="C47" s="110"/>
      <c r="D47" s="110"/>
      <c r="E47" s="110"/>
      <c r="F47" s="110"/>
      <c r="G47" s="110"/>
      <c r="H47" s="110"/>
      <c r="I47" s="111" t="s">
        <v>153</v>
      </c>
      <c r="J47" s="123" t="s">
        <v>154</v>
      </c>
      <c r="K47" s="124" t="s">
        <v>80</v>
      </c>
      <c r="L47" s="114" t="s">
        <v>70</v>
      </c>
      <c r="M47" s="115">
        <v>134400</v>
      </c>
      <c r="N47" s="116">
        <v>134400</v>
      </c>
      <c r="O47" s="117">
        <v>43573</v>
      </c>
      <c r="P47" s="118">
        <v>0</v>
      </c>
      <c r="Q47" s="119">
        <v>0</v>
      </c>
      <c r="R47" s="120">
        <v>0</v>
      </c>
      <c r="S47" s="120">
        <v>0</v>
      </c>
      <c r="T47" s="120">
        <f t="shared" si="1"/>
        <v>134400</v>
      </c>
      <c r="U47" s="121"/>
    </row>
    <row r="48" spans="1:21" ht="105" x14ac:dyDescent="0.25">
      <c r="A48" s="108">
        <v>35</v>
      </c>
      <c r="B48" s="109"/>
      <c r="C48" s="110"/>
      <c r="D48" s="110"/>
      <c r="E48" s="110"/>
      <c r="F48" s="110"/>
      <c r="G48" s="110"/>
      <c r="H48" s="110"/>
      <c r="I48" s="111" t="s">
        <v>155</v>
      </c>
      <c r="J48" s="123" t="s">
        <v>156</v>
      </c>
      <c r="K48" s="124" t="s">
        <v>80</v>
      </c>
      <c r="L48" s="114" t="s">
        <v>70</v>
      </c>
      <c r="M48" s="115">
        <v>100800</v>
      </c>
      <c r="N48" s="116">
        <v>100800</v>
      </c>
      <c r="O48" s="117">
        <v>43964</v>
      </c>
      <c r="P48" s="118">
        <v>0</v>
      </c>
      <c r="Q48" s="119">
        <v>0</v>
      </c>
      <c r="R48" s="120">
        <v>0</v>
      </c>
      <c r="S48" s="120">
        <v>0</v>
      </c>
      <c r="T48" s="120">
        <f t="shared" si="1"/>
        <v>100800</v>
      </c>
      <c r="U48" s="121"/>
    </row>
    <row r="49" spans="1:21" ht="105" x14ac:dyDescent="0.25">
      <c r="A49" s="108">
        <v>35.1</v>
      </c>
      <c r="B49" s="109"/>
      <c r="C49" s="110"/>
      <c r="D49" s="110"/>
      <c r="E49" s="110"/>
      <c r="F49" s="110"/>
      <c r="G49" s="110"/>
      <c r="H49" s="110"/>
      <c r="I49" s="111" t="s">
        <v>157</v>
      </c>
      <c r="J49" s="123" t="s">
        <v>158</v>
      </c>
      <c r="K49" s="124" t="s">
        <v>80</v>
      </c>
      <c r="L49" s="114" t="s">
        <v>70</v>
      </c>
      <c r="M49" s="115">
        <v>100800</v>
      </c>
      <c r="N49" s="116">
        <v>100800</v>
      </c>
      <c r="O49" s="117">
        <v>43964</v>
      </c>
      <c r="P49" s="118">
        <v>0</v>
      </c>
      <c r="Q49" s="119">
        <v>0</v>
      </c>
      <c r="R49" s="120">
        <v>0</v>
      </c>
      <c r="S49" s="120">
        <v>0</v>
      </c>
      <c r="T49" s="120">
        <f t="shared" si="1"/>
        <v>100800</v>
      </c>
      <c r="U49" s="121"/>
    </row>
    <row r="50" spans="1:21" ht="105" x14ac:dyDescent="0.25">
      <c r="A50" s="108">
        <v>35.200000000000003</v>
      </c>
      <c r="B50" s="109"/>
      <c r="C50" s="110"/>
      <c r="D50" s="110"/>
      <c r="E50" s="110"/>
      <c r="F50" s="110"/>
      <c r="G50" s="110"/>
      <c r="H50" s="110"/>
      <c r="I50" s="111" t="s">
        <v>159</v>
      </c>
      <c r="J50" s="123" t="s">
        <v>160</v>
      </c>
      <c r="K50" s="124" t="s">
        <v>80</v>
      </c>
      <c r="L50" s="114" t="s">
        <v>70</v>
      </c>
      <c r="M50" s="115">
        <v>100800</v>
      </c>
      <c r="N50" s="116">
        <v>100800</v>
      </c>
      <c r="O50" s="117">
        <v>43964</v>
      </c>
      <c r="P50" s="118">
        <v>0</v>
      </c>
      <c r="Q50" s="119">
        <v>0</v>
      </c>
      <c r="R50" s="120">
        <v>0</v>
      </c>
      <c r="S50" s="120">
        <v>0</v>
      </c>
      <c r="T50" s="120">
        <f t="shared" si="1"/>
        <v>100800</v>
      </c>
      <c r="U50" s="121"/>
    </row>
    <row r="51" spans="1:21" ht="105" x14ac:dyDescent="0.25">
      <c r="A51" s="108">
        <v>35.299999999999997</v>
      </c>
      <c r="B51" s="109"/>
      <c r="C51" s="110"/>
      <c r="D51" s="110"/>
      <c r="E51" s="110"/>
      <c r="F51" s="110"/>
      <c r="G51" s="110"/>
      <c r="H51" s="110"/>
      <c r="I51" s="111" t="s">
        <v>161</v>
      </c>
      <c r="J51" s="123" t="s">
        <v>162</v>
      </c>
      <c r="K51" s="124" t="s">
        <v>80</v>
      </c>
      <c r="L51" s="114" t="s">
        <v>70</v>
      </c>
      <c r="M51" s="115">
        <v>100800</v>
      </c>
      <c r="N51" s="116">
        <v>100800</v>
      </c>
      <c r="O51" s="117">
        <v>43964</v>
      </c>
      <c r="P51" s="118">
        <v>0</v>
      </c>
      <c r="Q51" s="119">
        <v>0</v>
      </c>
      <c r="R51" s="120">
        <v>0</v>
      </c>
      <c r="S51" s="120">
        <v>0</v>
      </c>
      <c r="T51" s="120">
        <f t="shared" si="1"/>
        <v>100800</v>
      </c>
      <c r="U51" s="121"/>
    </row>
    <row r="52" spans="1:21" ht="105" x14ac:dyDescent="0.25">
      <c r="A52" s="108">
        <v>38</v>
      </c>
      <c r="B52" s="109"/>
      <c r="C52" s="110"/>
      <c r="D52" s="110"/>
      <c r="E52" s="110"/>
      <c r="F52" s="110"/>
      <c r="G52" s="110"/>
      <c r="H52" s="110"/>
      <c r="I52" s="111" t="s">
        <v>163</v>
      </c>
      <c r="J52" s="123" t="s">
        <v>164</v>
      </c>
      <c r="K52" s="124" t="s">
        <v>80</v>
      </c>
      <c r="L52" s="114" t="s">
        <v>70</v>
      </c>
      <c r="M52" s="115">
        <v>134400</v>
      </c>
      <c r="N52" s="116">
        <v>134400</v>
      </c>
      <c r="O52" s="117">
        <v>43969</v>
      </c>
      <c r="P52" s="118">
        <v>0</v>
      </c>
      <c r="Q52" s="119">
        <v>0</v>
      </c>
      <c r="R52" s="120">
        <v>0</v>
      </c>
      <c r="S52" s="120">
        <v>0</v>
      </c>
      <c r="T52" s="120">
        <f t="shared" si="1"/>
        <v>134400</v>
      </c>
      <c r="U52" s="121"/>
    </row>
    <row r="53" spans="1:21" ht="105" x14ac:dyDescent="0.25">
      <c r="A53" s="108">
        <v>38.1</v>
      </c>
      <c r="B53" s="109"/>
      <c r="C53" s="110"/>
      <c r="D53" s="110"/>
      <c r="E53" s="110"/>
      <c r="F53" s="110"/>
      <c r="G53" s="110"/>
      <c r="H53" s="110"/>
      <c r="I53" s="111" t="s">
        <v>165</v>
      </c>
      <c r="J53" s="123" t="s">
        <v>166</v>
      </c>
      <c r="K53" s="124" t="s">
        <v>80</v>
      </c>
      <c r="L53" s="114" t="s">
        <v>70</v>
      </c>
      <c r="M53" s="115">
        <v>134400</v>
      </c>
      <c r="N53" s="116">
        <v>134400</v>
      </c>
      <c r="O53" s="117">
        <v>43941</v>
      </c>
      <c r="P53" s="118">
        <v>0</v>
      </c>
      <c r="Q53" s="119">
        <v>0</v>
      </c>
      <c r="R53" s="120">
        <v>0</v>
      </c>
      <c r="S53" s="120">
        <v>0</v>
      </c>
      <c r="T53" s="120">
        <f t="shared" si="1"/>
        <v>134400</v>
      </c>
      <c r="U53" s="121"/>
    </row>
    <row r="54" spans="1:21" ht="105" x14ac:dyDescent="0.25">
      <c r="A54" s="108">
        <v>38.200000000000003</v>
      </c>
      <c r="B54" s="109"/>
      <c r="C54" s="110"/>
      <c r="D54" s="110"/>
      <c r="E54" s="110"/>
      <c r="F54" s="110"/>
      <c r="G54" s="110"/>
      <c r="H54" s="110"/>
      <c r="I54" s="111" t="s">
        <v>167</v>
      </c>
      <c r="J54" s="123" t="s">
        <v>168</v>
      </c>
      <c r="K54" s="124" t="s">
        <v>80</v>
      </c>
      <c r="L54" s="114" t="s">
        <v>70</v>
      </c>
      <c r="M54" s="115">
        <v>134400</v>
      </c>
      <c r="N54" s="116">
        <v>134400</v>
      </c>
      <c r="O54" s="117">
        <v>43941</v>
      </c>
      <c r="P54" s="118">
        <v>0</v>
      </c>
      <c r="Q54" s="119">
        <v>0</v>
      </c>
      <c r="R54" s="120">
        <v>0</v>
      </c>
      <c r="S54" s="120">
        <v>0</v>
      </c>
      <c r="T54" s="120">
        <f t="shared" si="1"/>
        <v>134400</v>
      </c>
      <c r="U54" s="121"/>
    </row>
    <row r="55" spans="1:21" ht="105" x14ac:dyDescent="0.25">
      <c r="A55" s="108">
        <v>38.300000000000004</v>
      </c>
      <c r="B55" s="109"/>
      <c r="C55" s="110"/>
      <c r="D55" s="110"/>
      <c r="E55" s="110"/>
      <c r="F55" s="110"/>
      <c r="G55" s="110"/>
      <c r="H55" s="110"/>
      <c r="I55" s="111" t="s">
        <v>169</v>
      </c>
      <c r="J55" s="123" t="s">
        <v>170</v>
      </c>
      <c r="K55" s="124" t="s">
        <v>80</v>
      </c>
      <c r="L55" s="114" t="s">
        <v>70</v>
      </c>
      <c r="M55" s="115">
        <v>134400</v>
      </c>
      <c r="N55" s="116">
        <v>134400</v>
      </c>
      <c r="O55" s="117">
        <v>43969</v>
      </c>
      <c r="P55" s="118">
        <v>0</v>
      </c>
      <c r="Q55" s="119">
        <v>0</v>
      </c>
      <c r="R55" s="120">
        <v>0</v>
      </c>
      <c r="S55" s="120">
        <v>0</v>
      </c>
      <c r="T55" s="120">
        <f t="shared" si="1"/>
        <v>134400</v>
      </c>
      <c r="U55" s="121"/>
    </row>
    <row r="56" spans="1:21" ht="45" x14ac:dyDescent="0.25">
      <c r="A56" s="108">
        <v>39</v>
      </c>
      <c r="B56" s="109"/>
      <c r="C56" s="110"/>
      <c r="D56" s="110"/>
      <c r="E56" s="110"/>
      <c r="F56" s="110"/>
      <c r="G56" s="110"/>
      <c r="H56" s="110"/>
      <c r="I56" s="111" t="s">
        <v>171</v>
      </c>
      <c r="J56" s="123" t="s">
        <v>172</v>
      </c>
      <c r="K56" s="124" t="s">
        <v>69</v>
      </c>
      <c r="L56" s="114" t="s">
        <v>70</v>
      </c>
      <c r="M56" s="115">
        <v>420000</v>
      </c>
      <c r="N56" s="116">
        <v>420000</v>
      </c>
      <c r="O56" s="117">
        <v>43534</v>
      </c>
      <c r="P56" s="118">
        <v>0</v>
      </c>
      <c r="Q56" s="119">
        <v>0</v>
      </c>
      <c r="R56" s="120">
        <v>0</v>
      </c>
      <c r="S56" s="120">
        <v>0</v>
      </c>
      <c r="T56" s="120">
        <f t="shared" si="1"/>
        <v>420000</v>
      </c>
      <c r="U56" s="121"/>
    </row>
    <row r="57" spans="1:21" ht="75" x14ac:dyDescent="0.25">
      <c r="A57" s="108">
        <v>43</v>
      </c>
      <c r="B57" s="109"/>
      <c r="C57" s="110"/>
      <c r="D57" s="110"/>
      <c r="E57" s="110"/>
      <c r="F57" s="110"/>
      <c r="G57" s="110"/>
      <c r="H57" s="110"/>
      <c r="I57" s="111" t="s">
        <v>173</v>
      </c>
      <c r="J57" s="123" t="s">
        <v>174</v>
      </c>
      <c r="K57" s="124" t="s">
        <v>122</v>
      </c>
      <c r="L57" s="114" t="s">
        <v>70</v>
      </c>
      <c r="M57" s="115">
        <v>1200000</v>
      </c>
      <c r="N57" s="116">
        <v>1200000</v>
      </c>
      <c r="O57" s="117">
        <v>43562</v>
      </c>
      <c r="P57" s="118">
        <v>0</v>
      </c>
      <c r="Q57" s="119">
        <v>0</v>
      </c>
      <c r="R57" s="120">
        <v>0</v>
      </c>
      <c r="S57" s="120">
        <v>0</v>
      </c>
      <c r="T57" s="120">
        <f t="shared" si="1"/>
        <v>1200000</v>
      </c>
      <c r="U57" s="121"/>
    </row>
    <row r="58" spans="1:21" ht="45" x14ac:dyDescent="0.25">
      <c r="A58" s="108">
        <v>43.1</v>
      </c>
      <c r="B58" s="109"/>
      <c r="C58" s="110"/>
      <c r="D58" s="110"/>
      <c r="E58" s="110"/>
      <c r="F58" s="110"/>
      <c r="G58" s="110"/>
      <c r="H58" s="110"/>
      <c r="I58" s="111" t="s">
        <v>175</v>
      </c>
      <c r="J58" s="123" t="s">
        <v>176</v>
      </c>
      <c r="K58" s="124" t="s">
        <v>122</v>
      </c>
      <c r="L58" s="114" t="s">
        <v>70</v>
      </c>
      <c r="M58" s="115">
        <v>240000</v>
      </c>
      <c r="N58" s="116">
        <v>240000</v>
      </c>
      <c r="O58" s="117">
        <v>43562</v>
      </c>
      <c r="P58" s="118">
        <v>0</v>
      </c>
      <c r="Q58" s="119">
        <v>0</v>
      </c>
      <c r="R58" s="120">
        <v>0</v>
      </c>
      <c r="S58" s="120">
        <v>0</v>
      </c>
      <c r="T58" s="120">
        <f t="shared" si="1"/>
        <v>240000</v>
      </c>
      <c r="U58" s="121"/>
    </row>
    <row r="59" spans="1:21" ht="60" x14ac:dyDescent="0.25">
      <c r="A59" s="108">
        <v>50</v>
      </c>
      <c r="B59" s="109"/>
      <c r="C59" s="110"/>
      <c r="D59" s="110"/>
      <c r="E59" s="110"/>
      <c r="F59" s="110"/>
      <c r="G59" s="110"/>
      <c r="H59" s="110"/>
      <c r="I59" s="111" t="s">
        <v>177</v>
      </c>
      <c r="J59" s="123" t="s">
        <v>178</v>
      </c>
      <c r="K59" s="124" t="s">
        <v>69</v>
      </c>
      <c r="L59" s="114" t="s">
        <v>70</v>
      </c>
      <c r="M59" s="115">
        <v>3000000</v>
      </c>
      <c r="N59" s="115">
        <v>3441429.3333333335</v>
      </c>
      <c r="O59" s="117">
        <v>43528</v>
      </c>
      <c r="P59" s="118">
        <v>0</v>
      </c>
      <c r="Q59" s="119">
        <v>0</v>
      </c>
      <c r="R59" s="120">
        <v>0</v>
      </c>
      <c r="S59" s="120">
        <v>0</v>
      </c>
      <c r="T59" s="120">
        <f t="shared" si="1"/>
        <v>3441429.3333333335</v>
      </c>
      <c r="U59" s="121"/>
    </row>
    <row r="60" spans="1:21" ht="105" x14ac:dyDescent="0.25">
      <c r="A60" s="108">
        <v>54</v>
      </c>
      <c r="B60" s="109"/>
      <c r="C60" s="110"/>
      <c r="D60" s="110"/>
      <c r="E60" s="110"/>
      <c r="F60" s="110"/>
      <c r="G60" s="110"/>
      <c r="H60" s="110"/>
      <c r="I60" s="111" t="s">
        <v>179</v>
      </c>
      <c r="J60" s="123" t="s">
        <v>180</v>
      </c>
      <c r="K60" s="124" t="s">
        <v>80</v>
      </c>
      <c r="L60" s="114" t="s">
        <v>70</v>
      </c>
      <c r="M60" s="115">
        <v>109964</v>
      </c>
      <c r="N60" s="116">
        <v>109964</v>
      </c>
      <c r="O60" s="117">
        <v>43573</v>
      </c>
      <c r="P60" s="118">
        <v>0</v>
      </c>
      <c r="Q60" s="119">
        <v>0</v>
      </c>
      <c r="R60" s="120">
        <v>0</v>
      </c>
      <c r="S60" s="120">
        <v>0</v>
      </c>
      <c r="T60" s="120">
        <f t="shared" si="1"/>
        <v>109964</v>
      </c>
      <c r="U60" s="121"/>
    </row>
    <row r="61" spans="1:21" ht="105" x14ac:dyDescent="0.25">
      <c r="A61" s="108">
        <v>54.1</v>
      </c>
      <c r="B61" s="109"/>
      <c r="C61" s="110"/>
      <c r="D61" s="110"/>
      <c r="E61" s="110"/>
      <c r="F61" s="110"/>
      <c r="G61" s="110"/>
      <c r="H61" s="110"/>
      <c r="I61" s="111" t="s">
        <v>181</v>
      </c>
      <c r="J61" s="123" t="s">
        <v>182</v>
      </c>
      <c r="K61" s="124" t="s">
        <v>80</v>
      </c>
      <c r="L61" s="114" t="s">
        <v>70</v>
      </c>
      <c r="M61" s="115">
        <v>109964</v>
      </c>
      <c r="N61" s="116">
        <v>109964</v>
      </c>
      <c r="O61" s="117">
        <v>43573</v>
      </c>
      <c r="P61" s="118">
        <v>0</v>
      </c>
      <c r="Q61" s="119">
        <v>0</v>
      </c>
      <c r="R61" s="120">
        <v>0</v>
      </c>
      <c r="S61" s="120">
        <v>0</v>
      </c>
      <c r="T61" s="120">
        <f t="shared" si="1"/>
        <v>109964</v>
      </c>
      <c r="U61" s="121"/>
    </row>
    <row r="62" spans="1:21" ht="105" x14ac:dyDescent="0.25">
      <c r="A62" s="108">
        <v>54.2</v>
      </c>
      <c r="B62" s="109"/>
      <c r="C62" s="110"/>
      <c r="D62" s="110"/>
      <c r="E62" s="110"/>
      <c r="F62" s="110"/>
      <c r="G62" s="110"/>
      <c r="H62" s="110"/>
      <c r="I62" s="111" t="s">
        <v>183</v>
      </c>
      <c r="J62" s="123" t="s">
        <v>184</v>
      </c>
      <c r="K62" s="124" t="s">
        <v>80</v>
      </c>
      <c r="L62" s="114" t="s">
        <v>70</v>
      </c>
      <c r="M62" s="115">
        <v>109964</v>
      </c>
      <c r="N62" s="116">
        <v>109964</v>
      </c>
      <c r="O62" s="117">
        <v>43509</v>
      </c>
      <c r="P62" s="118">
        <v>0</v>
      </c>
      <c r="Q62" s="119">
        <v>0</v>
      </c>
      <c r="R62" s="120">
        <v>0</v>
      </c>
      <c r="S62" s="120">
        <v>0</v>
      </c>
      <c r="T62" s="120">
        <f t="shared" si="1"/>
        <v>109964</v>
      </c>
      <c r="U62" s="121"/>
    </row>
    <row r="63" spans="1:21" ht="120" x14ac:dyDescent="0.25">
      <c r="A63" s="108">
        <v>54.300000000000004</v>
      </c>
      <c r="B63" s="109"/>
      <c r="C63" s="110"/>
      <c r="D63" s="110"/>
      <c r="E63" s="110"/>
      <c r="F63" s="110"/>
      <c r="G63" s="110"/>
      <c r="H63" s="110"/>
      <c r="I63" s="111" t="s">
        <v>185</v>
      </c>
      <c r="J63" s="123" t="s">
        <v>186</v>
      </c>
      <c r="K63" s="124" t="s">
        <v>80</v>
      </c>
      <c r="L63" s="114" t="s">
        <v>70</v>
      </c>
      <c r="M63" s="115">
        <v>109964</v>
      </c>
      <c r="N63" s="116">
        <v>109964</v>
      </c>
      <c r="O63" s="117">
        <v>43573</v>
      </c>
      <c r="P63" s="118">
        <v>0</v>
      </c>
      <c r="Q63" s="119">
        <v>0</v>
      </c>
      <c r="R63" s="120">
        <v>0</v>
      </c>
      <c r="S63" s="120">
        <v>0</v>
      </c>
      <c r="T63" s="120">
        <f t="shared" si="1"/>
        <v>109964</v>
      </c>
      <c r="U63" s="121"/>
    </row>
    <row r="64" spans="1:21" ht="105" x14ac:dyDescent="0.25">
      <c r="A64" s="108">
        <v>54.400000000000006</v>
      </c>
      <c r="B64" s="109"/>
      <c r="C64" s="110"/>
      <c r="D64" s="110"/>
      <c r="E64" s="110"/>
      <c r="F64" s="110"/>
      <c r="G64" s="110"/>
      <c r="H64" s="110"/>
      <c r="I64" s="111" t="s">
        <v>187</v>
      </c>
      <c r="J64" s="123" t="s">
        <v>188</v>
      </c>
      <c r="K64" s="124" t="s">
        <v>80</v>
      </c>
      <c r="L64" s="114" t="s">
        <v>70</v>
      </c>
      <c r="M64" s="115">
        <v>109964</v>
      </c>
      <c r="N64" s="116">
        <v>109964</v>
      </c>
      <c r="O64" s="117">
        <v>43509</v>
      </c>
      <c r="P64" s="118">
        <v>0</v>
      </c>
      <c r="Q64" s="119">
        <v>0</v>
      </c>
      <c r="R64" s="120">
        <v>0</v>
      </c>
      <c r="S64" s="120">
        <v>0</v>
      </c>
      <c r="T64" s="120">
        <f t="shared" si="1"/>
        <v>109964</v>
      </c>
      <c r="U64" s="121"/>
    </row>
    <row r="65" spans="1:21" ht="105" x14ac:dyDescent="0.25">
      <c r="A65" s="108">
        <v>54.500000000000007</v>
      </c>
      <c r="B65" s="109"/>
      <c r="C65" s="110"/>
      <c r="D65" s="110"/>
      <c r="E65" s="110"/>
      <c r="F65" s="110"/>
      <c r="G65" s="110"/>
      <c r="H65" s="110"/>
      <c r="I65" s="111" t="s">
        <v>189</v>
      </c>
      <c r="J65" s="123" t="s">
        <v>190</v>
      </c>
      <c r="K65" s="124" t="s">
        <v>80</v>
      </c>
      <c r="L65" s="114" t="s">
        <v>70</v>
      </c>
      <c r="M65" s="115">
        <v>109964</v>
      </c>
      <c r="N65" s="116">
        <v>109964</v>
      </c>
      <c r="O65" s="117">
        <v>43509</v>
      </c>
      <c r="P65" s="118">
        <v>0</v>
      </c>
      <c r="Q65" s="119">
        <v>0</v>
      </c>
      <c r="R65" s="120">
        <v>0</v>
      </c>
      <c r="S65" s="120">
        <v>0</v>
      </c>
      <c r="T65" s="120">
        <f t="shared" si="1"/>
        <v>109964</v>
      </c>
      <c r="U65" s="121"/>
    </row>
    <row r="66" spans="1:21" ht="120" x14ac:dyDescent="0.25">
      <c r="A66" s="108">
        <v>54.600000000000009</v>
      </c>
      <c r="B66" s="109"/>
      <c r="C66" s="110"/>
      <c r="D66" s="110"/>
      <c r="E66" s="110"/>
      <c r="F66" s="110"/>
      <c r="G66" s="110"/>
      <c r="H66" s="110"/>
      <c r="I66" s="111" t="s">
        <v>191</v>
      </c>
      <c r="J66" s="123" t="s">
        <v>192</v>
      </c>
      <c r="K66" s="124" t="s">
        <v>80</v>
      </c>
      <c r="L66" s="114" t="s">
        <v>70</v>
      </c>
      <c r="M66" s="115">
        <v>109964</v>
      </c>
      <c r="N66" s="116">
        <v>109964</v>
      </c>
      <c r="O66" s="117">
        <v>43573</v>
      </c>
      <c r="P66" s="118">
        <v>0</v>
      </c>
      <c r="Q66" s="119">
        <v>0</v>
      </c>
      <c r="R66" s="120">
        <v>0</v>
      </c>
      <c r="S66" s="120">
        <v>0</v>
      </c>
      <c r="T66" s="120">
        <f t="shared" si="1"/>
        <v>109964</v>
      </c>
      <c r="U66" s="121"/>
    </row>
    <row r="67" spans="1:21" ht="105" x14ac:dyDescent="0.25">
      <c r="A67" s="108">
        <v>54.70000000000001</v>
      </c>
      <c r="B67" s="109"/>
      <c r="C67" s="110"/>
      <c r="D67" s="110"/>
      <c r="E67" s="110"/>
      <c r="F67" s="110"/>
      <c r="G67" s="110"/>
      <c r="H67" s="110"/>
      <c r="I67" s="111" t="s">
        <v>193</v>
      </c>
      <c r="J67" s="123" t="s">
        <v>194</v>
      </c>
      <c r="K67" s="124" t="s">
        <v>80</v>
      </c>
      <c r="L67" s="114" t="s">
        <v>70</v>
      </c>
      <c r="M67" s="115">
        <v>109964</v>
      </c>
      <c r="N67" s="116">
        <v>109964</v>
      </c>
      <c r="O67" s="117">
        <v>43509</v>
      </c>
      <c r="P67" s="118">
        <v>0</v>
      </c>
      <c r="Q67" s="119">
        <v>0</v>
      </c>
      <c r="R67" s="120">
        <v>0</v>
      </c>
      <c r="S67" s="120">
        <v>0</v>
      </c>
      <c r="T67" s="120">
        <f t="shared" si="1"/>
        <v>109964</v>
      </c>
      <c r="U67" s="121"/>
    </row>
    <row r="68" spans="1:21" ht="120" x14ac:dyDescent="0.25">
      <c r="A68" s="108">
        <v>54.800000000000011</v>
      </c>
      <c r="B68" s="109"/>
      <c r="C68" s="110"/>
      <c r="D68" s="110"/>
      <c r="E68" s="110"/>
      <c r="F68" s="110"/>
      <c r="G68" s="110"/>
      <c r="H68" s="110"/>
      <c r="I68" s="111" t="s">
        <v>195</v>
      </c>
      <c r="J68" s="123" t="s">
        <v>196</v>
      </c>
      <c r="K68" s="124" t="s">
        <v>80</v>
      </c>
      <c r="L68" s="114" t="s">
        <v>70</v>
      </c>
      <c r="M68" s="115">
        <v>109964</v>
      </c>
      <c r="N68" s="116">
        <v>109964</v>
      </c>
      <c r="O68" s="117">
        <v>43573</v>
      </c>
      <c r="P68" s="118">
        <v>0</v>
      </c>
      <c r="Q68" s="119">
        <v>0</v>
      </c>
      <c r="R68" s="120">
        <v>0</v>
      </c>
      <c r="S68" s="120">
        <v>0</v>
      </c>
      <c r="T68" s="120">
        <f t="shared" si="1"/>
        <v>109964</v>
      </c>
      <c r="U68" s="121"/>
    </row>
    <row r="69" spans="1:21" ht="105" x14ac:dyDescent="0.25">
      <c r="A69" s="108">
        <v>54.900000000000013</v>
      </c>
      <c r="B69" s="109"/>
      <c r="C69" s="110"/>
      <c r="D69" s="110"/>
      <c r="E69" s="110"/>
      <c r="F69" s="110"/>
      <c r="G69" s="110"/>
      <c r="H69" s="110"/>
      <c r="I69" s="111" t="s">
        <v>197</v>
      </c>
      <c r="J69" s="123" t="s">
        <v>198</v>
      </c>
      <c r="K69" s="124" t="s">
        <v>80</v>
      </c>
      <c r="L69" s="114" t="s">
        <v>70</v>
      </c>
      <c r="M69" s="115">
        <v>109964</v>
      </c>
      <c r="N69" s="116">
        <v>109964</v>
      </c>
      <c r="O69" s="117">
        <v>43509</v>
      </c>
      <c r="P69" s="118">
        <v>0</v>
      </c>
      <c r="Q69" s="119">
        <v>0</v>
      </c>
      <c r="R69" s="120">
        <v>0</v>
      </c>
      <c r="S69" s="120">
        <v>0</v>
      </c>
      <c r="T69" s="120">
        <f t="shared" si="1"/>
        <v>109964</v>
      </c>
      <c r="U69" s="121"/>
    </row>
    <row r="70" spans="1:21" ht="105" x14ac:dyDescent="0.25">
      <c r="A70" s="108">
        <v>54.95</v>
      </c>
      <c r="B70" s="109"/>
      <c r="C70" s="110"/>
      <c r="D70" s="110"/>
      <c r="E70" s="110"/>
      <c r="F70" s="110"/>
      <c r="G70" s="110"/>
      <c r="H70" s="110"/>
      <c r="I70" s="111" t="s">
        <v>199</v>
      </c>
      <c r="J70" s="123" t="s">
        <v>200</v>
      </c>
      <c r="K70" s="124" t="s">
        <v>80</v>
      </c>
      <c r="L70" s="114" t="s">
        <v>70</v>
      </c>
      <c r="M70" s="115">
        <v>109964</v>
      </c>
      <c r="N70" s="116">
        <v>109964</v>
      </c>
      <c r="O70" s="117">
        <v>43509</v>
      </c>
      <c r="P70" s="118">
        <v>0</v>
      </c>
      <c r="Q70" s="119">
        <v>0</v>
      </c>
      <c r="R70" s="120">
        <v>0</v>
      </c>
      <c r="S70" s="120">
        <v>0</v>
      </c>
      <c r="T70" s="120">
        <f t="shared" si="1"/>
        <v>109964</v>
      </c>
      <c r="U70" s="121"/>
    </row>
    <row r="71" spans="1:21" ht="120" x14ac:dyDescent="0.25">
      <c r="A71" s="108">
        <v>56</v>
      </c>
      <c r="B71" s="109"/>
      <c r="C71" s="110"/>
      <c r="D71" s="110"/>
      <c r="E71" s="110"/>
      <c r="F71" s="110"/>
      <c r="G71" s="110"/>
      <c r="H71" s="110"/>
      <c r="I71" s="111" t="s">
        <v>201</v>
      </c>
      <c r="J71" s="123" t="s">
        <v>202</v>
      </c>
      <c r="K71" s="124" t="s">
        <v>80</v>
      </c>
      <c r="L71" s="114" t="s">
        <v>70</v>
      </c>
      <c r="M71" s="115">
        <v>134400</v>
      </c>
      <c r="N71" s="116">
        <v>134400</v>
      </c>
      <c r="O71" s="117">
        <v>43584</v>
      </c>
      <c r="P71" s="118">
        <v>0</v>
      </c>
      <c r="Q71" s="119">
        <v>0</v>
      </c>
      <c r="R71" s="120">
        <v>0</v>
      </c>
      <c r="S71" s="120">
        <v>0</v>
      </c>
      <c r="T71" s="120">
        <f t="shared" si="1"/>
        <v>134400</v>
      </c>
      <c r="U71" s="121"/>
    </row>
    <row r="72" spans="1:21" ht="120" x14ac:dyDescent="0.25">
      <c r="A72" s="108">
        <v>56.1</v>
      </c>
      <c r="B72" s="109"/>
      <c r="C72" s="110"/>
      <c r="D72" s="110"/>
      <c r="E72" s="110"/>
      <c r="F72" s="110"/>
      <c r="G72" s="110"/>
      <c r="H72" s="110"/>
      <c r="I72" s="111" t="s">
        <v>203</v>
      </c>
      <c r="J72" s="123" t="s">
        <v>204</v>
      </c>
      <c r="K72" s="124" t="s">
        <v>80</v>
      </c>
      <c r="L72" s="114" t="s">
        <v>70</v>
      </c>
      <c r="M72" s="115">
        <v>134400</v>
      </c>
      <c r="N72" s="116">
        <v>134400</v>
      </c>
      <c r="O72" s="117">
        <v>43584</v>
      </c>
      <c r="P72" s="118">
        <v>0</v>
      </c>
      <c r="Q72" s="119">
        <v>0</v>
      </c>
      <c r="R72" s="120">
        <v>0</v>
      </c>
      <c r="S72" s="120">
        <v>0</v>
      </c>
      <c r="T72" s="120">
        <f t="shared" si="1"/>
        <v>134400</v>
      </c>
      <c r="U72" s="121"/>
    </row>
    <row r="73" spans="1:21" ht="135" x14ac:dyDescent="0.25">
      <c r="A73" s="108">
        <v>56.2</v>
      </c>
      <c r="B73" s="109"/>
      <c r="C73" s="110"/>
      <c r="D73" s="110"/>
      <c r="E73" s="110"/>
      <c r="F73" s="110"/>
      <c r="G73" s="110"/>
      <c r="H73" s="110"/>
      <c r="I73" s="111" t="s">
        <v>205</v>
      </c>
      <c r="J73" s="123" t="s">
        <v>206</v>
      </c>
      <c r="K73" s="124" t="s">
        <v>80</v>
      </c>
      <c r="L73" s="114" t="s">
        <v>70</v>
      </c>
      <c r="M73" s="115">
        <v>134400</v>
      </c>
      <c r="N73" s="116">
        <v>134400</v>
      </c>
      <c r="O73" s="117">
        <v>43584</v>
      </c>
      <c r="P73" s="118">
        <v>0</v>
      </c>
      <c r="Q73" s="119">
        <v>0</v>
      </c>
      <c r="R73" s="120">
        <v>0</v>
      </c>
      <c r="S73" s="120">
        <v>0</v>
      </c>
      <c r="T73" s="120">
        <f t="shared" si="1"/>
        <v>134400</v>
      </c>
      <c r="U73" s="121"/>
    </row>
    <row r="74" spans="1:21" ht="120" x14ac:dyDescent="0.25">
      <c r="A74" s="108">
        <v>56.300000000000004</v>
      </c>
      <c r="B74" s="109"/>
      <c r="C74" s="110"/>
      <c r="D74" s="110"/>
      <c r="E74" s="110"/>
      <c r="F74" s="110"/>
      <c r="G74" s="110"/>
      <c r="H74" s="110"/>
      <c r="I74" s="111" t="s">
        <v>207</v>
      </c>
      <c r="J74" s="123" t="s">
        <v>208</v>
      </c>
      <c r="K74" s="124" t="s">
        <v>80</v>
      </c>
      <c r="L74" s="114" t="s">
        <v>70</v>
      </c>
      <c r="M74" s="115">
        <v>134400</v>
      </c>
      <c r="N74" s="116">
        <v>134400</v>
      </c>
      <c r="O74" s="117">
        <v>43584</v>
      </c>
      <c r="P74" s="118">
        <v>0</v>
      </c>
      <c r="Q74" s="119">
        <v>0</v>
      </c>
      <c r="R74" s="120">
        <v>0</v>
      </c>
      <c r="S74" s="120">
        <v>0</v>
      </c>
      <c r="T74" s="120">
        <f t="shared" ref="T74:T137" si="2">N74-R74-S74</f>
        <v>134400</v>
      </c>
      <c r="U74" s="121"/>
    </row>
    <row r="75" spans="1:21" ht="120" x14ac:dyDescent="0.25">
      <c r="A75" s="108">
        <v>56.400000000000006</v>
      </c>
      <c r="B75" s="109"/>
      <c r="C75" s="110"/>
      <c r="D75" s="110"/>
      <c r="E75" s="110"/>
      <c r="F75" s="110"/>
      <c r="G75" s="110"/>
      <c r="H75" s="110"/>
      <c r="I75" s="111" t="s">
        <v>209</v>
      </c>
      <c r="J75" s="123" t="s">
        <v>210</v>
      </c>
      <c r="K75" s="124" t="s">
        <v>80</v>
      </c>
      <c r="L75" s="114" t="s">
        <v>70</v>
      </c>
      <c r="M75" s="115">
        <v>134400</v>
      </c>
      <c r="N75" s="116">
        <v>134400</v>
      </c>
      <c r="O75" s="117">
        <v>43584</v>
      </c>
      <c r="P75" s="118">
        <v>0</v>
      </c>
      <c r="Q75" s="119">
        <v>0</v>
      </c>
      <c r="R75" s="120">
        <v>0</v>
      </c>
      <c r="S75" s="120">
        <v>0</v>
      </c>
      <c r="T75" s="120">
        <f t="shared" si="2"/>
        <v>134400</v>
      </c>
      <c r="U75" s="121"/>
    </row>
    <row r="76" spans="1:21" ht="105" x14ac:dyDescent="0.25">
      <c r="A76" s="108">
        <v>56.500000000000007</v>
      </c>
      <c r="B76" s="109"/>
      <c r="C76" s="110"/>
      <c r="D76" s="110"/>
      <c r="E76" s="110"/>
      <c r="F76" s="110"/>
      <c r="G76" s="110"/>
      <c r="H76" s="110"/>
      <c r="I76" s="111" t="s">
        <v>211</v>
      </c>
      <c r="J76" s="123" t="s">
        <v>212</v>
      </c>
      <c r="K76" s="124" t="s">
        <v>80</v>
      </c>
      <c r="L76" s="114" t="s">
        <v>70</v>
      </c>
      <c r="M76" s="115">
        <v>134400</v>
      </c>
      <c r="N76" s="116">
        <v>134400</v>
      </c>
      <c r="O76" s="117">
        <v>43584</v>
      </c>
      <c r="P76" s="118">
        <v>0</v>
      </c>
      <c r="Q76" s="119">
        <v>0</v>
      </c>
      <c r="R76" s="120">
        <v>0</v>
      </c>
      <c r="S76" s="120">
        <v>0</v>
      </c>
      <c r="T76" s="120">
        <f t="shared" si="2"/>
        <v>134400</v>
      </c>
      <c r="U76" s="121"/>
    </row>
    <row r="77" spans="1:21" ht="105" x14ac:dyDescent="0.25">
      <c r="A77" s="108">
        <v>56.600000000000009</v>
      </c>
      <c r="B77" s="109"/>
      <c r="C77" s="110"/>
      <c r="D77" s="110"/>
      <c r="E77" s="110"/>
      <c r="F77" s="110"/>
      <c r="G77" s="110"/>
      <c r="H77" s="110"/>
      <c r="I77" s="111" t="s">
        <v>213</v>
      </c>
      <c r="J77" s="123" t="s">
        <v>214</v>
      </c>
      <c r="K77" s="124" t="s">
        <v>80</v>
      </c>
      <c r="L77" s="114" t="s">
        <v>70</v>
      </c>
      <c r="M77" s="115">
        <v>134400</v>
      </c>
      <c r="N77" s="116">
        <v>134400</v>
      </c>
      <c r="O77" s="117">
        <v>43584</v>
      </c>
      <c r="P77" s="118">
        <v>0</v>
      </c>
      <c r="Q77" s="119">
        <v>0</v>
      </c>
      <c r="R77" s="120">
        <v>0</v>
      </c>
      <c r="S77" s="120">
        <v>0</v>
      </c>
      <c r="T77" s="120">
        <f t="shared" si="2"/>
        <v>134400</v>
      </c>
      <c r="U77" s="121"/>
    </row>
    <row r="78" spans="1:21" ht="105" x14ac:dyDescent="0.25">
      <c r="A78" s="108">
        <v>56.70000000000001</v>
      </c>
      <c r="B78" s="109"/>
      <c r="C78" s="110"/>
      <c r="D78" s="110"/>
      <c r="E78" s="110"/>
      <c r="F78" s="110"/>
      <c r="G78" s="110"/>
      <c r="H78" s="110"/>
      <c r="I78" s="111" t="s">
        <v>215</v>
      </c>
      <c r="J78" s="123" t="s">
        <v>216</v>
      </c>
      <c r="K78" s="124" t="s">
        <v>80</v>
      </c>
      <c r="L78" s="114" t="s">
        <v>70</v>
      </c>
      <c r="M78" s="115">
        <v>134400</v>
      </c>
      <c r="N78" s="116">
        <v>134400</v>
      </c>
      <c r="O78" s="117">
        <v>43584</v>
      </c>
      <c r="P78" s="118">
        <v>0</v>
      </c>
      <c r="Q78" s="119">
        <v>0</v>
      </c>
      <c r="R78" s="120">
        <v>0</v>
      </c>
      <c r="S78" s="120">
        <v>0</v>
      </c>
      <c r="T78" s="120">
        <f t="shared" si="2"/>
        <v>134400</v>
      </c>
      <c r="U78" s="121"/>
    </row>
    <row r="79" spans="1:21" ht="105" x14ac:dyDescent="0.25">
      <c r="A79" s="108">
        <v>56.800000000000011</v>
      </c>
      <c r="B79" s="109"/>
      <c r="C79" s="110"/>
      <c r="D79" s="110"/>
      <c r="E79" s="110"/>
      <c r="F79" s="110"/>
      <c r="G79" s="110"/>
      <c r="H79" s="110"/>
      <c r="I79" s="111" t="s">
        <v>217</v>
      </c>
      <c r="J79" s="123" t="s">
        <v>218</v>
      </c>
      <c r="K79" s="124" t="s">
        <v>80</v>
      </c>
      <c r="L79" s="114" t="s">
        <v>70</v>
      </c>
      <c r="M79" s="115">
        <v>134400</v>
      </c>
      <c r="N79" s="116">
        <v>134400</v>
      </c>
      <c r="O79" s="117">
        <v>43584</v>
      </c>
      <c r="P79" s="118">
        <v>0</v>
      </c>
      <c r="Q79" s="119">
        <v>0</v>
      </c>
      <c r="R79" s="120">
        <v>0</v>
      </c>
      <c r="S79" s="120">
        <v>0</v>
      </c>
      <c r="T79" s="120">
        <f t="shared" si="2"/>
        <v>134400</v>
      </c>
      <c r="U79" s="121"/>
    </row>
    <row r="80" spans="1:21" ht="105" x14ac:dyDescent="0.25">
      <c r="A80" s="108">
        <v>56.900000000000013</v>
      </c>
      <c r="B80" s="109"/>
      <c r="C80" s="110"/>
      <c r="D80" s="110"/>
      <c r="E80" s="110"/>
      <c r="F80" s="110"/>
      <c r="G80" s="110"/>
      <c r="H80" s="110"/>
      <c r="I80" s="111" t="s">
        <v>219</v>
      </c>
      <c r="J80" s="123" t="s">
        <v>220</v>
      </c>
      <c r="K80" s="124" t="s">
        <v>80</v>
      </c>
      <c r="L80" s="114" t="s">
        <v>70</v>
      </c>
      <c r="M80" s="115">
        <v>134400</v>
      </c>
      <c r="N80" s="116">
        <v>134400</v>
      </c>
      <c r="O80" s="117">
        <v>43584</v>
      </c>
      <c r="P80" s="118">
        <v>0</v>
      </c>
      <c r="Q80" s="119">
        <v>0</v>
      </c>
      <c r="R80" s="120">
        <v>0</v>
      </c>
      <c r="S80" s="120">
        <v>0</v>
      </c>
      <c r="T80" s="120">
        <f t="shared" si="2"/>
        <v>134400</v>
      </c>
      <c r="U80" s="121"/>
    </row>
    <row r="81" spans="1:21" ht="105" x14ac:dyDescent="0.25">
      <c r="A81" s="108">
        <v>58</v>
      </c>
      <c r="B81" s="109"/>
      <c r="C81" s="110"/>
      <c r="D81" s="110"/>
      <c r="E81" s="110"/>
      <c r="F81" s="110"/>
      <c r="G81" s="110"/>
      <c r="H81" s="110"/>
      <c r="I81" s="111" t="s">
        <v>221</v>
      </c>
      <c r="J81" s="123" t="s">
        <v>222</v>
      </c>
      <c r="K81" s="124" t="s">
        <v>80</v>
      </c>
      <c r="L81" s="114" t="s">
        <v>70</v>
      </c>
      <c r="M81" s="115">
        <v>156800</v>
      </c>
      <c r="N81" s="116">
        <v>156800</v>
      </c>
      <c r="O81" s="117">
        <v>43964</v>
      </c>
      <c r="P81" s="118">
        <v>0</v>
      </c>
      <c r="Q81" s="119">
        <v>0</v>
      </c>
      <c r="R81" s="120">
        <v>0</v>
      </c>
      <c r="S81" s="120">
        <v>0</v>
      </c>
      <c r="T81" s="120">
        <f t="shared" si="2"/>
        <v>156800</v>
      </c>
      <c r="U81" s="121"/>
    </row>
    <row r="82" spans="1:21" ht="105" x14ac:dyDescent="0.25">
      <c r="A82" s="108">
        <v>58.1</v>
      </c>
      <c r="B82" s="109"/>
      <c r="C82" s="110"/>
      <c r="D82" s="110"/>
      <c r="E82" s="110"/>
      <c r="F82" s="110"/>
      <c r="G82" s="110"/>
      <c r="H82" s="110"/>
      <c r="I82" s="111" t="s">
        <v>223</v>
      </c>
      <c r="J82" s="123" t="s">
        <v>224</v>
      </c>
      <c r="K82" s="124" t="s">
        <v>80</v>
      </c>
      <c r="L82" s="114" t="s">
        <v>70</v>
      </c>
      <c r="M82" s="115">
        <v>156800</v>
      </c>
      <c r="N82" s="116">
        <v>156800</v>
      </c>
      <c r="O82" s="117">
        <v>43964</v>
      </c>
      <c r="P82" s="118">
        <v>0</v>
      </c>
      <c r="Q82" s="119">
        <v>0</v>
      </c>
      <c r="R82" s="120">
        <v>0</v>
      </c>
      <c r="S82" s="120">
        <v>0</v>
      </c>
      <c r="T82" s="120">
        <f t="shared" si="2"/>
        <v>156800</v>
      </c>
      <c r="U82" s="121"/>
    </row>
    <row r="83" spans="1:21" ht="105" x14ac:dyDescent="0.25">
      <c r="A83" s="108">
        <v>58.2</v>
      </c>
      <c r="B83" s="109"/>
      <c r="C83" s="110"/>
      <c r="D83" s="110"/>
      <c r="E83" s="110"/>
      <c r="F83" s="110"/>
      <c r="G83" s="110"/>
      <c r="H83" s="110"/>
      <c r="I83" s="111" t="s">
        <v>225</v>
      </c>
      <c r="J83" s="123" t="s">
        <v>226</v>
      </c>
      <c r="K83" s="124" t="s">
        <v>80</v>
      </c>
      <c r="L83" s="114" t="s">
        <v>70</v>
      </c>
      <c r="M83" s="115">
        <v>156800</v>
      </c>
      <c r="N83" s="116">
        <v>156800</v>
      </c>
      <c r="O83" s="117">
        <v>43964</v>
      </c>
      <c r="P83" s="118">
        <v>0</v>
      </c>
      <c r="Q83" s="119">
        <v>0</v>
      </c>
      <c r="R83" s="120">
        <v>0</v>
      </c>
      <c r="S83" s="120">
        <v>0</v>
      </c>
      <c r="T83" s="120">
        <f t="shared" si="2"/>
        <v>156800</v>
      </c>
      <c r="U83" s="121"/>
    </row>
    <row r="84" spans="1:21" ht="105" x14ac:dyDescent="0.25">
      <c r="A84" s="108">
        <v>58.300000000000004</v>
      </c>
      <c r="B84" s="109"/>
      <c r="C84" s="110"/>
      <c r="D84" s="110"/>
      <c r="E84" s="110"/>
      <c r="F84" s="110"/>
      <c r="G84" s="110"/>
      <c r="H84" s="110"/>
      <c r="I84" s="111" t="s">
        <v>227</v>
      </c>
      <c r="J84" s="123" t="s">
        <v>228</v>
      </c>
      <c r="K84" s="124" t="s">
        <v>80</v>
      </c>
      <c r="L84" s="114" t="s">
        <v>70</v>
      </c>
      <c r="M84" s="115">
        <v>156800</v>
      </c>
      <c r="N84" s="116">
        <v>156800</v>
      </c>
      <c r="O84" s="117">
        <v>43964</v>
      </c>
      <c r="P84" s="118">
        <v>0</v>
      </c>
      <c r="Q84" s="119">
        <v>0</v>
      </c>
      <c r="R84" s="120">
        <v>0</v>
      </c>
      <c r="S84" s="120">
        <v>0</v>
      </c>
      <c r="T84" s="120">
        <f t="shared" si="2"/>
        <v>156800</v>
      </c>
      <c r="U84" s="121"/>
    </row>
    <row r="85" spans="1:21" ht="120" x14ac:dyDescent="0.25">
      <c r="A85" s="108">
        <v>58.400000000000006</v>
      </c>
      <c r="B85" s="109"/>
      <c r="C85" s="110"/>
      <c r="D85" s="110"/>
      <c r="E85" s="110"/>
      <c r="F85" s="110"/>
      <c r="G85" s="110"/>
      <c r="H85" s="110"/>
      <c r="I85" s="111" t="s">
        <v>229</v>
      </c>
      <c r="J85" s="123" t="s">
        <v>230</v>
      </c>
      <c r="K85" s="124" t="s">
        <v>80</v>
      </c>
      <c r="L85" s="114" t="s">
        <v>70</v>
      </c>
      <c r="M85" s="115">
        <v>156800</v>
      </c>
      <c r="N85" s="116">
        <v>156800</v>
      </c>
      <c r="O85" s="117">
        <v>43964</v>
      </c>
      <c r="P85" s="118">
        <v>0</v>
      </c>
      <c r="Q85" s="119">
        <v>0</v>
      </c>
      <c r="R85" s="120">
        <v>0</v>
      </c>
      <c r="S85" s="120">
        <v>0</v>
      </c>
      <c r="T85" s="120">
        <f t="shared" si="2"/>
        <v>156800</v>
      </c>
      <c r="U85" s="121"/>
    </row>
    <row r="86" spans="1:21" ht="105" x14ac:dyDescent="0.25">
      <c r="A86" s="108">
        <v>58.500000000000007</v>
      </c>
      <c r="B86" s="109"/>
      <c r="C86" s="110"/>
      <c r="D86" s="110"/>
      <c r="E86" s="110"/>
      <c r="F86" s="110"/>
      <c r="G86" s="110"/>
      <c r="H86" s="110"/>
      <c r="I86" s="111" t="s">
        <v>231</v>
      </c>
      <c r="J86" s="123" t="s">
        <v>232</v>
      </c>
      <c r="K86" s="124" t="s">
        <v>80</v>
      </c>
      <c r="L86" s="114" t="s">
        <v>70</v>
      </c>
      <c r="M86" s="115">
        <v>156800</v>
      </c>
      <c r="N86" s="116">
        <v>156800</v>
      </c>
      <c r="O86" s="117">
        <v>43964</v>
      </c>
      <c r="P86" s="118">
        <v>0</v>
      </c>
      <c r="Q86" s="119">
        <v>0</v>
      </c>
      <c r="R86" s="120">
        <v>0</v>
      </c>
      <c r="S86" s="120">
        <v>0</v>
      </c>
      <c r="T86" s="120">
        <f t="shared" si="2"/>
        <v>156800</v>
      </c>
      <c r="U86" s="121"/>
    </row>
    <row r="87" spans="1:21" ht="105" x14ac:dyDescent="0.25">
      <c r="A87" s="108">
        <v>60</v>
      </c>
      <c r="B87" s="109"/>
      <c r="C87" s="110"/>
      <c r="D87" s="110"/>
      <c r="E87" s="110"/>
      <c r="F87" s="110"/>
      <c r="G87" s="110"/>
      <c r="H87" s="110"/>
      <c r="I87" s="111" t="s">
        <v>233</v>
      </c>
      <c r="J87" s="123" t="s">
        <v>234</v>
      </c>
      <c r="K87" s="124" t="s">
        <v>80</v>
      </c>
      <c r="L87" s="114" t="s">
        <v>70</v>
      </c>
      <c r="M87" s="115">
        <v>155100</v>
      </c>
      <c r="N87" s="116">
        <v>155100</v>
      </c>
      <c r="O87" s="117">
        <v>43941</v>
      </c>
      <c r="P87" s="118">
        <v>0</v>
      </c>
      <c r="Q87" s="119">
        <v>0</v>
      </c>
      <c r="R87" s="120">
        <v>0</v>
      </c>
      <c r="S87" s="120">
        <v>0</v>
      </c>
      <c r="T87" s="120">
        <f t="shared" si="2"/>
        <v>155100</v>
      </c>
      <c r="U87" s="121"/>
    </row>
    <row r="88" spans="1:21" ht="105" x14ac:dyDescent="0.25">
      <c r="A88" s="108">
        <v>60.05</v>
      </c>
      <c r="B88" s="109"/>
      <c r="C88" s="110"/>
      <c r="D88" s="110"/>
      <c r="E88" s="110"/>
      <c r="F88" s="110"/>
      <c r="G88" s="110"/>
      <c r="H88" s="110"/>
      <c r="I88" s="111" t="s">
        <v>235</v>
      </c>
      <c r="J88" s="123" t="s">
        <v>236</v>
      </c>
      <c r="K88" s="124" t="s">
        <v>80</v>
      </c>
      <c r="L88" s="114" t="s">
        <v>70</v>
      </c>
      <c r="M88" s="115">
        <v>155100</v>
      </c>
      <c r="N88" s="116">
        <v>155100</v>
      </c>
      <c r="O88" s="117">
        <v>43941</v>
      </c>
      <c r="P88" s="118">
        <v>0</v>
      </c>
      <c r="Q88" s="119">
        <v>0</v>
      </c>
      <c r="R88" s="120">
        <v>0</v>
      </c>
      <c r="S88" s="120">
        <v>0</v>
      </c>
      <c r="T88" s="120">
        <f t="shared" si="2"/>
        <v>155100</v>
      </c>
      <c r="U88" s="121"/>
    </row>
    <row r="89" spans="1:21" ht="105" x14ac:dyDescent="0.25">
      <c r="A89" s="108">
        <v>60.099999999999994</v>
      </c>
      <c r="B89" s="109"/>
      <c r="C89" s="110"/>
      <c r="D89" s="110"/>
      <c r="E89" s="110"/>
      <c r="F89" s="110"/>
      <c r="G89" s="110"/>
      <c r="H89" s="110"/>
      <c r="I89" s="111" t="s">
        <v>237</v>
      </c>
      <c r="J89" s="123" t="s">
        <v>238</v>
      </c>
      <c r="K89" s="124" t="s">
        <v>80</v>
      </c>
      <c r="L89" s="114" t="s">
        <v>70</v>
      </c>
      <c r="M89" s="115">
        <v>155100</v>
      </c>
      <c r="N89" s="116">
        <v>155100</v>
      </c>
      <c r="O89" s="117">
        <v>43941</v>
      </c>
      <c r="P89" s="118">
        <v>0</v>
      </c>
      <c r="Q89" s="119">
        <v>0</v>
      </c>
      <c r="R89" s="120">
        <v>0</v>
      </c>
      <c r="S89" s="120">
        <v>0</v>
      </c>
      <c r="T89" s="120">
        <f t="shared" si="2"/>
        <v>155100</v>
      </c>
      <c r="U89" s="121"/>
    </row>
    <row r="90" spans="1:21" ht="105" x14ac:dyDescent="0.25">
      <c r="A90" s="108">
        <v>60.149999999999991</v>
      </c>
      <c r="B90" s="109"/>
      <c r="C90" s="110"/>
      <c r="D90" s="110"/>
      <c r="E90" s="110"/>
      <c r="F90" s="110"/>
      <c r="G90" s="110"/>
      <c r="H90" s="110"/>
      <c r="I90" s="111" t="s">
        <v>239</v>
      </c>
      <c r="J90" s="123" t="s">
        <v>240</v>
      </c>
      <c r="K90" s="124" t="s">
        <v>80</v>
      </c>
      <c r="L90" s="114" t="s">
        <v>70</v>
      </c>
      <c r="M90" s="115">
        <v>155100</v>
      </c>
      <c r="N90" s="116">
        <v>155100</v>
      </c>
      <c r="O90" s="117">
        <v>43969</v>
      </c>
      <c r="P90" s="118">
        <v>0</v>
      </c>
      <c r="Q90" s="119">
        <v>0</v>
      </c>
      <c r="R90" s="120">
        <v>0</v>
      </c>
      <c r="S90" s="120">
        <v>0</v>
      </c>
      <c r="T90" s="120">
        <f t="shared" si="2"/>
        <v>155100</v>
      </c>
      <c r="U90" s="121"/>
    </row>
    <row r="91" spans="1:21" ht="105" x14ac:dyDescent="0.25">
      <c r="A91" s="108">
        <v>60.199999999999989</v>
      </c>
      <c r="B91" s="109"/>
      <c r="C91" s="110"/>
      <c r="D91" s="110"/>
      <c r="E91" s="110"/>
      <c r="F91" s="110"/>
      <c r="G91" s="110"/>
      <c r="H91" s="110"/>
      <c r="I91" s="111" t="s">
        <v>241</v>
      </c>
      <c r="J91" s="123" t="s">
        <v>242</v>
      </c>
      <c r="K91" s="124" t="s">
        <v>80</v>
      </c>
      <c r="L91" s="114" t="s">
        <v>70</v>
      </c>
      <c r="M91" s="115">
        <v>155100</v>
      </c>
      <c r="N91" s="116">
        <v>155100</v>
      </c>
      <c r="O91" s="117">
        <v>43969</v>
      </c>
      <c r="P91" s="118">
        <v>0</v>
      </c>
      <c r="Q91" s="119">
        <v>0</v>
      </c>
      <c r="R91" s="120">
        <v>0</v>
      </c>
      <c r="S91" s="120">
        <v>0</v>
      </c>
      <c r="T91" s="120">
        <f t="shared" si="2"/>
        <v>155100</v>
      </c>
      <c r="U91" s="121"/>
    </row>
    <row r="92" spans="1:21" ht="120" x14ac:dyDescent="0.25">
      <c r="A92" s="108">
        <v>60.249999999999986</v>
      </c>
      <c r="B92" s="109"/>
      <c r="C92" s="110"/>
      <c r="D92" s="110"/>
      <c r="E92" s="110"/>
      <c r="F92" s="110"/>
      <c r="G92" s="110"/>
      <c r="H92" s="110"/>
      <c r="I92" s="111" t="s">
        <v>243</v>
      </c>
      <c r="J92" s="123" t="s">
        <v>244</v>
      </c>
      <c r="K92" s="124" t="s">
        <v>80</v>
      </c>
      <c r="L92" s="114" t="s">
        <v>70</v>
      </c>
      <c r="M92" s="115">
        <v>155100</v>
      </c>
      <c r="N92" s="116">
        <v>155100</v>
      </c>
      <c r="O92" s="117">
        <v>43969</v>
      </c>
      <c r="P92" s="118">
        <v>0</v>
      </c>
      <c r="Q92" s="119">
        <v>0</v>
      </c>
      <c r="R92" s="120">
        <v>0</v>
      </c>
      <c r="S92" s="120">
        <v>0</v>
      </c>
      <c r="T92" s="120">
        <f t="shared" si="2"/>
        <v>155100</v>
      </c>
      <c r="U92" s="121"/>
    </row>
    <row r="93" spans="1:21" ht="105" x14ac:dyDescent="0.25">
      <c r="A93" s="108">
        <v>60.299999999999983</v>
      </c>
      <c r="B93" s="109"/>
      <c r="C93" s="110"/>
      <c r="D93" s="110"/>
      <c r="E93" s="110"/>
      <c r="F93" s="110"/>
      <c r="G93" s="110"/>
      <c r="H93" s="110"/>
      <c r="I93" s="111" t="s">
        <v>245</v>
      </c>
      <c r="J93" s="123" t="s">
        <v>246</v>
      </c>
      <c r="K93" s="124" t="s">
        <v>80</v>
      </c>
      <c r="L93" s="114" t="s">
        <v>70</v>
      </c>
      <c r="M93" s="115">
        <v>155100</v>
      </c>
      <c r="N93" s="116">
        <v>155100</v>
      </c>
      <c r="O93" s="117">
        <v>43941</v>
      </c>
      <c r="P93" s="118">
        <v>0</v>
      </c>
      <c r="Q93" s="119">
        <v>0</v>
      </c>
      <c r="R93" s="120">
        <v>0</v>
      </c>
      <c r="S93" s="120">
        <v>0</v>
      </c>
      <c r="T93" s="120">
        <f t="shared" si="2"/>
        <v>155100</v>
      </c>
      <c r="U93" s="121"/>
    </row>
    <row r="94" spans="1:21" ht="105" x14ac:dyDescent="0.25">
      <c r="A94" s="108">
        <v>60.34999999999998</v>
      </c>
      <c r="B94" s="109"/>
      <c r="C94" s="110"/>
      <c r="D94" s="110"/>
      <c r="E94" s="110"/>
      <c r="F94" s="110"/>
      <c r="G94" s="110"/>
      <c r="H94" s="110"/>
      <c r="I94" s="111" t="s">
        <v>247</v>
      </c>
      <c r="J94" s="123" t="s">
        <v>248</v>
      </c>
      <c r="K94" s="124" t="s">
        <v>80</v>
      </c>
      <c r="L94" s="114" t="s">
        <v>70</v>
      </c>
      <c r="M94" s="115">
        <v>155100</v>
      </c>
      <c r="N94" s="116">
        <v>155100</v>
      </c>
      <c r="O94" s="117">
        <v>43941</v>
      </c>
      <c r="P94" s="118">
        <v>0</v>
      </c>
      <c r="Q94" s="119">
        <v>0</v>
      </c>
      <c r="R94" s="120">
        <v>0</v>
      </c>
      <c r="S94" s="120">
        <v>0</v>
      </c>
      <c r="T94" s="120">
        <f t="shared" si="2"/>
        <v>155100</v>
      </c>
      <c r="U94" s="121"/>
    </row>
    <row r="95" spans="1:21" ht="105" x14ac:dyDescent="0.25">
      <c r="A95" s="108">
        <v>60.399999999999977</v>
      </c>
      <c r="B95" s="109"/>
      <c r="C95" s="110"/>
      <c r="D95" s="110"/>
      <c r="E95" s="110"/>
      <c r="F95" s="110"/>
      <c r="G95" s="110"/>
      <c r="H95" s="110"/>
      <c r="I95" s="111" t="s">
        <v>249</v>
      </c>
      <c r="J95" s="123" t="s">
        <v>250</v>
      </c>
      <c r="K95" s="124" t="s">
        <v>80</v>
      </c>
      <c r="L95" s="114" t="s">
        <v>70</v>
      </c>
      <c r="M95" s="115">
        <v>155100</v>
      </c>
      <c r="N95" s="116">
        <v>155100</v>
      </c>
      <c r="O95" s="117">
        <v>43969</v>
      </c>
      <c r="P95" s="118">
        <v>0</v>
      </c>
      <c r="Q95" s="119">
        <v>0</v>
      </c>
      <c r="R95" s="120">
        <v>0</v>
      </c>
      <c r="S95" s="120">
        <v>0</v>
      </c>
      <c r="T95" s="120">
        <f t="shared" si="2"/>
        <v>155100</v>
      </c>
      <c r="U95" s="121"/>
    </row>
    <row r="96" spans="1:21" ht="105" x14ac:dyDescent="0.25">
      <c r="A96" s="108">
        <v>60.449999999999974</v>
      </c>
      <c r="B96" s="109"/>
      <c r="C96" s="110"/>
      <c r="D96" s="110"/>
      <c r="E96" s="110"/>
      <c r="F96" s="110"/>
      <c r="G96" s="110"/>
      <c r="H96" s="110"/>
      <c r="I96" s="111" t="s">
        <v>251</v>
      </c>
      <c r="J96" s="123" t="s">
        <v>252</v>
      </c>
      <c r="K96" s="124" t="s">
        <v>80</v>
      </c>
      <c r="L96" s="114" t="s">
        <v>70</v>
      </c>
      <c r="M96" s="115">
        <v>155100</v>
      </c>
      <c r="N96" s="116">
        <v>155100</v>
      </c>
      <c r="O96" s="117">
        <v>43969</v>
      </c>
      <c r="P96" s="118">
        <v>0</v>
      </c>
      <c r="Q96" s="119">
        <v>0</v>
      </c>
      <c r="R96" s="120">
        <v>0</v>
      </c>
      <c r="S96" s="120">
        <v>0</v>
      </c>
      <c r="T96" s="120">
        <f t="shared" si="2"/>
        <v>155100</v>
      </c>
      <c r="U96" s="121"/>
    </row>
    <row r="97" spans="1:21" ht="105" x14ac:dyDescent="0.25">
      <c r="A97" s="108">
        <v>60.499999999999972</v>
      </c>
      <c r="B97" s="109"/>
      <c r="C97" s="110"/>
      <c r="D97" s="110"/>
      <c r="E97" s="110"/>
      <c r="F97" s="110"/>
      <c r="G97" s="110"/>
      <c r="H97" s="110"/>
      <c r="I97" s="111" t="s">
        <v>253</v>
      </c>
      <c r="J97" s="123" t="s">
        <v>254</v>
      </c>
      <c r="K97" s="124" t="s">
        <v>80</v>
      </c>
      <c r="L97" s="114" t="s">
        <v>70</v>
      </c>
      <c r="M97" s="115">
        <v>155100</v>
      </c>
      <c r="N97" s="116">
        <v>155100</v>
      </c>
      <c r="O97" s="117">
        <v>43969</v>
      </c>
      <c r="P97" s="118">
        <v>0</v>
      </c>
      <c r="Q97" s="119">
        <v>0</v>
      </c>
      <c r="R97" s="120">
        <v>0</v>
      </c>
      <c r="S97" s="120">
        <v>0</v>
      </c>
      <c r="T97" s="120">
        <f t="shared" si="2"/>
        <v>155100</v>
      </c>
      <c r="U97" s="121"/>
    </row>
    <row r="98" spans="1:21" ht="105" x14ac:dyDescent="0.25">
      <c r="A98" s="108">
        <v>60.549999999999969</v>
      </c>
      <c r="B98" s="109"/>
      <c r="C98" s="110"/>
      <c r="D98" s="110"/>
      <c r="E98" s="110"/>
      <c r="F98" s="110"/>
      <c r="G98" s="110"/>
      <c r="H98" s="110"/>
      <c r="I98" s="111" t="s">
        <v>255</v>
      </c>
      <c r="J98" s="123" t="s">
        <v>256</v>
      </c>
      <c r="K98" s="124" t="s">
        <v>80</v>
      </c>
      <c r="L98" s="114" t="s">
        <v>70</v>
      </c>
      <c r="M98" s="115">
        <v>155100</v>
      </c>
      <c r="N98" s="116">
        <v>155100</v>
      </c>
      <c r="O98" s="117">
        <v>43969</v>
      </c>
      <c r="P98" s="118">
        <v>0</v>
      </c>
      <c r="Q98" s="119">
        <v>0</v>
      </c>
      <c r="R98" s="120">
        <v>0</v>
      </c>
      <c r="S98" s="120">
        <v>0</v>
      </c>
      <c r="T98" s="120">
        <f t="shared" si="2"/>
        <v>155100</v>
      </c>
      <c r="U98" s="121"/>
    </row>
    <row r="99" spans="1:21" ht="105" x14ac:dyDescent="0.25">
      <c r="A99" s="108">
        <v>60.599999999999966</v>
      </c>
      <c r="B99" s="109"/>
      <c r="C99" s="110"/>
      <c r="D99" s="110"/>
      <c r="E99" s="110"/>
      <c r="F99" s="110"/>
      <c r="G99" s="110"/>
      <c r="H99" s="110"/>
      <c r="I99" s="111" t="s">
        <v>257</v>
      </c>
      <c r="J99" s="123" t="s">
        <v>258</v>
      </c>
      <c r="K99" s="124" t="s">
        <v>80</v>
      </c>
      <c r="L99" s="114" t="s">
        <v>70</v>
      </c>
      <c r="M99" s="115">
        <v>155100</v>
      </c>
      <c r="N99" s="116">
        <v>155100</v>
      </c>
      <c r="O99" s="117">
        <v>43941</v>
      </c>
      <c r="P99" s="118">
        <v>0</v>
      </c>
      <c r="Q99" s="119">
        <v>0</v>
      </c>
      <c r="R99" s="120">
        <v>0</v>
      </c>
      <c r="S99" s="120">
        <v>0</v>
      </c>
      <c r="T99" s="120">
        <f t="shared" si="2"/>
        <v>155100</v>
      </c>
      <c r="U99" s="121"/>
    </row>
    <row r="100" spans="1:21" ht="60" x14ac:dyDescent="0.25">
      <c r="A100" s="108">
        <v>65</v>
      </c>
      <c r="B100" s="109"/>
      <c r="C100" s="110"/>
      <c r="D100" s="110"/>
      <c r="E100" s="110"/>
      <c r="F100" s="110"/>
      <c r="G100" s="110"/>
      <c r="H100" s="110"/>
      <c r="I100" s="111" t="s">
        <v>259</v>
      </c>
      <c r="J100" s="123" t="s">
        <v>260</v>
      </c>
      <c r="K100" s="124" t="s">
        <v>122</v>
      </c>
      <c r="L100" s="114" t="s">
        <v>70</v>
      </c>
      <c r="M100" s="115">
        <v>240000</v>
      </c>
      <c r="N100" s="116">
        <v>240000</v>
      </c>
      <c r="O100" s="117">
        <v>43528</v>
      </c>
      <c r="P100" s="118">
        <v>0</v>
      </c>
      <c r="Q100" s="119">
        <v>0</v>
      </c>
      <c r="R100" s="120">
        <v>0</v>
      </c>
      <c r="S100" s="120">
        <v>0</v>
      </c>
      <c r="T100" s="120">
        <f t="shared" si="2"/>
        <v>240000</v>
      </c>
      <c r="U100" s="121"/>
    </row>
    <row r="101" spans="1:21" ht="75" x14ac:dyDescent="0.25">
      <c r="A101" s="108">
        <v>69</v>
      </c>
      <c r="B101" s="109"/>
      <c r="C101" s="110"/>
      <c r="D101" s="110"/>
      <c r="E101" s="110"/>
      <c r="F101" s="110"/>
      <c r="G101" s="110"/>
      <c r="H101" s="110"/>
      <c r="I101" s="111" t="s">
        <v>261</v>
      </c>
      <c r="J101" s="123" t="s">
        <v>262</v>
      </c>
      <c r="K101" s="124" t="s">
        <v>122</v>
      </c>
      <c r="L101" s="114" t="s">
        <v>70</v>
      </c>
      <c r="M101" s="115">
        <v>420000</v>
      </c>
      <c r="N101" s="116">
        <v>420000</v>
      </c>
      <c r="O101" s="117">
        <v>43555</v>
      </c>
      <c r="P101" s="118">
        <v>0</v>
      </c>
      <c r="Q101" s="119">
        <v>0</v>
      </c>
      <c r="R101" s="120">
        <v>0</v>
      </c>
      <c r="S101" s="120">
        <v>0</v>
      </c>
      <c r="T101" s="120">
        <f t="shared" si="2"/>
        <v>420000</v>
      </c>
      <c r="U101" s="121"/>
    </row>
    <row r="102" spans="1:21" ht="60" x14ac:dyDescent="0.25">
      <c r="A102" s="108">
        <v>76</v>
      </c>
      <c r="B102" s="109"/>
      <c r="C102" s="110"/>
      <c r="D102" s="110"/>
      <c r="E102" s="110"/>
      <c r="F102" s="110"/>
      <c r="G102" s="110"/>
      <c r="H102" s="110"/>
      <c r="I102" s="111" t="s">
        <v>263</v>
      </c>
      <c r="J102" s="123" t="s">
        <v>264</v>
      </c>
      <c r="K102" s="124" t="s">
        <v>69</v>
      </c>
      <c r="L102" s="114" t="s">
        <v>70</v>
      </c>
      <c r="M102" s="115">
        <v>2640000</v>
      </c>
      <c r="N102" s="116">
        <v>2640000</v>
      </c>
      <c r="O102" s="117">
        <v>43555</v>
      </c>
      <c r="P102" s="118">
        <v>0</v>
      </c>
      <c r="Q102" s="119">
        <v>0</v>
      </c>
      <c r="R102" s="120">
        <v>0</v>
      </c>
      <c r="S102" s="120">
        <v>0</v>
      </c>
      <c r="T102" s="120">
        <f t="shared" si="2"/>
        <v>2640000</v>
      </c>
      <c r="U102" s="121"/>
    </row>
    <row r="103" spans="1:21" ht="105" x14ac:dyDescent="0.25">
      <c r="A103" s="108">
        <v>79</v>
      </c>
      <c r="B103" s="109"/>
      <c r="C103" s="110"/>
      <c r="D103" s="110"/>
      <c r="E103" s="110"/>
      <c r="F103" s="110"/>
      <c r="G103" s="110"/>
      <c r="H103" s="110"/>
      <c r="I103" s="111" t="s">
        <v>265</v>
      </c>
      <c r="J103" s="123" t="s">
        <v>266</v>
      </c>
      <c r="K103" s="124" t="s">
        <v>267</v>
      </c>
      <c r="L103" s="114" t="s">
        <v>70</v>
      </c>
      <c r="M103" s="115">
        <v>360000</v>
      </c>
      <c r="N103" s="116">
        <v>360000</v>
      </c>
      <c r="O103" s="117">
        <v>43527</v>
      </c>
      <c r="P103" s="118">
        <v>0</v>
      </c>
      <c r="Q103" s="119">
        <v>0</v>
      </c>
      <c r="R103" s="120">
        <v>0</v>
      </c>
      <c r="S103" s="120">
        <v>0</v>
      </c>
      <c r="T103" s="120">
        <f t="shared" si="2"/>
        <v>360000</v>
      </c>
      <c r="U103" s="121"/>
    </row>
    <row r="104" spans="1:21" ht="120" x14ac:dyDescent="0.25">
      <c r="A104" s="108">
        <v>80</v>
      </c>
      <c r="B104" s="109"/>
      <c r="C104" s="110"/>
      <c r="D104" s="110"/>
      <c r="E104" s="110"/>
      <c r="F104" s="110"/>
      <c r="G104" s="110"/>
      <c r="H104" s="110"/>
      <c r="I104" s="111" t="s">
        <v>268</v>
      </c>
      <c r="J104" s="123" t="s">
        <v>269</v>
      </c>
      <c r="K104" s="124" t="s">
        <v>80</v>
      </c>
      <c r="L104" s="114" t="s">
        <v>70</v>
      </c>
      <c r="M104" s="115">
        <v>100800</v>
      </c>
      <c r="N104" s="116">
        <v>100800</v>
      </c>
      <c r="O104" s="117">
        <v>43873</v>
      </c>
      <c r="P104" s="118">
        <v>0</v>
      </c>
      <c r="Q104" s="119">
        <v>0</v>
      </c>
      <c r="R104" s="120">
        <v>0</v>
      </c>
      <c r="S104" s="120">
        <v>0</v>
      </c>
      <c r="T104" s="120">
        <f t="shared" si="2"/>
        <v>100800</v>
      </c>
      <c r="U104" s="121"/>
    </row>
    <row r="105" spans="1:21" ht="105" x14ac:dyDescent="0.25">
      <c r="A105" s="108">
        <v>80.099999999999994</v>
      </c>
      <c r="B105" s="109"/>
      <c r="C105" s="110"/>
      <c r="D105" s="110"/>
      <c r="E105" s="110"/>
      <c r="F105" s="110"/>
      <c r="G105" s="110"/>
      <c r="H105" s="110"/>
      <c r="I105" s="111" t="s">
        <v>270</v>
      </c>
      <c r="J105" s="123" t="s">
        <v>271</v>
      </c>
      <c r="K105" s="124" t="s">
        <v>80</v>
      </c>
      <c r="L105" s="114" t="s">
        <v>70</v>
      </c>
      <c r="M105" s="115">
        <v>100800</v>
      </c>
      <c r="N105" s="116">
        <v>100800</v>
      </c>
      <c r="O105" s="117">
        <v>43873</v>
      </c>
      <c r="P105" s="118">
        <v>0</v>
      </c>
      <c r="Q105" s="119">
        <v>0</v>
      </c>
      <c r="R105" s="120">
        <v>0</v>
      </c>
      <c r="S105" s="120">
        <v>0</v>
      </c>
      <c r="T105" s="120">
        <f t="shared" si="2"/>
        <v>100800</v>
      </c>
      <c r="U105" s="121"/>
    </row>
    <row r="106" spans="1:21" ht="105" x14ac:dyDescent="0.25">
      <c r="A106" s="108">
        <v>80.199999999999989</v>
      </c>
      <c r="B106" s="109"/>
      <c r="C106" s="110"/>
      <c r="D106" s="110"/>
      <c r="E106" s="110"/>
      <c r="F106" s="110"/>
      <c r="G106" s="110"/>
      <c r="H106" s="110"/>
      <c r="I106" s="111" t="s">
        <v>272</v>
      </c>
      <c r="J106" s="123" t="s">
        <v>273</v>
      </c>
      <c r="K106" s="124" t="s">
        <v>80</v>
      </c>
      <c r="L106" s="114" t="s">
        <v>70</v>
      </c>
      <c r="M106" s="115">
        <v>100800</v>
      </c>
      <c r="N106" s="116">
        <v>100800</v>
      </c>
      <c r="O106" s="117">
        <v>43873</v>
      </c>
      <c r="P106" s="118">
        <v>0</v>
      </c>
      <c r="Q106" s="119">
        <v>0</v>
      </c>
      <c r="R106" s="120">
        <v>0</v>
      </c>
      <c r="S106" s="120">
        <v>0</v>
      </c>
      <c r="T106" s="120">
        <f t="shared" si="2"/>
        <v>100800</v>
      </c>
      <c r="U106" s="121"/>
    </row>
    <row r="107" spans="1:21" ht="105" x14ac:dyDescent="0.25">
      <c r="A107" s="108">
        <v>80.299999999999983</v>
      </c>
      <c r="B107" s="109"/>
      <c r="C107" s="110"/>
      <c r="D107" s="110"/>
      <c r="E107" s="110"/>
      <c r="F107" s="110"/>
      <c r="G107" s="110"/>
      <c r="H107" s="110"/>
      <c r="I107" s="111" t="s">
        <v>274</v>
      </c>
      <c r="J107" s="123" t="s">
        <v>275</v>
      </c>
      <c r="K107" s="124" t="s">
        <v>80</v>
      </c>
      <c r="L107" s="114" t="s">
        <v>70</v>
      </c>
      <c r="M107" s="115">
        <v>100800</v>
      </c>
      <c r="N107" s="116">
        <v>100800</v>
      </c>
      <c r="O107" s="117">
        <v>43873</v>
      </c>
      <c r="P107" s="118">
        <v>0</v>
      </c>
      <c r="Q107" s="119">
        <v>0</v>
      </c>
      <c r="R107" s="120">
        <v>0</v>
      </c>
      <c r="S107" s="120">
        <v>0</v>
      </c>
      <c r="T107" s="120">
        <f t="shared" si="2"/>
        <v>100800</v>
      </c>
      <c r="U107" s="121"/>
    </row>
    <row r="108" spans="1:21" ht="75" x14ac:dyDescent="0.25">
      <c r="A108" s="108">
        <v>82</v>
      </c>
      <c r="B108" s="109"/>
      <c r="C108" s="110"/>
      <c r="D108" s="110"/>
      <c r="E108" s="110"/>
      <c r="F108" s="110"/>
      <c r="G108" s="110"/>
      <c r="H108" s="110"/>
      <c r="I108" s="111" t="s">
        <v>276</v>
      </c>
      <c r="J108" s="123" t="s">
        <v>277</v>
      </c>
      <c r="K108" s="124" t="s">
        <v>122</v>
      </c>
      <c r="L108" s="114" t="s">
        <v>70</v>
      </c>
      <c r="M108" s="115">
        <v>420000</v>
      </c>
      <c r="N108" s="116">
        <v>420000</v>
      </c>
      <c r="O108" s="117">
        <v>43555</v>
      </c>
      <c r="P108" s="118">
        <v>0</v>
      </c>
      <c r="Q108" s="119">
        <v>0</v>
      </c>
      <c r="R108" s="120">
        <v>0</v>
      </c>
      <c r="S108" s="120">
        <v>0</v>
      </c>
      <c r="T108" s="120">
        <f t="shared" si="2"/>
        <v>420000</v>
      </c>
      <c r="U108" s="121"/>
    </row>
    <row r="109" spans="1:21" ht="120" x14ac:dyDescent="0.25">
      <c r="A109" s="108">
        <v>84</v>
      </c>
      <c r="B109" s="109"/>
      <c r="C109" s="110"/>
      <c r="D109" s="110"/>
      <c r="E109" s="110"/>
      <c r="F109" s="110"/>
      <c r="G109" s="110"/>
      <c r="H109" s="110"/>
      <c r="I109" s="111" t="s">
        <v>278</v>
      </c>
      <c r="J109" s="123" t="s">
        <v>279</v>
      </c>
      <c r="K109" s="124" t="s">
        <v>80</v>
      </c>
      <c r="L109" s="114" t="s">
        <v>70</v>
      </c>
      <c r="M109" s="115">
        <v>112000</v>
      </c>
      <c r="N109" s="116">
        <v>112000</v>
      </c>
      <c r="O109" s="117">
        <v>43741</v>
      </c>
      <c r="P109" s="118">
        <v>0</v>
      </c>
      <c r="Q109" s="119">
        <v>0</v>
      </c>
      <c r="R109" s="120">
        <v>0</v>
      </c>
      <c r="S109" s="120">
        <v>0</v>
      </c>
      <c r="T109" s="120">
        <f t="shared" si="2"/>
        <v>112000</v>
      </c>
      <c r="U109" s="121"/>
    </row>
    <row r="110" spans="1:21" ht="105" x14ac:dyDescent="0.25">
      <c r="A110" s="108">
        <v>84.1</v>
      </c>
      <c r="B110" s="109"/>
      <c r="C110" s="110"/>
      <c r="D110" s="110"/>
      <c r="E110" s="110"/>
      <c r="F110" s="110"/>
      <c r="G110" s="110"/>
      <c r="H110" s="110"/>
      <c r="I110" s="111" t="s">
        <v>280</v>
      </c>
      <c r="J110" s="123" t="s">
        <v>281</v>
      </c>
      <c r="K110" s="124" t="s">
        <v>80</v>
      </c>
      <c r="L110" s="114" t="s">
        <v>70</v>
      </c>
      <c r="M110" s="115">
        <v>112000</v>
      </c>
      <c r="N110" s="116">
        <v>112000</v>
      </c>
      <c r="O110" s="117">
        <v>43741</v>
      </c>
      <c r="P110" s="118">
        <v>0</v>
      </c>
      <c r="Q110" s="119">
        <v>0</v>
      </c>
      <c r="R110" s="120">
        <v>0</v>
      </c>
      <c r="S110" s="120">
        <v>0</v>
      </c>
      <c r="T110" s="120">
        <f t="shared" si="2"/>
        <v>112000</v>
      </c>
      <c r="U110" s="121"/>
    </row>
    <row r="111" spans="1:21" ht="105" x14ac:dyDescent="0.25">
      <c r="A111" s="108">
        <v>84.199999999999989</v>
      </c>
      <c r="B111" s="109"/>
      <c r="C111" s="110"/>
      <c r="D111" s="110"/>
      <c r="E111" s="110"/>
      <c r="F111" s="110"/>
      <c r="G111" s="110"/>
      <c r="H111" s="110"/>
      <c r="I111" s="111" t="s">
        <v>282</v>
      </c>
      <c r="J111" s="123" t="s">
        <v>283</v>
      </c>
      <c r="K111" s="124" t="s">
        <v>80</v>
      </c>
      <c r="L111" s="114" t="s">
        <v>70</v>
      </c>
      <c r="M111" s="115">
        <v>112000</v>
      </c>
      <c r="N111" s="116">
        <v>112000</v>
      </c>
      <c r="O111" s="117">
        <v>43768</v>
      </c>
      <c r="P111" s="118">
        <v>0</v>
      </c>
      <c r="Q111" s="119">
        <v>0</v>
      </c>
      <c r="R111" s="120">
        <v>0</v>
      </c>
      <c r="S111" s="120">
        <v>0</v>
      </c>
      <c r="T111" s="120">
        <f t="shared" si="2"/>
        <v>112000</v>
      </c>
      <c r="U111" s="121"/>
    </row>
    <row r="112" spans="1:21" ht="105" x14ac:dyDescent="0.25">
      <c r="A112" s="108">
        <v>84.299999999999983</v>
      </c>
      <c r="B112" s="109"/>
      <c r="C112" s="110"/>
      <c r="D112" s="110"/>
      <c r="E112" s="110"/>
      <c r="F112" s="110"/>
      <c r="G112" s="110"/>
      <c r="H112" s="110"/>
      <c r="I112" s="111" t="s">
        <v>284</v>
      </c>
      <c r="J112" s="123" t="s">
        <v>285</v>
      </c>
      <c r="K112" s="124" t="s">
        <v>80</v>
      </c>
      <c r="L112" s="114" t="s">
        <v>70</v>
      </c>
      <c r="M112" s="115">
        <v>112000</v>
      </c>
      <c r="N112" s="116">
        <v>112000</v>
      </c>
      <c r="O112" s="117">
        <v>43768</v>
      </c>
      <c r="P112" s="118">
        <v>0</v>
      </c>
      <c r="Q112" s="119">
        <v>0</v>
      </c>
      <c r="R112" s="120">
        <v>0</v>
      </c>
      <c r="S112" s="120">
        <v>0</v>
      </c>
      <c r="T112" s="120">
        <f t="shared" si="2"/>
        <v>112000</v>
      </c>
      <c r="U112" s="121"/>
    </row>
    <row r="113" spans="1:21" ht="90" x14ac:dyDescent="0.25">
      <c r="A113" s="108">
        <v>87</v>
      </c>
      <c r="B113" s="109"/>
      <c r="C113" s="110"/>
      <c r="D113" s="110"/>
      <c r="E113" s="110"/>
      <c r="F113" s="110"/>
      <c r="G113" s="110"/>
      <c r="H113" s="110"/>
      <c r="I113" s="111" t="s">
        <v>286</v>
      </c>
      <c r="J113" s="123" t="s">
        <v>287</v>
      </c>
      <c r="K113" s="124" t="s">
        <v>69</v>
      </c>
      <c r="L113" s="114" t="s">
        <v>70</v>
      </c>
      <c r="M113" s="115">
        <v>180000</v>
      </c>
      <c r="N113" s="116">
        <v>180000</v>
      </c>
      <c r="O113" s="117" t="s">
        <v>288</v>
      </c>
      <c r="P113" s="118">
        <v>0</v>
      </c>
      <c r="Q113" s="119">
        <v>0</v>
      </c>
      <c r="R113" s="120">
        <v>0</v>
      </c>
      <c r="S113" s="120">
        <v>0</v>
      </c>
      <c r="T113" s="120">
        <f t="shared" si="2"/>
        <v>180000</v>
      </c>
      <c r="U113" s="121"/>
    </row>
    <row r="114" spans="1:21" ht="45" x14ac:dyDescent="0.25">
      <c r="A114" s="108">
        <v>92</v>
      </c>
      <c r="B114" s="109"/>
      <c r="C114" s="110"/>
      <c r="D114" s="110"/>
      <c r="E114" s="110"/>
      <c r="F114" s="110"/>
      <c r="G114" s="110"/>
      <c r="H114" s="110"/>
      <c r="I114" s="111" t="s">
        <v>289</v>
      </c>
      <c r="J114" s="123" t="s">
        <v>290</v>
      </c>
      <c r="K114" s="124" t="s">
        <v>69</v>
      </c>
      <c r="L114" s="114" t="s">
        <v>70</v>
      </c>
      <c r="M114" s="115">
        <v>1800000</v>
      </c>
      <c r="N114" s="116">
        <v>1800000</v>
      </c>
      <c r="O114" s="117">
        <v>43625</v>
      </c>
      <c r="P114" s="118">
        <v>0</v>
      </c>
      <c r="Q114" s="119">
        <v>0</v>
      </c>
      <c r="R114" s="120">
        <v>0</v>
      </c>
      <c r="S114" s="120">
        <v>0</v>
      </c>
      <c r="T114" s="120">
        <f t="shared" si="2"/>
        <v>1800000</v>
      </c>
      <c r="U114" s="121"/>
    </row>
    <row r="115" spans="1:21" ht="45" x14ac:dyDescent="0.25">
      <c r="A115" s="108">
        <v>100</v>
      </c>
      <c r="B115" s="109"/>
      <c r="C115" s="110"/>
      <c r="D115" s="110"/>
      <c r="E115" s="110"/>
      <c r="F115" s="110"/>
      <c r="G115" s="110"/>
      <c r="H115" s="110"/>
      <c r="I115" s="111" t="s">
        <v>291</v>
      </c>
      <c r="J115" s="123" t="s">
        <v>292</v>
      </c>
      <c r="K115" s="124" t="s">
        <v>69</v>
      </c>
      <c r="L115" s="114" t="s">
        <v>70</v>
      </c>
      <c r="M115" s="115">
        <v>1680000</v>
      </c>
      <c r="N115" s="116">
        <v>1680000</v>
      </c>
      <c r="O115" s="117">
        <v>43553</v>
      </c>
      <c r="P115" s="118">
        <v>0</v>
      </c>
      <c r="Q115" s="119">
        <v>0</v>
      </c>
      <c r="R115" s="120">
        <v>0</v>
      </c>
      <c r="S115" s="120">
        <v>0</v>
      </c>
      <c r="T115" s="120">
        <f t="shared" si="2"/>
        <v>1680000</v>
      </c>
      <c r="U115" s="121"/>
    </row>
    <row r="116" spans="1:21" ht="45" x14ac:dyDescent="0.25">
      <c r="A116" s="108">
        <v>102</v>
      </c>
      <c r="B116" s="109"/>
      <c r="C116" s="110"/>
      <c r="D116" s="110"/>
      <c r="E116" s="110"/>
      <c r="F116" s="110"/>
      <c r="G116" s="110"/>
      <c r="H116" s="110"/>
      <c r="I116" s="111" t="s">
        <v>293</v>
      </c>
      <c r="J116" s="123" t="s">
        <v>290</v>
      </c>
      <c r="K116" s="124" t="s">
        <v>69</v>
      </c>
      <c r="L116" s="114" t="s">
        <v>70</v>
      </c>
      <c r="M116" s="115">
        <v>270000</v>
      </c>
      <c r="N116" s="116">
        <v>270000</v>
      </c>
      <c r="O116" s="117">
        <v>43515</v>
      </c>
      <c r="P116" s="118">
        <v>0</v>
      </c>
      <c r="Q116" s="119">
        <v>0</v>
      </c>
      <c r="R116" s="120">
        <v>0</v>
      </c>
      <c r="S116" s="120">
        <v>0</v>
      </c>
      <c r="T116" s="120">
        <f t="shared" si="2"/>
        <v>270000</v>
      </c>
      <c r="U116" s="121"/>
    </row>
    <row r="117" spans="1:21" ht="105" x14ac:dyDescent="0.25">
      <c r="A117" s="108">
        <v>103</v>
      </c>
      <c r="B117" s="109"/>
      <c r="C117" s="110"/>
      <c r="D117" s="110"/>
      <c r="E117" s="110"/>
      <c r="F117" s="110"/>
      <c r="G117" s="110"/>
      <c r="H117" s="110"/>
      <c r="I117" s="111" t="s">
        <v>294</v>
      </c>
      <c r="J117" s="123" t="s">
        <v>295</v>
      </c>
      <c r="K117" s="124" t="s">
        <v>80</v>
      </c>
      <c r="L117" s="114" t="s">
        <v>70</v>
      </c>
      <c r="M117" s="115">
        <v>172800</v>
      </c>
      <c r="N117" s="116">
        <v>172800</v>
      </c>
      <c r="O117" s="117">
        <v>43873</v>
      </c>
      <c r="P117" s="118">
        <v>0</v>
      </c>
      <c r="Q117" s="119">
        <v>0</v>
      </c>
      <c r="R117" s="120">
        <v>0</v>
      </c>
      <c r="S117" s="120">
        <v>0</v>
      </c>
      <c r="T117" s="120">
        <f t="shared" si="2"/>
        <v>172800</v>
      </c>
      <c r="U117" s="121"/>
    </row>
    <row r="118" spans="1:21" ht="105" x14ac:dyDescent="0.25">
      <c r="A118" s="108">
        <v>103.1</v>
      </c>
      <c r="B118" s="109"/>
      <c r="C118" s="110"/>
      <c r="D118" s="110"/>
      <c r="E118" s="110"/>
      <c r="F118" s="110"/>
      <c r="G118" s="110"/>
      <c r="H118" s="110"/>
      <c r="I118" s="111" t="s">
        <v>296</v>
      </c>
      <c r="J118" s="123" t="s">
        <v>297</v>
      </c>
      <c r="K118" s="124" t="s">
        <v>80</v>
      </c>
      <c r="L118" s="114" t="s">
        <v>70</v>
      </c>
      <c r="M118" s="115">
        <v>172800</v>
      </c>
      <c r="N118" s="116">
        <v>172800</v>
      </c>
      <c r="O118" s="117">
        <v>43873</v>
      </c>
      <c r="P118" s="118">
        <v>0</v>
      </c>
      <c r="Q118" s="119">
        <v>0</v>
      </c>
      <c r="R118" s="120">
        <v>0</v>
      </c>
      <c r="S118" s="120">
        <v>0</v>
      </c>
      <c r="T118" s="120">
        <f t="shared" si="2"/>
        <v>172800</v>
      </c>
      <c r="U118" s="121"/>
    </row>
    <row r="119" spans="1:21" ht="105" x14ac:dyDescent="0.25">
      <c r="A119" s="108">
        <v>103.19999999999999</v>
      </c>
      <c r="B119" s="109"/>
      <c r="C119" s="110"/>
      <c r="D119" s="110"/>
      <c r="E119" s="110"/>
      <c r="F119" s="110"/>
      <c r="G119" s="110"/>
      <c r="H119" s="110"/>
      <c r="I119" s="111" t="s">
        <v>298</v>
      </c>
      <c r="J119" s="123" t="s">
        <v>299</v>
      </c>
      <c r="K119" s="124" t="s">
        <v>80</v>
      </c>
      <c r="L119" s="114" t="s">
        <v>70</v>
      </c>
      <c r="M119" s="115">
        <v>172800</v>
      </c>
      <c r="N119" s="116">
        <v>172800</v>
      </c>
      <c r="O119" s="117">
        <v>43873</v>
      </c>
      <c r="P119" s="118">
        <v>0</v>
      </c>
      <c r="Q119" s="119">
        <v>0</v>
      </c>
      <c r="R119" s="120">
        <v>0</v>
      </c>
      <c r="S119" s="120">
        <v>0</v>
      </c>
      <c r="T119" s="120">
        <f t="shared" si="2"/>
        <v>172800</v>
      </c>
      <c r="U119" s="121"/>
    </row>
    <row r="120" spans="1:21" ht="105" x14ac:dyDescent="0.25">
      <c r="A120" s="108">
        <v>103.29999999999998</v>
      </c>
      <c r="B120" s="109"/>
      <c r="C120" s="110"/>
      <c r="D120" s="110"/>
      <c r="E120" s="110"/>
      <c r="F120" s="110"/>
      <c r="G120" s="110"/>
      <c r="H120" s="110"/>
      <c r="I120" s="111" t="s">
        <v>300</v>
      </c>
      <c r="J120" s="123" t="s">
        <v>301</v>
      </c>
      <c r="K120" s="124" t="s">
        <v>80</v>
      </c>
      <c r="L120" s="114" t="s">
        <v>70</v>
      </c>
      <c r="M120" s="115">
        <v>172800</v>
      </c>
      <c r="N120" s="116">
        <v>172800</v>
      </c>
      <c r="O120" s="117">
        <v>43873</v>
      </c>
      <c r="P120" s="118">
        <v>0</v>
      </c>
      <c r="Q120" s="119">
        <v>0</v>
      </c>
      <c r="R120" s="120">
        <v>0</v>
      </c>
      <c r="S120" s="120">
        <v>0</v>
      </c>
      <c r="T120" s="120">
        <f t="shared" si="2"/>
        <v>172800</v>
      </c>
      <c r="U120" s="121"/>
    </row>
    <row r="121" spans="1:21" ht="120" x14ac:dyDescent="0.25">
      <c r="A121" s="108">
        <v>103.39999999999998</v>
      </c>
      <c r="B121" s="109"/>
      <c r="C121" s="110"/>
      <c r="D121" s="110"/>
      <c r="E121" s="110"/>
      <c r="F121" s="110"/>
      <c r="G121" s="110"/>
      <c r="H121" s="110"/>
      <c r="I121" s="111" t="s">
        <v>302</v>
      </c>
      <c r="J121" s="123" t="s">
        <v>303</v>
      </c>
      <c r="K121" s="124" t="s">
        <v>80</v>
      </c>
      <c r="L121" s="114" t="s">
        <v>70</v>
      </c>
      <c r="M121" s="115">
        <v>172800</v>
      </c>
      <c r="N121" s="116">
        <v>172800</v>
      </c>
      <c r="O121" s="117">
        <v>43873</v>
      </c>
      <c r="P121" s="118">
        <v>0</v>
      </c>
      <c r="Q121" s="119">
        <v>0</v>
      </c>
      <c r="R121" s="120">
        <v>0</v>
      </c>
      <c r="S121" s="120">
        <v>0</v>
      </c>
      <c r="T121" s="120">
        <f t="shared" si="2"/>
        <v>172800</v>
      </c>
      <c r="U121" s="121"/>
    </row>
    <row r="122" spans="1:21" ht="105" x14ac:dyDescent="0.25">
      <c r="A122" s="108">
        <v>103.49999999999997</v>
      </c>
      <c r="B122" s="109"/>
      <c r="C122" s="110"/>
      <c r="D122" s="110"/>
      <c r="E122" s="110"/>
      <c r="F122" s="110"/>
      <c r="G122" s="110"/>
      <c r="H122" s="110"/>
      <c r="I122" s="111" t="s">
        <v>304</v>
      </c>
      <c r="J122" s="123" t="s">
        <v>305</v>
      </c>
      <c r="K122" s="124" t="s">
        <v>80</v>
      </c>
      <c r="L122" s="114" t="s">
        <v>70</v>
      </c>
      <c r="M122" s="115">
        <v>172800</v>
      </c>
      <c r="N122" s="116">
        <v>172800</v>
      </c>
      <c r="O122" s="117">
        <v>43873</v>
      </c>
      <c r="P122" s="118">
        <v>0</v>
      </c>
      <c r="Q122" s="119">
        <v>0</v>
      </c>
      <c r="R122" s="120">
        <v>0</v>
      </c>
      <c r="S122" s="120">
        <v>0</v>
      </c>
      <c r="T122" s="120">
        <f t="shared" si="2"/>
        <v>172800</v>
      </c>
      <c r="U122" s="121"/>
    </row>
    <row r="123" spans="1:21" ht="105" x14ac:dyDescent="0.25">
      <c r="A123" s="108">
        <v>103.59999999999997</v>
      </c>
      <c r="B123" s="109"/>
      <c r="C123" s="110"/>
      <c r="D123" s="110"/>
      <c r="E123" s="110"/>
      <c r="F123" s="110"/>
      <c r="G123" s="110"/>
      <c r="H123" s="110"/>
      <c r="I123" s="111" t="s">
        <v>306</v>
      </c>
      <c r="J123" s="123" t="s">
        <v>307</v>
      </c>
      <c r="K123" s="124" t="s">
        <v>80</v>
      </c>
      <c r="L123" s="114" t="s">
        <v>70</v>
      </c>
      <c r="M123" s="115">
        <v>172800</v>
      </c>
      <c r="N123" s="116">
        <v>172800</v>
      </c>
      <c r="O123" s="117">
        <v>43873</v>
      </c>
      <c r="P123" s="118">
        <v>0</v>
      </c>
      <c r="Q123" s="119">
        <v>0</v>
      </c>
      <c r="R123" s="120">
        <v>0</v>
      </c>
      <c r="S123" s="120">
        <v>0</v>
      </c>
      <c r="T123" s="120">
        <f t="shared" si="2"/>
        <v>172800</v>
      </c>
      <c r="U123" s="121"/>
    </row>
    <row r="124" spans="1:21" ht="60" x14ac:dyDescent="0.25">
      <c r="A124" s="108">
        <v>106</v>
      </c>
      <c r="B124" s="109"/>
      <c r="C124" s="110"/>
      <c r="D124" s="110"/>
      <c r="E124" s="110"/>
      <c r="F124" s="110"/>
      <c r="G124" s="110"/>
      <c r="H124" s="110"/>
      <c r="I124" s="111" t="s">
        <v>308</v>
      </c>
      <c r="J124" s="123" t="s">
        <v>309</v>
      </c>
      <c r="K124" s="124" t="s">
        <v>122</v>
      </c>
      <c r="L124" s="114" t="s">
        <v>70</v>
      </c>
      <c r="M124" s="115">
        <v>420000</v>
      </c>
      <c r="N124" s="116">
        <v>420000</v>
      </c>
      <c r="O124" s="117">
        <v>43555</v>
      </c>
      <c r="P124" s="118">
        <v>0</v>
      </c>
      <c r="Q124" s="119">
        <v>0</v>
      </c>
      <c r="R124" s="120">
        <v>0</v>
      </c>
      <c r="S124" s="120">
        <v>0</v>
      </c>
      <c r="T124" s="120">
        <f t="shared" si="2"/>
        <v>420000</v>
      </c>
      <c r="U124" s="121"/>
    </row>
    <row r="125" spans="1:21" ht="105" x14ac:dyDescent="0.25">
      <c r="A125" s="108">
        <v>107</v>
      </c>
      <c r="B125" s="109"/>
      <c r="C125" s="110"/>
      <c r="D125" s="110"/>
      <c r="E125" s="110"/>
      <c r="F125" s="110"/>
      <c r="G125" s="110"/>
      <c r="H125" s="110"/>
      <c r="I125" s="111" t="s">
        <v>310</v>
      </c>
      <c r="J125" s="123" t="s">
        <v>311</v>
      </c>
      <c r="K125" s="124" t="s">
        <v>80</v>
      </c>
      <c r="L125" s="114" t="s">
        <v>70</v>
      </c>
      <c r="M125" s="115">
        <v>120000</v>
      </c>
      <c r="N125" s="116">
        <v>120000</v>
      </c>
      <c r="O125" s="117">
        <v>43741</v>
      </c>
      <c r="P125" s="118">
        <v>0</v>
      </c>
      <c r="Q125" s="119">
        <v>0</v>
      </c>
      <c r="R125" s="120">
        <v>0</v>
      </c>
      <c r="S125" s="120">
        <v>0</v>
      </c>
      <c r="T125" s="120">
        <f t="shared" si="2"/>
        <v>120000</v>
      </c>
      <c r="U125" s="121"/>
    </row>
    <row r="126" spans="1:21" ht="105" x14ac:dyDescent="0.25">
      <c r="A126" s="108">
        <v>107.05</v>
      </c>
      <c r="B126" s="109"/>
      <c r="C126" s="110"/>
      <c r="D126" s="110"/>
      <c r="E126" s="110"/>
      <c r="F126" s="110"/>
      <c r="G126" s="110"/>
      <c r="H126" s="110"/>
      <c r="I126" s="111" t="s">
        <v>312</v>
      </c>
      <c r="J126" s="123" t="s">
        <v>313</v>
      </c>
      <c r="K126" s="124" t="s">
        <v>80</v>
      </c>
      <c r="L126" s="114" t="s">
        <v>70</v>
      </c>
      <c r="M126" s="115">
        <v>120000</v>
      </c>
      <c r="N126" s="116">
        <v>120000</v>
      </c>
      <c r="O126" s="117">
        <v>43768</v>
      </c>
      <c r="P126" s="118">
        <v>0</v>
      </c>
      <c r="Q126" s="119">
        <v>0</v>
      </c>
      <c r="R126" s="120">
        <v>0</v>
      </c>
      <c r="S126" s="120">
        <v>0</v>
      </c>
      <c r="T126" s="120">
        <f t="shared" si="2"/>
        <v>120000</v>
      </c>
      <c r="U126" s="121"/>
    </row>
    <row r="127" spans="1:21" ht="105" x14ac:dyDescent="0.25">
      <c r="A127" s="108">
        <v>107.1</v>
      </c>
      <c r="B127" s="109"/>
      <c r="C127" s="110"/>
      <c r="D127" s="110"/>
      <c r="E127" s="110"/>
      <c r="F127" s="110"/>
      <c r="G127" s="110"/>
      <c r="H127" s="110"/>
      <c r="I127" s="111" t="s">
        <v>314</v>
      </c>
      <c r="J127" s="123" t="s">
        <v>315</v>
      </c>
      <c r="K127" s="124" t="s">
        <v>80</v>
      </c>
      <c r="L127" s="114" t="s">
        <v>70</v>
      </c>
      <c r="M127" s="115">
        <v>120000</v>
      </c>
      <c r="N127" s="116">
        <v>120000</v>
      </c>
      <c r="O127" s="117">
        <v>43768</v>
      </c>
      <c r="P127" s="118">
        <v>0</v>
      </c>
      <c r="Q127" s="119">
        <v>0</v>
      </c>
      <c r="R127" s="120">
        <v>0</v>
      </c>
      <c r="S127" s="120">
        <v>0</v>
      </c>
      <c r="T127" s="120">
        <f t="shared" si="2"/>
        <v>120000</v>
      </c>
      <c r="U127" s="121"/>
    </row>
    <row r="128" spans="1:21" ht="105" x14ac:dyDescent="0.25">
      <c r="A128" s="108">
        <v>107.14999999999999</v>
      </c>
      <c r="B128" s="109"/>
      <c r="C128" s="110"/>
      <c r="D128" s="110"/>
      <c r="E128" s="110"/>
      <c r="F128" s="110"/>
      <c r="G128" s="110"/>
      <c r="H128" s="110"/>
      <c r="I128" s="111" t="s">
        <v>316</v>
      </c>
      <c r="J128" s="123" t="s">
        <v>317</v>
      </c>
      <c r="K128" s="124" t="s">
        <v>80</v>
      </c>
      <c r="L128" s="114" t="s">
        <v>70</v>
      </c>
      <c r="M128" s="115">
        <v>120000</v>
      </c>
      <c r="N128" s="116">
        <v>120000</v>
      </c>
      <c r="O128" s="117">
        <v>43741</v>
      </c>
      <c r="P128" s="118">
        <v>0</v>
      </c>
      <c r="Q128" s="119">
        <v>0</v>
      </c>
      <c r="R128" s="120">
        <v>0</v>
      </c>
      <c r="S128" s="120">
        <v>0</v>
      </c>
      <c r="T128" s="120">
        <f t="shared" si="2"/>
        <v>120000</v>
      </c>
      <c r="U128" s="121"/>
    </row>
    <row r="129" spans="1:21" ht="105" x14ac:dyDescent="0.25">
      <c r="A129" s="108">
        <v>107.19999999999999</v>
      </c>
      <c r="B129" s="109"/>
      <c r="C129" s="110"/>
      <c r="D129" s="110"/>
      <c r="E129" s="110"/>
      <c r="F129" s="110"/>
      <c r="G129" s="110"/>
      <c r="H129" s="110"/>
      <c r="I129" s="111" t="s">
        <v>318</v>
      </c>
      <c r="J129" s="123" t="s">
        <v>319</v>
      </c>
      <c r="K129" s="124" t="s">
        <v>80</v>
      </c>
      <c r="L129" s="114" t="s">
        <v>70</v>
      </c>
      <c r="M129" s="115">
        <v>120000</v>
      </c>
      <c r="N129" s="116">
        <v>120000</v>
      </c>
      <c r="O129" s="117">
        <v>43741</v>
      </c>
      <c r="P129" s="118">
        <v>0</v>
      </c>
      <c r="Q129" s="119">
        <v>0</v>
      </c>
      <c r="R129" s="120">
        <v>0</v>
      </c>
      <c r="S129" s="120">
        <v>0</v>
      </c>
      <c r="T129" s="120">
        <f t="shared" si="2"/>
        <v>120000</v>
      </c>
      <c r="U129" s="121"/>
    </row>
    <row r="130" spans="1:21" ht="105" x14ac:dyDescent="0.25">
      <c r="A130" s="108">
        <v>107.24999999999999</v>
      </c>
      <c r="B130" s="109"/>
      <c r="C130" s="110"/>
      <c r="D130" s="110"/>
      <c r="E130" s="110"/>
      <c r="F130" s="110"/>
      <c r="G130" s="110"/>
      <c r="H130" s="110"/>
      <c r="I130" s="111" t="s">
        <v>320</v>
      </c>
      <c r="J130" s="123" t="s">
        <v>321</v>
      </c>
      <c r="K130" s="124" t="s">
        <v>80</v>
      </c>
      <c r="L130" s="114" t="s">
        <v>70</v>
      </c>
      <c r="M130" s="115">
        <v>120000</v>
      </c>
      <c r="N130" s="116">
        <v>120000</v>
      </c>
      <c r="O130" s="117">
        <v>43768</v>
      </c>
      <c r="P130" s="118">
        <v>0</v>
      </c>
      <c r="Q130" s="119">
        <v>0</v>
      </c>
      <c r="R130" s="120">
        <v>0</v>
      </c>
      <c r="S130" s="120">
        <v>0</v>
      </c>
      <c r="T130" s="120">
        <f t="shared" si="2"/>
        <v>120000</v>
      </c>
      <c r="U130" s="121"/>
    </row>
    <row r="131" spans="1:21" ht="105" x14ac:dyDescent="0.25">
      <c r="A131" s="108">
        <v>107.29999999999998</v>
      </c>
      <c r="B131" s="109"/>
      <c r="C131" s="110"/>
      <c r="D131" s="110"/>
      <c r="E131" s="110"/>
      <c r="F131" s="110"/>
      <c r="G131" s="110"/>
      <c r="H131" s="110"/>
      <c r="I131" s="111" t="s">
        <v>322</v>
      </c>
      <c r="J131" s="123" t="s">
        <v>323</v>
      </c>
      <c r="K131" s="124" t="s">
        <v>80</v>
      </c>
      <c r="L131" s="114" t="s">
        <v>70</v>
      </c>
      <c r="M131" s="115">
        <v>120000</v>
      </c>
      <c r="N131" s="116">
        <v>120000</v>
      </c>
      <c r="O131" s="117">
        <v>43768</v>
      </c>
      <c r="P131" s="118">
        <v>0</v>
      </c>
      <c r="Q131" s="119">
        <v>0</v>
      </c>
      <c r="R131" s="120">
        <v>0</v>
      </c>
      <c r="S131" s="120">
        <v>0</v>
      </c>
      <c r="T131" s="120">
        <f t="shared" si="2"/>
        <v>120000</v>
      </c>
      <c r="U131" s="121"/>
    </row>
    <row r="132" spans="1:21" ht="105" x14ac:dyDescent="0.25">
      <c r="A132" s="108">
        <v>107.34999999999998</v>
      </c>
      <c r="B132" s="109"/>
      <c r="C132" s="110"/>
      <c r="D132" s="110"/>
      <c r="E132" s="110"/>
      <c r="F132" s="110"/>
      <c r="G132" s="110"/>
      <c r="H132" s="110"/>
      <c r="I132" s="111" t="s">
        <v>324</v>
      </c>
      <c r="J132" s="123" t="s">
        <v>325</v>
      </c>
      <c r="K132" s="124" t="s">
        <v>80</v>
      </c>
      <c r="L132" s="114" t="s">
        <v>70</v>
      </c>
      <c r="M132" s="115">
        <v>120000</v>
      </c>
      <c r="N132" s="116">
        <v>120000</v>
      </c>
      <c r="O132" s="117">
        <v>43741</v>
      </c>
      <c r="P132" s="118">
        <v>0</v>
      </c>
      <c r="Q132" s="119">
        <v>0</v>
      </c>
      <c r="R132" s="120">
        <v>0</v>
      </c>
      <c r="S132" s="120">
        <v>0</v>
      </c>
      <c r="T132" s="120">
        <f t="shared" si="2"/>
        <v>120000</v>
      </c>
      <c r="U132" s="121"/>
    </row>
    <row r="133" spans="1:21" ht="105" x14ac:dyDescent="0.25">
      <c r="A133" s="108">
        <v>107.39999999999998</v>
      </c>
      <c r="B133" s="109"/>
      <c r="C133" s="110"/>
      <c r="D133" s="110"/>
      <c r="E133" s="110"/>
      <c r="F133" s="110"/>
      <c r="G133" s="110"/>
      <c r="H133" s="110"/>
      <c r="I133" s="111" t="s">
        <v>326</v>
      </c>
      <c r="J133" s="123" t="s">
        <v>327</v>
      </c>
      <c r="K133" s="124" t="s">
        <v>80</v>
      </c>
      <c r="L133" s="114" t="s">
        <v>70</v>
      </c>
      <c r="M133" s="115">
        <v>120000</v>
      </c>
      <c r="N133" s="116">
        <v>120000</v>
      </c>
      <c r="O133" s="117">
        <v>43768</v>
      </c>
      <c r="P133" s="118">
        <v>0</v>
      </c>
      <c r="Q133" s="119">
        <v>0</v>
      </c>
      <c r="R133" s="120">
        <v>0</v>
      </c>
      <c r="S133" s="120">
        <v>0</v>
      </c>
      <c r="T133" s="120">
        <f t="shared" si="2"/>
        <v>120000</v>
      </c>
      <c r="U133" s="121"/>
    </row>
    <row r="134" spans="1:21" ht="105" x14ac:dyDescent="0.25">
      <c r="A134" s="108">
        <v>107.44999999999997</v>
      </c>
      <c r="B134" s="109"/>
      <c r="C134" s="110"/>
      <c r="D134" s="110"/>
      <c r="E134" s="110"/>
      <c r="F134" s="110"/>
      <c r="G134" s="110"/>
      <c r="H134" s="110"/>
      <c r="I134" s="111" t="s">
        <v>328</v>
      </c>
      <c r="J134" s="123" t="s">
        <v>329</v>
      </c>
      <c r="K134" s="124" t="s">
        <v>80</v>
      </c>
      <c r="L134" s="114" t="s">
        <v>70</v>
      </c>
      <c r="M134" s="115">
        <v>120000</v>
      </c>
      <c r="N134" s="116">
        <v>120000</v>
      </c>
      <c r="O134" s="117">
        <v>43741</v>
      </c>
      <c r="P134" s="118">
        <v>0</v>
      </c>
      <c r="Q134" s="119">
        <v>0</v>
      </c>
      <c r="R134" s="120">
        <v>0</v>
      </c>
      <c r="S134" s="120">
        <v>0</v>
      </c>
      <c r="T134" s="120">
        <f t="shared" si="2"/>
        <v>120000</v>
      </c>
      <c r="U134" s="121"/>
    </row>
    <row r="135" spans="1:21" ht="105" x14ac:dyDescent="0.25">
      <c r="A135" s="108">
        <v>107.49999999999997</v>
      </c>
      <c r="B135" s="109"/>
      <c r="C135" s="110"/>
      <c r="D135" s="110"/>
      <c r="E135" s="110"/>
      <c r="F135" s="110"/>
      <c r="G135" s="110"/>
      <c r="H135" s="110"/>
      <c r="I135" s="111" t="s">
        <v>330</v>
      </c>
      <c r="J135" s="123" t="s">
        <v>331</v>
      </c>
      <c r="K135" s="124" t="s">
        <v>80</v>
      </c>
      <c r="L135" s="114" t="s">
        <v>70</v>
      </c>
      <c r="M135" s="115">
        <v>120000</v>
      </c>
      <c r="N135" s="116">
        <v>120000</v>
      </c>
      <c r="O135" s="117">
        <v>43741</v>
      </c>
      <c r="P135" s="118">
        <v>0</v>
      </c>
      <c r="Q135" s="119">
        <v>0</v>
      </c>
      <c r="R135" s="120">
        <v>0</v>
      </c>
      <c r="S135" s="120">
        <v>0</v>
      </c>
      <c r="T135" s="120">
        <f t="shared" si="2"/>
        <v>120000</v>
      </c>
      <c r="U135" s="121"/>
    </row>
    <row r="136" spans="1:21" ht="105" x14ac:dyDescent="0.25">
      <c r="A136" s="108">
        <v>107.54999999999997</v>
      </c>
      <c r="B136" s="109"/>
      <c r="C136" s="110"/>
      <c r="D136" s="110"/>
      <c r="E136" s="110"/>
      <c r="F136" s="110"/>
      <c r="G136" s="110"/>
      <c r="H136" s="110"/>
      <c r="I136" s="111" t="s">
        <v>332</v>
      </c>
      <c r="J136" s="123" t="s">
        <v>333</v>
      </c>
      <c r="K136" s="124" t="s">
        <v>80</v>
      </c>
      <c r="L136" s="114" t="s">
        <v>70</v>
      </c>
      <c r="M136" s="115">
        <v>120000</v>
      </c>
      <c r="N136" s="116">
        <v>120000</v>
      </c>
      <c r="O136" s="117">
        <v>43768</v>
      </c>
      <c r="P136" s="118">
        <v>0</v>
      </c>
      <c r="Q136" s="119">
        <v>0</v>
      </c>
      <c r="R136" s="120">
        <v>0</v>
      </c>
      <c r="S136" s="120">
        <v>0</v>
      </c>
      <c r="T136" s="120">
        <f t="shared" si="2"/>
        <v>120000</v>
      </c>
      <c r="U136" s="121"/>
    </row>
    <row r="137" spans="1:21" ht="105" x14ac:dyDescent="0.25">
      <c r="A137" s="108">
        <v>107.59999999999997</v>
      </c>
      <c r="B137" s="109"/>
      <c r="C137" s="110"/>
      <c r="D137" s="110"/>
      <c r="E137" s="110"/>
      <c r="F137" s="110"/>
      <c r="G137" s="110"/>
      <c r="H137" s="110"/>
      <c r="I137" s="111" t="s">
        <v>334</v>
      </c>
      <c r="J137" s="123" t="s">
        <v>335</v>
      </c>
      <c r="K137" s="124" t="s">
        <v>80</v>
      </c>
      <c r="L137" s="114" t="s">
        <v>70</v>
      </c>
      <c r="M137" s="115">
        <v>120000</v>
      </c>
      <c r="N137" s="116">
        <v>120000</v>
      </c>
      <c r="O137" s="117">
        <v>43768</v>
      </c>
      <c r="P137" s="118">
        <v>0</v>
      </c>
      <c r="Q137" s="119">
        <v>0</v>
      </c>
      <c r="R137" s="120">
        <v>0</v>
      </c>
      <c r="S137" s="120">
        <v>0</v>
      </c>
      <c r="T137" s="120">
        <f t="shared" si="2"/>
        <v>120000</v>
      </c>
      <c r="U137" s="121"/>
    </row>
    <row r="138" spans="1:21" ht="105" x14ac:dyDescent="0.25">
      <c r="A138" s="108">
        <v>107.64999999999996</v>
      </c>
      <c r="B138" s="109"/>
      <c r="C138" s="110"/>
      <c r="D138" s="110"/>
      <c r="E138" s="110"/>
      <c r="F138" s="110"/>
      <c r="G138" s="110"/>
      <c r="H138" s="110"/>
      <c r="I138" s="111" t="s">
        <v>336</v>
      </c>
      <c r="J138" s="123" t="s">
        <v>337</v>
      </c>
      <c r="K138" s="124" t="s">
        <v>80</v>
      </c>
      <c r="L138" s="114" t="s">
        <v>70</v>
      </c>
      <c r="M138" s="115">
        <v>120000</v>
      </c>
      <c r="N138" s="116">
        <v>120000</v>
      </c>
      <c r="O138" s="117">
        <v>43741</v>
      </c>
      <c r="P138" s="118">
        <v>0</v>
      </c>
      <c r="Q138" s="119">
        <v>0</v>
      </c>
      <c r="R138" s="120">
        <v>0</v>
      </c>
      <c r="S138" s="120">
        <v>0</v>
      </c>
      <c r="T138" s="120">
        <f t="shared" ref="T138:T175" si="3">N138-R138-S138</f>
        <v>120000</v>
      </c>
      <c r="U138" s="121"/>
    </row>
    <row r="139" spans="1:21" ht="105" x14ac:dyDescent="0.25">
      <c r="A139" s="108">
        <v>108</v>
      </c>
      <c r="B139" s="109"/>
      <c r="C139" s="110"/>
      <c r="D139" s="110"/>
      <c r="E139" s="110"/>
      <c r="F139" s="110"/>
      <c r="G139" s="110"/>
      <c r="H139" s="110"/>
      <c r="I139" s="111" t="s">
        <v>338</v>
      </c>
      <c r="J139" s="123" t="s">
        <v>339</v>
      </c>
      <c r="K139" s="124" t="s">
        <v>80</v>
      </c>
      <c r="L139" s="114" t="s">
        <v>70</v>
      </c>
      <c r="M139" s="115">
        <v>156801</v>
      </c>
      <c r="N139" s="116">
        <v>156801</v>
      </c>
      <c r="O139" s="117">
        <v>43964</v>
      </c>
      <c r="P139" s="118">
        <v>0</v>
      </c>
      <c r="Q139" s="119">
        <v>0</v>
      </c>
      <c r="R139" s="120">
        <v>0</v>
      </c>
      <c r="S139" s="120">
        <v>0</v>
      </c>
      <c r="T139" s="120">
        <f t="shared" si="3"/>
        <v>156801</v>
      </c>
      <c r="U139" s="121"/>
    </row>
    <row r="140" spans="1:21" ht="105" x14ac:dyDescent="0.25">
      <c r="A140" s="108">
        <v>108.1</v>
      </c>
      <c r="B140" s="109"/>
      <c r="C140" s="110"/>
      <c r="D140" s="110"/>
      <c r="E140" s="110"/>
      <c r="F140" s="110"/>
      <c r="G140" s="110"/>
      <c r="H140" s="110"/>
      <c r="I140" s="111" t="s">
        <v>340</v>
      </c>
      <c r="J140" s="123" t="s">
        <v>341</v>
      </c>
      <c r="K140" s="124" t="s">
        <v>80</v>
      </c>
      <c r="L140" s="114" t="s">
        <v>70</v>
      </c>
      <c r="M140" s="115">
        <v>156801</v>
      </c>
      <c r="N140" s="116">
        <v>156801</v>
      </c>
      <c r="O140" s="117">
        <v>43964</v>
      </c>
      <c r="P140" s="118">
        <v>0</v>
      </c>
      <c r="Q140" s="119">
        <v>0</v>
      </c>
      <c r="R140" s="120">
        <v>0</v>
      </c>
      <c r="S140" s="120">
        <v>0</v>
      </c>
      <c r="T140" s="120">
        <f t="shared" si="3"/>
        <v>156801</v>
      </c>
      <c r="U140" s="121"/>
    </row>
    <row r="141" spans="1:21" ht="105" x14ac:dyDescent="0.25">
      <c r="A141" s="108">
        <v>108.19999999999999</v>
      </c>
      <c r="B141" s="109"/>
      <c r="C141" s="110"/>
      <c r="D141" s="110"/>
      <c r="E141" s="110"/>
      <c r="F141" s="110"/>
      <c r="G141" s="110"/>
      <c r="H141" s="110"/>
      <c r="I141" s="111" t="s">
        <v>342</v>
      </c>
      <c r="J141" s="123" t="s">
        <v>343</v>
      </c>
      <c r="K141" s="124" t="s">
        <v>80</v>
      </c>
      <c r="L141" s="114" t="s">
        <v>70</v>
      </c>
      <c r="M141" s="115">
        <v>156801</v>
      </c>
      <c r="N141" s="116">
        <v>156801</v>
      </c>
      <c r="O141" s="117">
        <v>43964</v>
      </c>
      <c r="P141" s="118">
        <v>0</v>
      </c>
      <c r="Q141" s="119">
        <v>0</v>
      </c>
      <c r="R141" s="120">
        <v>0</v>
      </c>
      <c r="S141" s="120">
        <v>0</v>
      </c>
      <c r="T141" s="120">
        <f t="shared" si="3"/>
        <v>156801</v>
      </c>
      <c r="U141" s="121"/>
    </row>
    <row r="142" spans="1:21" ht="105" x14ac:dyDescent="0.25">
      <c r="A142" s="108">
        <v>108.29999999999998</v>
      </c>
      <c r="B142" s="109"/>
      <c r="C142" s="110"/>
      <c r="D142" s="110"/>
      <c r="E142" s="110"/>
      <c r="F142" s="110"/>
      <c r="G142" s="110"/>
      <c r="H142" s="110"/>
      <c r="I142" s="111" t="s">
        <v>344</v>
      </c>
      <c r="J142" s="123" t="s">
        <v>345</v>
      </c>
      <c r="K142" s="124" t="s">
        <v>80</v>
      </c>
      <c r="L142" s="114" t="s">
        <v>70</v>
      </c>
      <c r="M142" s="115">
        <v>156801</v>
      </c>
      <c r="N142" s="116">
        <v>156801</v>
      </c>
      <c r="O142" s="117">
        <v>43964</v>
      </c>
      <c r="P142" s="118">
        <v>0</v>
      </c>
      <c r="Q142" s="119">
        <v>0</v>
      </c>
      <c r="R142" s="120">
        <v>0</v>
      </c>
      <c r="S142" s="120">
        <v>0</v>
      </c>
      <c r="T142" s="120">
        <f t="shared" si="3"/>
        <v>156801</v>
      </c>
      <c r="U142" s="121"/>
    </row>
    <row r="143" spans="1:21" ht="105" x14ac:dyDescent="0.25">
      <c r="A143" s="108">
        <v>108.39999999999998</v>
      </c>
      <c r="B143" s="109"/>
      <c r="C143" s="110"/>
      <c r="D143" s="110"/>
      <c r="E143" s="110"/>
      <c r="F143" s="110"/>
      <c r="G143" s="110"/>
      <c r="H143" s="110"/>
      <c r="I143" s="111" t="s">
        <v>346</v>
      </c>
      <c r="J143" s="123" t="s">
        <v>347</v>
      </c>
      <c r="K143" s="124" t="s">
        <v>80</v>
      </c>
      <c r="L143" s="114" t="s">
        <v>70</v>
      </c>
      <c r="M143" s="115">
        <v>156801</v>
      </c>
      <c r="N143" s="116">
        <v>156801</v>
      </c>
      <c r="O143" s="117">
        <v>43964</v>
      </c>
      <c r="P143" s="118">
        <v>0</v>
      </c>
      <c r="Q143" s="119">
        <v>0</v>
      </c>
      <c r="R143" s="120">
        <v>0</v>
      </c>
      <c r="S143" s="120">
        <v>0</v>
      </c>
      <c r="T143" s="120">
        <f t="shared" si="3"/>
        <v>156801</v>
      </c>
      <c r="U143" s="121"/>
    </row>
    <row r="144" spans="1:21" ht="105" x14ac:dyDescent="0.25">
      <c r="A144" s="108">
        <v>108.49999999999997</v>
      </c>
      <c r="B144" s="109"/>
      <c r="C144" s="110"/>
      <c r="D144" s="110"/>
      <c r="E144" s="110"/>
      <c r="F144" s="110"/>
      <c r="G144" s="110"/>
      <c r="H144" s="110"/>
      <c r="I144" s="111" t="s">
        <v>348</v>
      </c>
      <c r="J144" s="123" t="s">
        <v>349</v>
      </c>
      <c r="K144" s="124" t="s">
        <v>80</v>
      </c>
      <c r="L144" s="114" t="s">
        <v>70</v>
      </c>
      <c r="M144" s="115">
        <v>156801</v>
      </c>
      <c r="N144" s="116">
        <v>156801</v>
      </c>
      <c r="O144" s="117">
        <v>43964</v>
      </c>
      <c r="P144" s="118">
        <v>0</v>
      </c>
      <c r="Q144" s="119">
        <v>0</v>
      </c>
      <c r="R144" s="120">
        <v>0</v>
      </c>
      <c r="S144" s="120">
        <v>0</v>
      </c>
      <c r="T144" s="120">
        <f t="shared" si="3"/>
        <v>156801</v>
      </c>
      <c r="U144" s="121"/>
    </row>
    <row r="145" spans="1:21" ht="105" x14ac:dyDescent="0.25">
      <c r="A145" s="108">
        <v>110</v>
      </c>
      <c r="B145" s="109"/>
      <c r="C145" s="110"/>
      <c r="D145" s="110"/>
      <c r="E145" s="110"/>
      <c r="F145" s="110"/>
      <c r="G145" s="110"/>
      <c r="H145" s="110"/>
      <c r="I145" s="111" t="s">
        <v>350</v>
      </c>
      <c r="J145" s="123" t="s">
        <v>351</v>
      </c>
      <c r="K145" s="124" t="s">
        <v>80</v>
      </c>
      <c r="L145" s="114" t="s">
        <v>70</v>
      </c>
      <c r="M145" s="115">
        <v>100800</v>
      </c>
      <c r="N145" s="116">
        <v>100800</v>
      </c>
      <c r="O145" s="117">
        <v>43885</v>
      </c>
      <c r="P145" s="118">
        <v>0</v>
      </c>
      <c r="Q145" s="119">
        <v>0</v>
      </c>
      <c r="R145" s="120">
        <v>0</v>
      </c>
      <c r="S145" s="120">
        <v>0</v>
      </c>
      <c r="T145" s="120">
        <f t="shared" si="3"/>
        <v>100800</v>
      </c>
      <c r="U145" s="121"/>
    </row>
    <row r="146" spans="1:21" ht="105" x14ac:dyDescent="0.25">
      <c r="A146" s="108">
        <v>110.1</v>
      </c>
      <c r="B146" s="109"/>
      <c r="C146" s="110"/>
      <c r="D146" s="110"/>
      <c r="E146" s="110"/>
      <c r="F146" s="110"/>
      <c r="G146" s="110"/>
      <c r="H146" s="110"/>
      <c r="I146" s="111" t="s">
        <v>352</v>
      </c>
      <c r="J146" s="123" t="s">
        <v>353</v>
      </c>
      <c r="K146" s="124" t="s">
        <v>80</v>
      </c>
      <c r="L146" s="114" t="s">
        <v>70</v>
      </c>
      <c r="M146" s="115">
        <v>100800</v>
      </c>
      <c r="N146" s="116">
        <v>100800</v>
      </c>
      <c r="O146" s="117">
        <v>43885</v>
      </c>
      <c r="P146" s="118">
        <v>0</v>
      </c>
      <c r="Q146" s="119">
        <v>0</v>
      </c>
      <c r="R146" s="120">
        <v>0</v>
      </c>
      <c r="S146" s="120">
        <v>0</v>
      </c>
      <c r="T146" s="120">
        <f t="shared" si="3"/>
        <v>100800</v>
      </c>
      <c r="U146" s="121"/>
    </row>
    <row r="147" spans="1:21" ht="120" x14ac:dyDescent="0.25">
      <c r="A147" s="108">
        <v>110.19999999999999</v>
      </c>
      <c r="B147" s="109"/>
      <c r="C147" s="110"/>
      <c r="D147" s="110"/>
      <c r="E147" s="110"/>
      <c r="F147" s="110"/>
      <c r="G147" s="110"/>
      <c r="H147" s="110"/>
      <c r="I147" s="111" t="s">
        <v>354</v>
      </c>
      <c r="J147" s="123" t="s">
        <v>355</v>
      </c>
      <c r="K147" s="124" t="s">
        <v>80</v>
      </c>
      <c r="L147" s="114" t="s">
        <v>70</v>
      </c>
      <c r="M147" s="115">
        <v>100800</v>
      </c>
      <c r="N147" s="116">
        <v>100800</v>
      </c>
      <c r="O147" s="117">
        <v>43885</v>
      </c>
      <c r="P147" s="118">
        <v>0</v>
      </c>
      <c r="Q147" s="119">
        <v>0</v>
      </c>
      <c r="R147" s="120">
        <v>0</v>
      </c>
      <c r="S147" s="120">
        <v>0</v>
      </c>
      <c r="T147" s="120">
        <f t="shared" si="3"/>
        <v>100800</v>
      </c>
      <c r="U147" s="121"/>
    </row>
    <row r="148" spans="1:21" ht="105" x14ac:dyDescent="0.25">
      <c r="A148" s="108">
        <v>110.29999999999998</v>
      </c>
      <c r="B148" s="109"/>
      <c r="C148" s="110"/>
      <c r="D148" s="110"/>
      <c r="E148" s="110"/>
      <c r="F148" s="110"/>
      <c r="G148" s="110"/>
      <c r="H148" s="110"/>
      <c r="I148" s="111" t="s">
        <v>356</v>
      </c>
      <c r="J148" s="123" t="s">
        <v>357</v>
      </c>
      <c r="K148" s="124" t="s">
        <v>80</v>
      </c>
      <c r="L148" s="114" t="s">
        <v>70</v>
      </c>
      <c r="M148" s="115">
        <v>100800</v>
      </c>
      <c r="N148" s="116">
        <v>100800</v>
      </c>
      <c r="O148" s="117">
        <v>43885</v>
      </c>
      <c r="P148" s="118">
        <v>0</v>
      </c>
      <c r="Q148" s="119">
        <v>0</v>
      </c>
      <c r="R148" s="120">
        <v>0</v>
      </c>
      <c r="S148" s="120">
        <v>0</v>
      </c>
      <c r="T148" s="120">
        <f t="shared" si="3"/>
        <v>100800</v>
      </c>
      <c r="U148" s="121"/>
    </row>
    <row r="149" spans="1:21" ht="45" x14ac:dyDescent="0.25">
      <c r="A149" s="108">
        <v>113</v>
      </c>
      <c r="B149" s="109"/>
      <c r="C149" s="110"/>
      <c r="D149" s="110"/>
      <c r="E149" s="110"/>
      <c r="F149" s="110"/>
      <c r="G149" s="110"/>
      <c r="H149" s="110"/>
      <c r="I149" s="111" t="s">
        <v>358</v>
      </c>
      <c r="J149" s="123" t="s">
        <v>359</v>
      </c>
      <c r="K149" s="124" t="s">
        <v>69</v>
      </c>
      <c r="L149" s="114" t="s">
        <v>70</v>
      </c>
      <c r="M149" s="115">
        <v>600000</v>
      </c>
      <c r="N149" s="116">
        <v>600000</v>
      </c>
      <c r="O149" s="117">
        <v>43533</v>
      </c>
      <c r="P149" s="118">
        <v>0</v>
      </c>
      <c r="Q149" s="119">
        <v>0</v>
      </c>
      <c r="R149" s="120">
        <v>0</v>
      </c>
      <c r="S149" s="120">
        <v>0</v>
      </c>
      <c r="T149" s="120">
        <f t="shared" si="3"/>
        <v>600000</v>
      </c>
      <c r="U149" s="121"/>
    </row>
    <row r="150" spans="1:21" ht="45" x14ac:dyDescent="0.25">
      <c r="A150" s="108">
        <v>120</v>
      </c>
      <c r="B150" s="109"/>
      <c r="C150" s="110"/>
      <c r="D150" s="110"/>
      <c r="E150" s="110"/>
      <c r="F150" s="110"/>
      <c r="G150" s="110"/>
      <c r="H150" s="110"/>
      <c r="I150" s="111" t="s">
        <v>360</v>
      </c>
      <c r="J150" s="123" t="s">
        <v>290</v>
      </c>
      <c r="K150" s="124" t="s">
        <v>69</v>
      </c>
      <c r="L150" s="114" t="s">
        <v>70</v>
      </c>
      <c r="M150" s="115">
        <v>1920000</v>
      </c>
      <c r="N150" s="116">
        <v>1920000</v>
      </c>
      <c r="O150" s="117">
        <v>43625</v>
      </c>
      <c r="P150" s="118">
        <v>0</v>
      </c>
      <c r="Q150" s="119">
        <v>0</v>
      </c>
      <c r="R150" s="120">
        <v>0</v>
      </c>
      <c r="S150" s="120">
        <v>0</v>
      </c>
      <c r="T150" s="120">
        <f t="shared" si="3"/>
        <v>1920000</v>
      </c>
      <c r="U150" s="121"/>
    </row>
    <row r="151" spans="1:21" ht="45" x14ac:dyDescent="0.25">
      <c r="A151" s="108">
        <v>121</v>
      </c>
      <c r="B151" s="109"/>
      <c r="C151" s="110"/>
      <c r="D151" s="110"/>
      <c r="E151" s="110"/>
      <c r="F151" s="110"/>
      <c r="G151" s="110"/>
      <c r="H151" s="110"/>
      <c r="I151" s="111" t="s">
        <v>361</v>
      </c>
      <c r="J151" s="123" t="s">
        <v>362</v>
      </c>
      <c r="K151" s="124" t="s">
        <v>69</v>
      </c>
      <c r="L151" s="114" t="s">
        <v>70</v>
      </c>
      <c r="M151" s="115">
        <v>1080000</v>
      </c>
      <c r="N151" s="116">
        <v>1080000</v>
      </c>
      <c r="O151" s="117">
        <v>43611</v>
      </c>
      <c r="P151" s="118">
        <v>0</v>
      </c>
      <c r="Q151" s="119">
        <v>0</v>
      </c>
      <c r="R151" s="120">
        <v>0</v>
      </c>
      <c r="S151" s="120">
        <v>0</v>
      </c>
      <c r="T151" s="120">
        <f t="shared" si="3"/>
        <v>1080000</v>
      </c>
      <c r="U151" s="121"/>
    </row>
    <row r="152" spans="1:21" ht="90" x14ac:dyDescent="0.25">
      <c r="A152" s="108">
        <v>123</v>
      </c>
      <c r="B152" s="109"/>
      <c r="C152" s="110"/>
      <c r="D152" s="110"/>
      <c r="E152" s="110"/>
      <c r="F152" s="110"/>
      <c r="G152" s="110"/>
      <c r="H152" s="110"/>
      <c r="I152" s="111" t="s">
        <v>363</v>
      </c>
      <c r="J152" s="123" t="s">
        <v>364</v>
      </c>
      <c r="K152" s="124" t="s">
        <v>122</v>
      </c>
      <c r="L152" s="114" t="s">
        <v>70</v>
      </c>
      <c r="M152" s="115">
        <v>420000</v>
      </c>
      <c r="N152" s="116">
        <v>420000</v>
      </c>
      <c r="O152" s="117">
        <v>43528</v>
      </c>
      <c r="P152" s="118">
        <v>0</v>
      </c>
      <c r="Q152" s="119">
        <v>0</v>
      </c>
      <c r="R152" s="120">
        <v>0</v>
      </c>
      <c r="S152" s="120">
        <v>0</v>
      </c>
      <c r="T152" s="120">
        <f t="shared" si="3"/>
        <v>420000</v>
      </c>
      <c r="U152" s="121"/>
    </row>
    <row r="153" spans="1:21" ht="75" x14ac:dyDescent="0.25">
      <c r="A153" s="108">
        <v>133</v>
      </c>
      <c r="B153" s="109"/>
      <c r="C153" s="110"/>
      <c r="D153" s="110"/>
      <c r="E153" s="110"/>
      <c r="F153" s="110"/>
      <c r="G153" s="110"/>
      <c r="H153" s="110"/>
      <c r="I153" s="111" t="s">
        <v>365</v>
      </c>
      <c r="J153" s="123" t="s">
        <v>366</v>
      </c>
      <c r="K153" s="124" t="s">
        <v>122</v>
      </c>
      <c r="L153" s="114" t="s">
        <v>70</v>
      </c>
      <c r="M153" s="115">
        <v>420000</v>
      </c>
      <c r="N153" s="116">
        <v>420000</v>
      </c>
      <c r="O153" s="117">
        <v>43555</v>
      </c>
      <c r="P153" s="118">
        <v>0</v>
      </c>
      <c r="Q153" s="119">
        <v>0</v>
      </c>
      <c r="R153" s="120">
        <v>0</v>
      </c>
      <c r="S153" s="120">
        <v>0</v>
      </c>
      <c r="T153" s="120">
        <f t="shared" si="3"/>
        <v>420000</v>
      </c>
      <c r="U153" s="121"/>
    </row>
    <row r="154" spans="1:21" ht="45" x14ac:dyDescent="0.25">
      <c r="A154" s="108">
        <v>134</v>
      </c>
      <c r="B154" s="109"/>
      <c r="C154" s="110"/>
      <c r="D154" s="110"/>
      <c r="E154" s="110"/>
      <c r="F154" s="110"/>
      <c r="G154" s="110"/>
      <c r="H154" s="110"/>
      <c r="I154" s="111" t="s">
        <v>367</v>
      </c>
      <c r="J154" s="123" t="s">
        <v>368</v>
      </c>
      <c r="K154" s="124" t="s">
        <v>80</v>
      </c>
      <c r="L154" s="114" t="s">
        <v>70</v>
      </c>
      <c r="M154" s="115">
        <v>720000</v>
      </c>
      <c r="N154" s="116">
        <v>720000</v>
      </c>
      <c r="O154" s="117">
        <v>43625</v>
      </c>
      <c r="P154" s="118">
        <v>0</v>
      </c>
      <c r="Q154" s="119">
        <v>0</v>
      </c>
      <c r="R154" s="120">
        <v>0</v>
      </c>
      <c r="S154" s="120">
        <v>0</v>
      </c>
      <c r="T154" s="120">
        <f t="shared" si="3"/>
        <v>720000</v>
      </c>
      <c r="U154" s="121"/>
    </row>
    <row r="155" spans="1:21" ht="105" x14ac:dyDescent="0.25">
      <c r="A155" s="108">
        <v>139</v>
      </c>
      <c r="B155" s="109"/>
      <c r="C155" s="110"/>
      <c r="D155" s="110"/>
      <c r="E155" s="110"/>
      <c r="F155" s="110"/>
      <c r="G155" s="110"/>
      <c r="H155" s="110"/>
      <c r="I155" s="111" t="s">
        <v>369</v>
      </c>
      <c r="J155" s="123" t="s">
        <v>370</v>
      </c>
      <c r="K155" s="124" t="s">
        <v>80</v>
      </c>
      <c r="L155" s="114" t="s">
        <v>70</v>
      </c>
      <c r="M155" s="115">
        <v>100800</v>
      </c>
      <c r="N155" s="116">
        <v>100800</v>
      </c>
      <c r="O155" s="117">
        <v>43529</v>
      </c>
      <c r="P155" s="118">
        <v>0</v>
      </c>
      <c r="Q155" s="119">
        <v>0</v>
      </c>
      <c r="R155" s="120">
        <v>0</v>
      </c>
      <c r="S155" s="120">
        <v>0</v>
      </c>
      <c r="T155" s="120">
        <f t="shared" si="3"/>
        <v>100800</v>
      </c>
      <c r="U155" s="121"/>
    </row>
    <row r="156" spans="1:21" ht="105" x14ac:dyDescent="0.25">
      <c r="A156" s="108">
        <v>139.1</v>
      </c>
      <c r="B156" s="109"/>
      <c r="C156" s="110"/>
      <c r="D156" s="110"/>
      <c r="E156" s="110"/>
      <c r="F156" s="110"/>
      <c r="G156" s="110"/>
      <c r="H156" s="110"/>
      <c r="I156" s="111" t="s">
        <v>371</v>
      </c>
      <c r="J156" s="123" t="s">
        <v>372</v>
      </c>
      <c r="K156" s="124" t="s">
        <v>80</v>
      </c>
      <c r="L156" s="114" t="s">
        <v>70</v>
      </c>
      <c r="M156" s="115">
        <v>100800</v>
      </c>
      <c r="N156" s="116">
        <v>100800</v>
      </c>
      <c r="O156" s="117">
        <v>43529</v>
      </c>
      <c r="P156" s="118">
        <v>0</v>
      </c>
      <c r="Q156" s="119">
        <v>0</v>
      </c>
      <c r="R156" s="120">
        <v>0</v>
      </c>
      <c r="S156" s="120">
        <v>0</v>
      </c>
      <c r="T156" s="120">
        <f t="shared" si="3"/>
        <v>100800</v>
      </c>
      <c r="U156" s="121"/>
    </row>
    <row r="157" spans="1:21" ht="105" x14ac:dyDescent="0.25">
      <c r="A157" s="108">
        <v>139.19999999999999</v>
      </c>
      <c r="B157" s="109"/>
      <c r="C157" s="110"/>
      <c r="D157" s="110"/>
      <c r="E157" s="110"/>
      <c r="F157" s="110"/>
      <c r="G157" s="110"/>
      <c r="H157" s="110"/>
      <c r="I157" s="111" t="s">
        <v>373</v>
      </c>
      <c r="J157" s="123" t="s">
        <v>374</v>
      </c>
      <c r="K157" s="124" t="s">
        <v>80</v>
      </c>
      <c r="L157" s="114" t="s">
        <v>70</v>
      </c>
      <c r="M157" s="115">
        <v>100800</v>
      </c>
      <c r="N157" s="116">
        <v>100800</v>
      </c>
      <c r="O157" s="117">
        <v>43529</v>
      </c>
      <c r="P157" s="118">
        <v>0</v>
      </c>
      <c r="Q157" s="119">
        <v>0</v>
      </c>
      <c r="R157" s="120">
        <v>0</v>
      </c>
      <c r="S157" s="120">
        <v>0</v>
      </c>
      <c r="T157" s="120">
        <f t="shared" si="3"/>
        <v>100800</v>
      </c>
      <c r="U157" s="121"/>
    </row>
    <row r="158" spans="1:21" ht="120" x14ac:dyDescent="0.25">
      <c r="A158" s="108">
        <v>139.29999999999998</v>
      </c>
      <c r="B158" s="109"/>
      <c r="C158" s="110"/>
      <c r="D158" s="110"/>
      <c r="E158" s="110"/>
      <c r="F158" s="110"/>
      <c r="G158" s="110"/>
      <c r="H158" s="110"/>
      <c r="I158" s="111" t="s">
        <v>375</v>
      </c>
      <c r="J158" s="123" t="s">
        <v>376</v>
      </c>
      <c r="K158" s="124" t="s">
        <v>80</v>
      </c>
      <c r="L158" s="114" t="s">
        <v>70</v>
      </c>
      <c r="M158" s="115">
        <v>100800</v>
      </c>
      <c r="N158" s="116">
        <v>100800</v>
      </c>
      <c r="O158" s="117">
        <v>43529</v>
      </c>
      <c r="P158" s="118">
        <v>0</v>
      </c>
      <c r="Q158" s="119">
        <v>0</v>
      </c>
      <c r="R158" s="120">
        <v>0</v>
      </c>
      <c r="S158" s="120">
        <v>0</v>
      </c>
      <c r="T158" s="120">
        <f t="shared" si="3"/>
        <v>100800</v>
      </c>
      <c r="U158" s="121"/>
    </row>
    <row r="159" spans="1:21" ht="105" x14ac:dyDescent="0.25">
      <c r="A159" s="108">
        <v>140</v>
      </c>
      <c r="B159" s="109"/>
      <c r="C159" s="110"/>
      <c r="D159" s="110"/>
      <c r="E159" s="110"/>
      <c r="F159" s="110"/>
      <c r="G159" s="110"/>
      <c r="H159" s="110"/>
      <c r="I159" s="111" t="s">
        <v>377</v>
      </c>
      <c r="J159" s="123" t="s">
        <v>378</v>
      </c>
      <c r="K159" s="124" t="s">
        <v>80</v>
      </c>
      <c r="L159" s="114" t="s">
        <v>70</v>
      </c>
      <c r="M159" s="115">
        <v>161280</v>
      </c>
      <c r="N159" s="116">
        <v>161280</v>
      </c>
      <c r="O159" s="117">
        <v>43885</v>
      </c>
      <c r="P159" s="118">
        <v>0</v>
      </c>
      <c r="Q159" s="119">
        <v>0</v>
      </c>
      <c r="R159" s="120">
        <v>0</v>
      </c>
      <c r="S159" s="120">
        <v>0</v>
      </c>
      <c r="T159" s="120">
        <f t="shared" si="3"/>
        <v>161280</v>
      </c>
      <c r="U159" s="121"/>
    </row>
    <row r="160" spans="1:21" ht="105" x14ac:dyDescent="0.25">
      <c r="A160" s="108">
        <v>140.1</v>
      </c>
      <c r="B160" s="109"/>
      <c r="C160" s="110"/>
      <c r="D160" s="110"/>
      <c r="E160" s="110"/>
      <c r="F160" s="110"/>
      <c r="G160" s="110"/>
      <c r="H160" s="110"/>
      <c r="I160" s="111" t="s">
        <v>379</v>
      </c>
      <c r="J160" s="123" t="s">
        <v>380</v>
      </c>
      <c r="K160" s="124" t="s">
        <v>80</v>
      </c>
      <c r="L160" s="114" t="s">
        <v>70</v>
      </c>
      <c r="M160" s="115">
        <v>161280</v>
      </c>
      <c r="N160" s="116">
        <v>161280</v>
      </c>
      <c r="O160" s="117">
        <v>43885</v>
      </c>
      <c r="P160" s="118">
        <v>0</v>
      </c>
      <c r="Q160" s="119">
        <v>0</v>
      </c>
      <c r="R160" s="120">
        <v>0</v>
      </c>
      <c r="S160" s="120">
        <v>0</v>
      </c>
      <c r="T160" s="120">
        <f t="shared" si="3"/>
        <v>161280</v>
      </c>
      <c r="U160" s="121"/>
    </row>
    <row r="161" spans="1:21" ht="105" x14ac:dyDescent="0.25">
      <c r="A161" s="108">
        <v>140.19999999999999</v>
      </c>
      <c r="B161" s="109"/>
      <c r="C161" s="110"/>
      <c r="D161" s="110"/>
      <c r="E161" s="110"/>
      <c r="F161" s="110"/>
      <c r="G161" s="110"/>
      <c r="H161" s="110"/>
      <c r="I161" s="111" t="s">
        <v>381</v>
      </c>
      <c r="J161" s="123" t="s">
        <v>382</v>
      </c>
      <c r="K161" s="124" t="s">
        <v>80</v>
      </c>
      <c r="L161" s="114" t="s">
        <v>70</v>
      </c>
      <c r="M161" s="115">
        <v>161280</v>
      </c>
      <c r="N161" s="116">
        <v>161280</v>
      </c>
      <c r="O161" s="117">
        <v>43885</v>
      </c>
      <c r="P161" s="118">
        <v>0</v>
      </c>
      <c r="Q161" s="119">
        <v>0</v>
      </c>
      <c r="R161" s="120">
        <v>0</v>
      </c>
      <c r="S161" s="120">
        <v>0</v>
      </c>
      <c r="T161" s="120">
        <f t="shared" si="3"/>
        <v>161280</v>
      </c>
      <c r="U161" s="121"/>
    </row>
    <row r="162" spans="1:21" ht="105" x14ac:dyDescent="0.25">
      <c r="A162" s="108">
        <v>140.29999999999998</v>
      </c>
      <c r="B162" s="109"/>
      <c r="C162" s="110"/>
      <c r="D162" s="110"/>
      <c r="E162" s="110"/>
      <c r="F162" s="110"/>
      <c r="G162" s="110"/>
      <c r="H162" s="110"/>
      <c r="I162" s="111" t="s">
        <v>383</v>
      </c>
      <c r="J162" s="123" t="s">
        <v>384</v>
      </c>
      <c r="K162" s="124" t="s">
        <v>80</v>
      </c>
      <c r="L162" s="114" t="s">
        <v>70</v>
      </c>
      <c r="M162" s="115">
        <v>161280</v>
      </c>
      <c r="N162" s="116">
        <v>161280</v>
      </c>
      <c r="O162" s="117">
        <v>43885</v>
      </c>
      <c r="P162" s="118">
        <v>0</v>
      </c>
      <c r="Q162" s="119">
        <v>0</v>
      </c>
      <c r="R162" s="120">
        <v>0</v>
      </c>
      <c r="S162" s="120">
        <v>0</v>
      </c>
      <c r="T162" s="120">
        <f t="shared" si="3"/>
        <v>161280</v>
      </c>
      <c r="U162" s="121"/>
    </row>
    <row r="163" spans="1:21" ht="105" x14ac:dyDescent="0.25">
      <c r="A163" s="108">
        <v>140.39999999999998</v>
      </c>
      <c r="B163" s="109"/>
      <c r="C163" s="110"/>
      <c r="D163" s="110"/>
      <c r="E163" s="110"/>
      <c r="F163" s="110"/>
      <c r="G163" s="110"/>
      <c r="H163" s="110"/>
      <c r="I163" s="111" t="s">
        <v>385</v>
      </c>
      <c r="J163" s="123" t="s">
        <v>386</v>
      </c>
      <c r="K163" s="124" t="s">
        <v>80</v>
      </c>
      <c r="L163" s="114" t="s">
        <v>70</v>
      </c>
      <c r="M163" s="115">
        <v>161280</v>
      </c>
      <c r="N163" s="116">
        <v>161280</v>
      </c>
      <c r="O163" s="117">
        <v>43885</v>
      </c>
      <c r="P163" s="118">
        <v>0</v>
      </c>
      <c r="Q163" s="119">
        <v>0</v>
      </c>
      <c r="R163" s="120">
        <v>0</v>
      </c>
      <c r="S163" s="120">
        <v>0</v>
      </c>
      <c r="T163" s="120">
        <f t="shared" si="3"/>
        <v>161280</v>
      </c>
      <c r="U163" s="121"/>
    </row>
    <row r="164" spans="1:21" ht="45" x14ac:dyDescent="0.25">
      <c r="A164" s="108">
        <v>142</v>
      </c>
      <c r="B164" s="109"/>
      <c r="C164" s="110"/>
      <c r="D164" s="110"/>
      <c r="E164" s="110"/>
      <c r="F164" s="110"/>
      <c r="G164" s="110"/>
      <c r="H164" s="110"/>
      <c r="I164" s="111" t="s">
        <v>387</v>
      </c>
      <c r="J164" s="123" t="s">
        <v>290</v>
      </c>
      <c r="K164" s="124" t="s">
        <v>69</v>
      </c>
      <c r="L164" s="114" t="s">
        <v>70</v>
      </c>
      <c r="M164" s="115">
        <v>3600000</v>
      </c>
      <c r="N164" s="115">
        <v>4041429.3333333335</v>
      </c>
      <c r="O164" s="117">
        <v>43611</v>
      </c>
      <c r="P164" s="118">
        <v>0</v>
      </c>
      <c r="Q164" s="119">
        <v>0</v>
      </c>
      <c r="R164" s="120">
        <v>0</v>
      </c>
      <c r="S164" s="120">
        <v>0</v>
      </c>
      <c r="T164" s="120">
        <f t="shared" si="3"/>
        <v>4041429.3333333335</v>
      </c>
      <c r="U164" s="121"/>
    </row>
    <row r="165" spans="1:21" ht="60" x14ac:dyDescent="0.25">
      <c r="A165" s="108">
        <v>143</v>
      </c>
      <c r="B165" s="109"/>
      <c r="C165" s="110"/>
      <c r="D165" s="110"/>
      <c r="E165" s="110"/>
      <c r="F165" s="110"/>
      <c r="G165" s="110"/>
      <c r="H165" s="110"/>
      <c r="I165" s="111" t="s">
        <v>388</v>
      </c>
      <c r="J165" s="123" t="s">
        <v>389</v>
      </c>
      <c r="K165" s="124" t="s">
        <v>122</v>
      </c>
      <c r="L165" s="114" t="s">
        <v>70</v>
      </c>
      <c r="M165" s="115">
        <v>60000</v>
      </c>
      <c r="N165" s="116">
        <v>60000</v>
      </c>
      <c r="O165" s="117">
        <v>43461</v>
      </c>
      <c r="P165" s="118">
        <v>0</v>
      </c>
      <c r="Q165" s="119">
        <v>0</v>
      </c>
      <c r="R165" s="120">
        <v>0</v>
      </c>
      <c r="S165" s="120">
        <v>0</v>
      </c>
      <c r="T165" s="120">
        <f t="shared" si="3"/>
        <v>60000</v>
      </c>
      <c r="U165" s="121"/>
    </row>
    <row r="166" spans="1:21" ht="45" x14ac:dyDescent="0.25">
      <c r="A166" s="108">
        <v>147</v>
      </c>
      <c r="B166" s="109"/>
      <c r="C166" s="110"/>
      <c r="D166" s="110"/>
      <c r="E166" s="110"/>
      <c r="F166" s="110"/>
      <c r="G166" s="110"/>
      <c r="H166" s="110"/>
      <c r="I166" s="111" t="s">
        <v>390</v>
      </c>
      <c r="J166" s="123" t="s">
        <v>290</v>
      </c>
      <c r="K166" s="124" t="s">
        <v>69</v>
      </c>
      <c r="L166" s="114" t="s">
        <v>70</v>
      </c>
      <c r="M166" s="115">
        <v>3360000</v>
      </c>
      <c r="N166" s="115">
        <v>3801429.3333333335</v>
      </c>
      <c r="O166" s="117">
        <v>43565</v>
      </c>
      <c r="P166" s="118">
        <v>0</v>
      </c>
      <c r="Q166" s="119">
        <v>0</v>
      </c>
      <c r="R166" s="120">
        <v>0</v>
      </c>
      <c r="S166" s="120">
        <v>0</v>
      </c>
      <c r="T166" s="120">
        <f t="shared" si="3"/>
        <v>3801429.3333333335</v>
      </c>
      <c r="U166" s="121"/>
    </row>
    <row r="167" spans="1:21" ht="45" x14ac:dyDescent="0.25">
      <c r="A167" s="108">
        <v>148</v>
      </c>
      <c r="B167" s="109"/>
      <c r="C167" s="110"/>
      <c r="D167" s="110"/>
      <c r="E167" s="110"/>
      <c r="F167" s="110"/>
      <c r="G167" s="110"/>
      <c r="H167" s="110"/>
      <c r="I167" s="111" t="s">
        <v>391</v>
      </c>
      <c r="J167" s="123" t="s">
        <v>392</v>
      </c>
      <c r="K167" s="124" t="s">
        <v>69</v>
      </c>
      <c r="L167" s="114" t="s">
        <v>70</v>
      </c>
      <c r="M167" s="115">
        <v>300000</v>
      </c>
      <c r="N167" s="116">
        <v>300000</v>
      </c>
      <c r="O167" s="117">
        <v>43535</v>
      </c>
      <c r="P167" s="118">
        <v>0</v>
      </c>
      <c r="Q167" s="119">
        <v>0</v>
      </c>
      <c r="R167" s="120">
        <v>0</v>
      </c>
      <c r="S167" s="120">
        <v>0</v>
      </c>
      <c r="T167" s="120">
        <f t="shared" si="3"/>
        <v>300000</v>
      </c>
      <c r="U167" s="121"/>
    </row>
    <row r="168" spans="1:21" ht="75" x14ac:dyDescent="0.25">
      <c r="A168" s="108">
        <v>158</v>
      </c>
      <c r="B168" s="109"/>
      <c r="C168" s="110"/>
      <c r="D168" s="110"/>
      <c r="E168" s="110"/>
      <c r="F168" s="110"/>
      <c r="G168" s="110"/>
      <c r="H168" s="110"/>
      <c r="I168" s="111" t="s">
        <v>393</v>
      </c>
      <c r="J168" s="123" t="s">
        <v>394</v>
      </c>
      <c r="K168" s="124" t="s">
        <v>122</v>
      </c>
      <c r="L168" s="114" t="s">
        <v>70</v>
      </c>
      <c r="M168" s="115">
        <v>420000</v>
      </c>
      <c r="N168" s="116">
        <v>420000</v>
      </c>
      <c r="O168" s="117">
        <v>43555</v>
      </c>
      <c r="P168" s="118">
        <v>0</v>
      </c>
      <c r="Q168" s="119">
        <v>0</v>
      </c>
      <c r="R168" s="120">
        <v>0</v>
      </c>
      <c r="S168" s="120">
        <v>0</v>
      </c>
      <c r="T168" s="120">
        <f t="shared" si="3"/>
        <v>420000</v>
      </c>
      <c r="U168" s="121"/>
    </row>
    <row r="169" spans="1:21" ht="60" x14ac:dyDescent="0.25">
      <c r="A169" s="108">
        <v>195</v>
      </c>
      <c r="B169" s="109"/>
      <c r="C169" s="110"/>
      <c r="D169" s="110"/>
      <c r="E169" s="110"/>
      <c r="F169" s="110"/>
      <c r="G169" s="110"/>
      <c r="H169" s="110"/>
      <c r="I169" s="111" t="s">
        <v>395</v>
      </c>
      <c r="J169" s="123" t="s">
        <v>396</v>
      </c>
      <c r="K169" s="124" t="s">
        <v>89</v>
      </c>
      <c r="L169" s="114" t="s">
        <v>70</v>
      </c>
      <c r="M169" s="115">
        <v>350000</v>
      </c>
      <c r="N169" s="116">
        <v>350000</v>
      </c>
      <c r="O169" s="117">
        <v>43435</v>
      </c>
      <c r="P169" s="118">
        <v>0</v>
      </c>
      <c r="Q169" s="119">
        <v>0</v>
      </c>
      <c r="R169" s="120">
        <v>0</v>
      </c>
      <c r="S169" s="120">
        <v>0</v>
      </c>
      <c r="T169" s="120">
        <f t="shared" si="3"/>
        <v>350000</v>
      </c>
      <c r="U169" s="121"/>
    </row>
    <row r="170" spans="1:21" ht="120" x14ac:dyDescent="0.25">
      <c r="A170" s="108">
        <v>282</v>
      </c>
      <c r="B170" s="109"/>
      <c r="C170" s="110"/>
      <c r="D170" s="110"/>
      <c r="E170" s="110"/>
      <c r="F170" s="110"/>
      <c r="G170" s="110"/>
      <c r="H170" s="110"/>
      <c r="I170" s="111" t="s">
        <v>397</v>
      </c>
      <c r="J170" s="123" t="s">
        <v>398</v>
      </c>
      <c r="K170" s="124" t="s">
        <v>80</v>
      </c>
      <c r="L170" s="114" t="s">
        <v>70</v>
      </c>
      <c r="M170" s="115">
        <v>134400</v>
      </c>
      <c r="N170" s="116">
        <v>134400</v>
      </c>
      <c r="O170" s="117">
        <v>43584</v>
      </c>
      <c r="P170" s="118">
        <v>0</v>
      </c>
      <c r="Q170" s="119">
        <v>0</v>
      </c>
      <c r="R170" s="120">
        <v>0</v>
      </c>
      <c r="S170" s="120">
        <v>0</v>
      </c>
      <c r="T170" s="120">
        <f t="shared" si="3"/>
        <v>134400</v>
      </c>
      <c r="U170" s="121"/>
    </row>
    <row r="171" spans="1:21" ht="105" x14ac:dyDescent="0.25">
      <c r="A171" s="108">
        <v>282.10000000000002</v>
      </c>
      <c r="B171" s="109"/>
      <c r="C171" s="110"/>
      <c r="D171" s="110"/>
      <c r="E171" s="110"/>
      <c r="F171" s="110"/>
      <c r="G171" s="110"/>
      <c r="H171" s="110"/>
      <c r="I171" s="111" t="s">
        <v>399</v>
      </c>
      <c r="J171" s="123" t="s">
        <v>400</v>
      </c>
      <c r="K171" s="124" t="s">
        <v>80</v>
      </c>
      <c r="L171" s="114" t="s">
        <v>70</v>
      </c>
      <c r="M171" s="115">
        <v>134400</v>
      </c>
      <c r="N171" s="116">
        <v>134400</v>
      </c>
      <c r="O171" s="117">
        <v>43584</v>
      </c>
      <c r="P171" s="118">
        <v>0</v>
      </c>
      <c r="Q171" s="119">
        <v>0</v>
      </c>
      <c r="R171" s="120">
        <v>0</v>
      </c>
      <c r="S171" s="120">
        <v>0</v>
      </c>
      <c r="T171" s="120">
        <f t="shared" si="3"/>
        <v>134400</v>
      </c>
      <c r="U171" s="121"/>
    </row>
    <row r="172" spans="1:21" ht="105" x14ac:dyDescent="0.25">
      <c r="A172" s="108">
        <v>282.2</v>
      </c>
      <c r="B172" s="109"/>
      <c r="C172" s="110"/>
      <c r="D172" s="110"/>
      <c r="E172" s="110"/>
      <c r="F172" s="110"/>
      <c r="G172" s="110"/>
      <c r="H172" s="110"/>
      <c r="I172" s="111" t="s">
        <v>401</v>
      </c>
      <c r="J172" s="123" t="s">
        <v>402</v>
      </c>
      <c r="K172" s="124" t="s">
        <v>80</v>
      </c>
      <c r="L172" s="114" t="s">
        <v>70</v>
      </c>
      <c r="M172" s="115">
        <v>134400</v>
      </c>
      <c r="N172" s="116">
        <v>134400</v>
      </c>
      <c r="O172" s="117">
        <v>43584</v>
      </c>
      <c r="P172" s="118">
        <v>0</v>
      </c>
      <c r="Q172" s="119">
        <v>0</v>
      </c>
      <c r="R172" s="120">
        <v>0</v>
      </c>
      <c r="S172" s="120">
        <v>0</v>
      </c>
      <c r="T172" s="120">
        <f t="shared" si="3"/>
        <v>134400</v>
      </c>
      <c r="U172" s="121"/>
    </row>
    <row r="173" spans="1:21" ht="105" x14ac:dyDescent="0.25">
      <c r="A173" s="108">
        <v>282.3</v>
      </c>
      <c r="B173" s="109"/>
      <c r="C173" s="110"/>
      <c r="D173" s="110"/>
      <c r="E173" s="110"/>
      <c r="F173" s="110"/>
      <c r="G173" s="110"/>
      <c r="H173" s="110"/>
      <c r="I173" s="111" t="s">
        <v>403</v>
      </c>
      <c r="J173" s="123" t="s">
        <v>404</v>
      </c>
      <c r="K173" s="124" t="s">
        <v>80</v>
      </c>
      <c r="L173" s="114" t="s">
        <v>70</v>
      </c>
      <c r="M173" s="115">
        <v>134400</v>
      </c>
      <c r="N173" s="116">
        <v>134400</v>
      </c>
      <c r="O173" s="117">
        <v>43584</v>
      </c>
      <c r="P173" s="118">
        <v>0</v>
      </c>
      <c r="Q173" s="119">
        <v>0</v>
      </c>
      <c r="R173" s="120">
        <v>0</v>
      </c>
      <c r="S173" s="120">
        <v>0</v>
      </c>
      <c r="T173" s="120">
        <f t="shared" si="3"/>
        <v>134400</v>
      </c>
      <c r="U173" s="121"/>
    </row>
    <row r="174" spans="1:21" ht="105" x14ac:dyDescent="0.25">
      <c r="A174" s="108">
        <v>282.39999999999998</v>
      </c>
      <c r="B174" s="109"/>
      <c r="C174" s="110"/>
      <c r="D174" s="110"/>
      <c r="E174" s="110"/>
      <c r="F174" s="110"/>
      <c r="G174" s="110"/>
      <c r="H174" s="110"/>
      <c r="I174" s="111" t="s">
        <v>405</v>
      </c>
      <c r="J174" s="123" t="s">
        <v>406</v>
      </c>
      <c r="K174" s="124" t="s">
        <v>80</v>
      </c>
      <c r="L174" s="114" t="s">
        <v>70</v>
      </c>
      <c r="M174" s="125">
        <v>134400</v>
      </c>
      <c r="N174" s="116">
        <v>134400</v>
      </c>
      <c r="O174" s="117">
        <v>43584</v>
      </c>
      <c r="P174" s="118">
        <v>0</v>
      </c>
      <c r="Q174" s="119">
        <v>0</v>
      </c>
      <c r="R174" s="120">
        <v>0</v>
      </c>
      <c r="S174" s="120">
        <v>0</v>
      </c>
      <c r="T174" s="120">
        <f t="shared" si="3"/>
        <v>134400</v>
      </c>
      <c r="U174" s="121"/>
    </row>
    <row r="175" spans="1:21" ht="45" x14ac:dyDescent="0.25">
      <c r="A175" s="108" t="s">
        <v>407</v>
      </c>
      <c r="B175" s="109"/>
      <c r="C175" s="110"/>
      <c r="D175" s="110"/>
      <c r="E175" s="110"/>
      <c r="F175" s="110"/>
      <c r="G175" s="110"/>
      <c r="H175" s="110"/>
      <c r="I175" s="111"/>
      <c r="J175" s="123" t="s">
        <v>408</v>
      </c>
      <c r="K175" s="124" t="s">
        <v>80</v>
      </c>
      <c r="L175" s="114" t="s">
        <v>70</v>
      </c>
      <c r="M175" s="125">
        <v>1324288</v>
      </c>
      <c r="N175" s="116">
        <v>1324288</v>
      </c>
      <c r="O175" s="117" t="s">
        <v>288</v>
      </c>
      <c r="P175" s="118">
        <v>0</v>
      </c>
      <c r="Q175" s="119">
        <v>0</v>
      </c>
      <c r="R175" s="120">
        <v>0</v>
      </c>
      <c r="S175" s="120">
        <v>0</v>
      </c>
      <c r="T175" s="120">
        <f t="shared" si="3"/>
        <v>1324288</v>
      </c>
      <c r="U175" s="121"/>
    </row>
    <row r="176" spans="1:21" ht="21" thickBot="1" x14ac:dyDescent="0.3">
      <c r="A176" s="741" t="s">
        <v>409</v>
      </c>
      <c r="B176" s="742"/>
      <c r="C176" s="742"/>
      <c r="D176" s="742"/>
      <c r="E176" s="742"/>
      <c r="F176" s="742"/>
      <c r="G176" s="742"/>
      <c r="H176" s="742"/>
      <c r="I176" s="742"/>
      <c r="J176" s="742"/>
      <c r="K176" s="743"/>
      <c r="L176" s="126"/>
      <c r="M176" s="127">
        <f>SUM(M8:M175)</f>
        <v>50000000</v>
      </c>
      <c r="N176" s="127">
        <f>SUM(N8:N174)</f>
        <v>50000000.000000007</v>
      </c>
      <c r="O176" s="128"/>
      <c r="P176" s="129"/>
      <c r="Q176" s="130"/>
      <c r="R176" s="127">
        <f>SUM(R8:R174)</f>
        <v>605000</v>
      </c>
      <c r="S176" s="127">
        <f>SUM(S8:S174)</f>
        <v>0</v>
      </c>
      <c r="T176" s="127">
        <f>SUM(T8:T174)</f>
        <v>49395000.000000007</v>
      </c>
      <c r="U176" s="131"/>
    </row>
  </sheetData>
  <mergeCells count="20">
    <mergeCell ref="J1:K1"/>
    <mergeCell ref="L1:L3"/>
    <mergeCell ref="M1:M3"/>
    <mergeCell ref="J2:K2"/>
    <mergeCell ref="A3:H3"/>
    <mergeCell ref="J3:K3"/>
    <mergeCell ref="U5:U7"/>
    <mergeCell ref="A176:K176"/>
    <mergeCell ref="O5:O7"/>
    <mergeCell ref="P5:P7"/>
    <mergeCell ref="Q5:Q7"/>
    <mergeCell ref="R5:R7"/>
    <mergeCell ref="S5:S7"/>
    <mergeCell ref="T5:T7"/>
    <mergeCell ref="I5:I7"/>
    <mergeCell ref="J5:J7"/>
    <mergeCell ref="K5:K7"/>
    <mergeCell ref="L5:L7"/>
    <mergeCell ref="M5:M7"/>
    <mergeCell ref="N5:N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Sheet1</vt:lpstr>
      <vt:lpstr>DPS</vt:lpstr>
      <vt:lpstr>DPS Supp.</vt:lpstr>
      <vt:lpstr>TMD</vt:lpstr>
      <vt:lpstr>TMD Supp.</vt:lpstr>
      <vt:lpstr>TPWD</vt:lpstr>
      <vt:lpstr>TDCJ</vt:lpstr>
      <vt:lpstr>TFC</vt:lpstr>
      <vt:lpstr>TxDOT</vt:lpstr>
      <vt:lpstr>TxDOT 18-19 New Construction</vt:lpstr>
      <vt:lpstr>THC</vt:lpstr>
      <vt:lpstr>THC Supp.</vt:lpstr>
      <vt:lpstr>SPB</vt:lpstr>
      <vt:lpstr>DSHS</vt:lpstr>
      <vt:lpstr>HHSC-State Hopitals</vt:lpstr>
      <vt:lpstr>HHSC-SH New Construction</vt:lpstr>
      <vt:lpstr>HHSC-SSLC</vt:lpstr>
      <vt:lpstr>JJD</vt:lpstr>
      <vt:lpstr>TPWD Supp.</vt:lpstr>
      <vt:lpstr>TDCJ Supp</vt:lpstr>
    </vt:vector>
  </TitlesOfParts>
  <Company>Texas Legislative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dcterms:created xsi:type="dcterms:W3CDTF">2017-12-12T17:04:04Z</dcterms:created>
  <dcterms:modified xsi:type="dcterms:W3CDTF">2017-12-19T20:45:12Z</dcterms:modified>
</cp:coreProperties>
</file>