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30" windowWidth="24915" windowHeight="11595"/>
  </bookViews>
  <sheets>
    <sheet name="Sheet1" sheetId="1" r:id="rId1"/>
    <sheet name="DPS" sheetId="2" r:id="rId2"/>
    <sheet name="TMD" sheetId="3" r:id="rId3"/>
    <sheet name="TPWD" sheetId="4" r:id="rId4"/>
    <sheet name="TDCJ" sheetId="5" r:id="rId5"/>
    <sheet name="TFC" sheetId="6" r:id="rId6"/>
    <sheet name="TxDOT" sheetId="7" r:id="rId7"/>
    <sheet name="TDCJ Supplemental" sheetId="8" r:id="rId8"/>
    <sheet name="TFC Supplemental" sheetId="9" r:id="rId9"/>
    <sheet name="TMD Supplemental" sheetId="10" r:id="rId10"/>
    <sheet name="DPS sup." sheetId="11" r:id="rId11"/>
  </sheets>
  <externalReferences>
    <externalReference r:id="rId12"/>
  </externalReferences>
  <calcPr calcId="145621"/>
</workbook>
</file>

<file path=xl/calcChain.xml><?xml version="1.0" encoding="utf-8"?>
<calcChain xmlns="http://schemas.openxmlformats.org/spreadsheetml/2006/main">
  <c r="V167" i="2" l="1"/>
  <c r="W166" i="2"/>
  <c r="F166" i="2"/>
  <c r="W165" i="2"/>
  <c r="W164" i="2"/>
  <c r="W163" i="2"/>
  <c r="W162" i="2"/>
  <c r="W161" i="2"/>
  <c r="W160" i="2"/>
  <c r="T159" i="2"/>
  <c r="O159" i="2"/>
  <c r="W159" i="2" s="1"/>
  <c r="N159" i="2"/>
  <c r="M159" i="2"/>
  <c r="L159" i="2"/>
  <c r="W158" i="2"/>
  <c r="W157" i="2"/>
  <c r="W156" i="2"/>
  <c r="W155" i="2"/>
  <c r="W154" i="2"/>
  <c r="W153" i="2"/>
  <c r="W152" i="2"/>
  <c r="W151" i="2"/>
  <c r="W150" i="2"/>
  <c r="W149" i="2"/>
  <c r="W148" i="2"/>
  <c r="W147" i="2"/>
  <c r="W146" i="2"/>
  <c r="W145" i="2"/>
  <c r="W144" i="2"/>
  <c r="W143" i="2"/>
  <c r="W142" i="2"/>
  <c r="W141" i="2"/>
  <c r="W140" i="2"/>
  <c r="W139" i="2"/>
  <c r="W138" i="2"/>
  <c r="W137" i="2"/>
  <c r="W136" i="2"/>
  <c r="W135" i="2"/>
  <c r="O134" i="2"/>
  <c r="W134" i="2" s="1"/>
  <c r="N134" i="2"/>
  <c r="M134" i="2"/>
  <c r="W133" i="2"/>
  <c r="T132" i="2"/>
  <c r="O132" i="2"/>
  <c r="W132" i="2" s="1"/>
  <c r="N132" i="2"/>
  <c r="M132" i="2"/>
  <c r="L132" i="2"/>
  <c r="W131" i="2"/>
  <c r="W130" i="2"/>
  <c r="W129" i="2"/>
  <c r="W128" i="2"/>
  <c r="W127" i="2"/>
  <c r="W126" i="2"/>
  <c r="W125" i="2"/>
  <c r="W124" i="2"/>
  <c r="W123" i="2"/>
  <c r="U122" i="2"/>
  <c r="S122" i="2"/>
  <c r="W122" i="2" s="1"/>
  <c r="W121" i="2"/>
  <c r="W120" i="2"/>
  <c r="W119" i="2"/>
  <c r="W118" i="2"/>
  <c r="W117" i="2"/>
  <c r="W116" i="2"/>
  <c r="A116" i="2"/>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T115" i="2"/>
  <c r="O115" i="2"/>
  <c r="W115" i="2" s="1"/>
  <c r="N115" i="2"/>
  <c r="N111" i="2" s="1"/>
  <c r="M115" i="2"/>
  <c r="L115" i="2"/>
  <c r="L111" i="2" s="1"/>
  <c r="K115" i="2"/>
  <c r="J115" i="2"/>
  <c r="J111" i="2" s="1"/>
  <c r="I115" i="2"/>
  <c r="U114" i="2"/>
  <c r="U167" i="2" s="1"/>
  <c r="S114" i="2"/>
  <c r="W114" i="2" s="1"/>
  <c r="T113" i="2"/>
  <c r="W113" i="2" s="1"/>
  <c r="O112" i="2"/>
  <c r="W112" i="2" s="1"/>
  <c r="N112" i="2"/>
  <c r="M112" i="2"/>
  <c r="L112" i="2"/>
  <c r="K112" i="2"/>
  <c r="J112" i="2"/>
  <c r="I112" i="2"/>
  <c r="O111" i="2"/>
  <c r="W111" i="2" s="1"/>
  <c r="M111" i="2"/>
  <c r="K111" i="2"/>
  <c r="I111" i="2"/>
  <c r="H111" i="2"/>
  <c r="G111" i="2"/>
  <c r="F111" i="2"/>
  <c r="W110" i="2"/>
  <c r="W109" i="2"/>
  <c r="W108" i="2"/>
  <c r="W107" i="2"/>
  <c r="W106" i="2"/>
  <c r="W105" i="2"/>
  <c r="W104" i="2"/>
  <c r="W103" i="2"/>
  <c r="W102" i="2"/>
  <c r="S101" i="2"/>
  <c r="S167" i="2" s="1"/>
  <c r="W100" i="2"/>
  <c r="W99" i="2"/>
  <c r="W98" i="2"/>
  <c r="W97" i="2"/>
  <c r="W96" i="2"/>
  <c r="W95" i="2"/>
  <c r="W94" i="2"/>
  <c r="W93" i="2"/>
  <c r="W92" i="2"/>
  <c r="W91" i="2"/>
  <c r="W90" i="2"/>
  <c r="W89" i="2"/>
  <c r="W88" i="2"/>
  <c r="W87" i="2"/>
  <c r="W86" i="2"/>
  <c r="W85" i="2"/>
  <c r="W84" i="2"/>
  <c r="W83" i="2"/>
  <c r="W82" i="2"/>
  <c r="W81" i="2"/>
  <c r="W80" i="2"/>
  <c r="W79" i="2"/>
  <c r="W78" i="2"/>
  <c r="W77" i="2"/>
  <c r="W76" i="2"/>
  <c r="W75" i="2"/>
  <c r="T74" i="2"/>
  <c r="W74" i="2" s="1"/>
  <c r="W73" i="2"/>
  <c r="W72" i="2"/>
  <c r="W71" i="2"/>
  <c r="W70" i="2"/>
  <c r="W69" i="2"/>
  <c r="W68" i="2"/>
  <c r="W67" i="2"/>
  <c r="W66" i="2"/>
  <c r="W65" i="2"/>
  <c r="W64" i="2"/>
  <c r="W63" i="2"/>
  <c r="W62" i="2"/>
  <c r="W61" i="2"/>
  <c r="W60" i="2"/>
  <c r="W59" i="2"/>
  <c r="W58" i="2"/>
  <c r="G58" i="2"/>
  <c r="F58" i="2"/>
  <c r="W57" i="2"/>
  <c r="W56" i="2"/>
  <c r="W55" i="2"/>
  <c r="W54" i="2"/>
  <c r="W53" i="2"/>
  <c r="W52" i="2"/>
  <c r="W51" i="2"/>
  <c r="W50" i="2"/>
  <c r="W49" i="2"/>
  <c r="W48" i="2"/>
  <c r="W47" i="2"/>
  <c r="W46" i="2"/>
  <c r="W45" i="2"/>
  <c r="W44" i="2"/>
  <c r="T44" i="2"/>
  <c r="W43" i="2"/>
  <c r="W42" i="2"/>
  <c r="W41" i="2"/>
  <c r="W40" i="2"/>
  <c r="W39" i="2"/>
  <c r="W38" i="2"/>
  <c r="W37" i="2"/>
  <c r="W36" i="2"/>
  <c r="W35" i="2"/>
  <c r="W34" i="2"/>
  <c r="W33" i="2"/>
  <c r="O32" i="2"/>
  <c r="W32" i="2" s="1"/>
  <c r="N32" i="2"/>
  <c r="M32" i="2"/>
  <c r="M167" i="2" s="1"/>
  <c r="L32" i="2"/>
  <c r="K32" i="2"/>
  <c r="K167" i="2" s="1"/>
  <c r="J32" i="2"/>
  <c r="I32" i="2"/>
  <c r="I167" i="2" s="1"/>
  <c r="H32" i="2"/>
  <c r="H167" i="2" s="1"/>
  <c r="G32" i="2"/>
  <c r="G167" i="2" s="1"/>
  <c r="F32" i="2"/>
  <c r="F167" i="2" s="1"/>
  <c r="W31" i="2"/>
  <c r="W30" i="2"/>
  <c r="W29" i="2"/>
  <c r="W28" i="2"/>
  <c r="W27" i="2"/>
  <c r="W26" i="2"/>
  <c r="W25" i="2"/>
  <c r="W24" i="2"/>
  <c r="W23" i="2"/>
  <c r="W22" i="2"/>
  <c r="W21" i="2"/>
  <c r="W20" i="2"/>
  <c r="W19" i="2"/>
  <c r="W18" i="2"/>
  <c r="W17" i="2"/>
  <c r="T16" i="2"/>
  <c r="W16" i="2" s="1"/>
  <c r="W15" i="2"/>
  <c r="W14" i="2"/>
  <c r="W13" i="2"/>
  <c r="W12" i="2"/>
  <c r="W11" i="2"/>
  <c r="W10" i="2"/>
  <c r="T10" i="2"/>
  <c r="T9" i="2"/>
  <c r="O9" i="2"/>
  <c r="O167" i="2" s="1"/>
  <c r="N9" i="2"/>
  <c r="W8" i="2"/>
  <c r="W7" i="2"/>
  <c r="W6" i="2"/>
  <c r="N167" i="2" l="1"/>
  <c r="J167" i="2"/>
  <c r="L167" i="2"/>
  <c r="W9" i="2"/>
  <c r="T167" i="2"/>
  <c r="W167" i="2" s="1"/>
  <c r="W101" i="2"/>
  <c r="L22" i="3" l="1"/>
  <c r="K22" i="3"/>
  <c r="G22" i="3"/>
  <c r="F22" i="3"/>
  <c r="C2" i="3"/>
  <c r="M2" i="3" s="1"/>
  <c r="G18" i="10" l="1"/>
  <c r="F18" i="10"/>
  <c r="E18" i="10"/>
  <c r="D18" i="10"/>
  <c r="B17" i="10"/>
  <c r="B16" i="10"/>
  <c r="B15" i="10"/>
  <c r="B14" i="10"/>
  <c r="C2" i="10" l="1"/>
  <c r="L33" i="6" l="1"/>
  <c r="K33" i="6"/>
  <c r="K36" i="6" s="1"/>
  <c r="G33" i="6"/>
  <c r="M33" i="6" s="1"/>
  <c r="F33" i="6"/>
  <c r="M31" i="6"/>
  <c r="M30" i="6"/>
  <c r="M29" i="6"/>
  <c r="M28" i="6"/>
  <c r="M27" i="6"/>
  <c r="M26" i="6"/>
  <c r="M25" i="6"/>
  <c r="M24" i="6"/>
  <c r="M23" i="6"/>
  <c r="M22" i="6"/>
  <c r="M21" i="6"/>
  <c r="M20" i="6"/>
  <c r="M19" i="6"/>
  <c r="M18" i="6"/>
  <c r="M17" i="6"/>
  <c r="M16" i="6"/>
  <c r="M15" i="6"/>
  <c r="M14" i="6"/>
  <c r="M13" i="6"/>
  <c r="M12" i="6"/>
  <c r="M11" i="6"/>
  <c r="M10" i="6"/>
  <c r="M9" i="6"/>
  <c r="M8" i="6"/>
  <c r="L178" i="5" l="1"/>
  <c r="K178" i="5"/>
  <c r="G178" i="5"/>
  <c r="F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178" i="5" s="1"/>
  <c r="M2" i="5"/>
  <c r="T26" i="7" l="1"/>
  <c r="S24" i="7"/>
  <c r="N24" i="7"/>
  <c r="M24" i="7"/>
  <c r="T23" i="7"/>
  <c r="T22" i="7"/>
  <c r="T21" i="7"/>
  <c r="T20" i="7"/>
  <c r="T19" i="7"/>
  <c r="T18" i="7"/>
  <c r="T17" i="7"/>
  <c r="T16" i="7"/>
  <c r="T15" i="7"/>
  <c r="T14" i="7"/>
  <c r="T13" i="7"/>
  <c r="T12" i="7"/>
  <c r="T11" i="7"/>
  <c r="T10" i="7"/>
  <c r="T9" i="7"/>
  <c r="R8" i="7"/>
  <c r="R24" i="7" s="1"/>
  <c r="T8" i="7" l="1"/>
  <c r="T24" i="7" s="1"/>
  <c r="F10" i="1" l="1"/>
  <c r="D10" i="1"/>
  <c r="C10" i="1"/>
  <c r="B10" i="1"/>
  <c r="H9" i="1"/>
  <c r="I9" i="1" s="1"/>
  <c r="G9" i="1"/>
  <c r="E9" i="1"/>
  <c r="H8" i="1"/>
  <c r="I8" i="1" s="1"/>
  <c r="G8" i="1"/>
  <c r="E8" i="1"/>
  <c r="H7" i="1"/>
  <c r="I7" i="1" s="1"/>
  <c r="G7" i="1"/>
  <c r="E7" i="1"/>
  <c r="H6" i="1"/>
  <c r="I6" i="1" s="1"/>
  <c r="G6" i="1"/>
  <c r="E6" i="1"/>
  <c r="H5" i="1"/>
  <c r="I5" i="1" s="1"/>
  <c r="G5" i="1"/>
  <c r="E5" i="1"/>
  <c r="H4" i="1"/>
  <c r="I4" i="1" s="1"/>
  <c r="G4" i="1"/>
  <c r="E4" i="1"/>
  <c r="F64" i="1"/>
  <c r="D64" i="1"/>
  <c r="E64" i="1" s="1"/>
  <c r="C64" i="1"/>
  <c r="B64" i="1"/>
  <c r="H63" i="1"/>
  <c r="I63" i="1" s="1"/>
  <c r="G63" i="1"/>
  <c r="E63" i="1"/>
  <c r="H62" i="1"/>
  <c r="I62" i="1" s="1"/>
  <c r="G62" i="1"/>
  <c r="E62" i="1"/>
  <c r="I61" i="1"/>
  <c r="G61" i="1"/>
  <c r="E61" i="1"/>
  <c r="I60" i="1"/>
  <c r="G60" i="1"/>
  <c r="E60" i="1"/>
  <c r="I59" i="1"/>
  <c r="G59" i="1"/>
  <c r="E59" i="1"/>
  <c r="I58" i="1"/>
  <c r="G58" i="1"/>
  <c r="E58" i="1"/>
  <c r="F55" i="1"/>
  <c r="D55" i="1"/>
  <c r="C55" i="1"/>
  <c r="B55" i="1"/>
  <c r="H54" i="1"/>
  <c r="I54" i="1" s="1"/>
  <c r="G54" i="1"/>
  <c r="E54" i="1"/>
  <c r="H53" i="1"/>
  <c r="I53" i="1" s="1"/>
  <c r="G53" i="1"/>
  <c r="E53" i="1"/>
  <c r="H52" i="1"/>
  <c r="I52" i="1" s="1"/>
  <c r="G52" i="1"/>
  <c r="E52" i="1"/>
  <c r="H51" i="1"/>
  <c r="I51" i="1" s="1"/>
  <c r="G51" i="1"/>
  <c r="E51" i="1"/>
  <c r="H50" i="1"/>
  <c r="I50" i="1" s="1"/>
  <c r="G50" i="1"/>
  <c r="E50" i="1"/>
  <c r="H49" i="1"/>
  <c r="I49" i="1" s="1"/>
  <c r="G49" i="1"/>
  <c r="E49" i="1"/>
  <c r="F46" i="1"/>
  <c r="D46" i="1"/>
  <c r="C46" i="1"/>
  <c r="B46" i="1"/>
  <c r="H45" i="1"/>
  <c r="I45" i="1" s="1"/>
  <c r="G45" i="1"/>
  <c r="E45" i="1"/>
  <c r="H44" i="1"/>
  <c r="I44" i="1" s="1"/>
  <c r="G44" i="1"/>
  <c r="E44" i="1"/>
  <c r="H43" i="1"/>
  <c r="I43" i="1" s="1"/>
  <c r="G43" i="1"/>
  <c r="E43" i="1"/>
  <c r="H42" i="1"/>
  <c r="I42" i="1" s="1"/>
  <c r="G42" i="1"/>
  <c r="E42" i="1"/>
  <c r="H41" i="1"/>
  <c r="I41" i="1" s="1"/>
  <c r="G41" i="1"/>
  <c r="E41" i="1"/>
  <c r="H40" i="1"/>
  <c r="I40" i="1" s="1"/>
  <c r="G40" i="1"/>
  <c r="E40" i="1"/>
  <c r="F37" i="1"/>
  <c r="D37" i="1"/>
  <c r="C37" i="1"/>
  <c r="B37" i="1"/>
  <c r="H36" i="1"/>
  <c r="I36" i="1" s="1"/>
  <c r="G36" i="1"/>
  <c r="E36" i="1"/>
  <c r="H35" i="1"/>
  <c r="I35" i="1" s="1"/>
  <c r="G35" i="1"/>
  <c r="E35" i="1"/>
  <c r="H34" i="1"/>
  <c r="I34" i="1" s="1"/>
  <c r="G34" i="1"/>
  <c r="E34" i="1"/>
  <c r="H33" i="1"/>
  <c r="I33" i="1" s="1"/>
  <c r="G33" i="1"/>
  <c r="E33" i="1"/>
  <c r="H32" i="1"/>
  <c r="I32" i="1" s="1"/>
  <c r="G32" i="1"/>
  <c r="E32" i="1"/>
  <c r="H31" i="1"/>
  <c r="I31" i="1" s="1"/>
  <c r="G31" i="1"/>
  <c r="E31" i="1"/>
  <c r="F28" i="1"/>
  <c r="D28" i="1"/>
  <c r="E28" i="1" s="1"/>
  <c r="C28" i="1"/>
  <c r="B28" i="1"/>
  <c r="H27" i="1"/>
  <c r="I27" i="1" s="1"/>
  <c r="G27" i="1"/>
  <c r="E27" i="1"/>
  <c r="H26" i="1"/>
  <c r="I26" i="1" s="1"/>
  <c r="G26" i="1"/>
  <c r="E26" i="1"/>
  <c r="H25" i="1"/>
  <c r="I25" i="1" s="1"/>
  <c r="G25" i="1"/>
  <c r="E25" i="1"/>
  <c r="H24" i="1"/>
  <c r="I24" i="1" s="1"/>
  <c r="G24" i="1"/>
  <c r="E24" i="1"/>
  <c r="I23" i="1"/>
  <c r="G23" i="1"/>
  <c r="E23" i="1"/>
  <c r="I22" i="1"/>
  <c r="H22" i="1"/>
  <c r="G22" i="1"/>
  <c r="E22" i="1"/>
  <c r="F19" i="1"/>
  <c r="D19" i="1"/>
  <c r="C19" i="1"/>
  <c r="B19" i="1"/>
  <c r="I18" i="1"/>
  <c r="H18" i="1"/>
  <c r="G18" i="1"/>
  <c r="E18" i="1"/>
  <c r="I17" i="1"/>
  <c r="H17" i="1"/>
  <c r="G17" i="1"/>
  <c r="E17" i="1"/>
  <c r="I16" i="1"/>
  <c r="H16" i="1"/>
  <c r="G16" i="1"/>
  <c r="E16" i="1"/>
  <c r="I15" i="1"/>
  <c r="H15" i="1"/>
  <c r="G15" i="1"/>
  <c r="E15" i="1"/>
  <c r="I14" i="1"/>
  <c r="H14" i="1"/>
  <c r="G14" i="1"/>
  <c r="E14" i="1"/>
  <c r="H13" i="1"/>
  <c r="H19" i="1" s="1"/>
  <c r="I19" i="1" s="1"/>
  <c r="G13" i="1"/>
  <c r="E13" i="1"/>
  <c r="G19" i="1" l="1"/>
  <c r="E10" i="1"/>
  <c r="G10" i="1"/>
  <c r="I13" i="1"/>
  <c r="E37" i="1"/>
  <c r="E46" i="1"/>
  <c r="E55" i="1"/>
  <c r="H10" i="1"/>
  <c r="I10" i="1" s="1"/>
  <c r="G28" i="1"/>
  <c r="G37" i="1"/>
  <c r="G46" i="1"/>
  <c r="G55" i="1"/>
  <c r="G64" i="1"/>
  <c r="E19" i="1"/>
  <c r="H28" i="1"/>
  <c r="I28" i="1" s="1"/>
  <c r="H37" i="1"/>
  <c r="I37" i="1" s="1"/>
  <c r="H46" i="1"/>
  <c r="I46" i="1" s="1"/>
  <c r="H55" i="1"/>
  <c r="I55" i="1" s="1"/>
  <c r="H64" i="1"/>
  <c r="I64" i="1" s="1"/>
</calcChain>
</file>

<file path=xl/comments1.xml><?xml version="1.0" encoding="utf-8"?>
<comments xmlns="http://schemas.openxmlformats.org/spreadsheetml/2006/main">
  <authors>
    <author>tw08469</author>
    <author>Duecker, Lisa</author>
  </authors>
  <commentList>
    <comment ref="N8" authorId="0">
      <text>
        <r>
          <rPr>
            <b/>
            <sz val="9"/>
            <color indexed="81"/>
            <rFont val="Tahoma"/>
            <family val="2"/>
          </rPr>
          <t>tw08469:</t>
        </r>
        <r>
          <rPr>
            <sz val="9"/>
            <color indexed="81"/>
            <rFont val="Tahoma"/>
            <family val="2"/>
          </rPr>
          <t xml:space="preserve">
Deducted $375K from Contingency
</t>
        </r>
      </text>
    </comment>
    <comment ref="O8" authorId="0">
      <text>
        <r>
          <rPr>
            <b/>
            <sz val="9"/>
            <color indexed="81"/>
            <rFont val="Tahoma"/>
            <family val="2"/>
          </rPr>
          <t>tw08469:</t>
        </r>
        <r>
          <rPr>
            <sz val="9"/>
            <color indexed="81"/>
            <rFont val="Tahoma"/>
            <family val="2"/>
          </rPr>
          <t xml:space="preserve">
Deducted $375K from Contingency
</t>
        </r>
      </text>
    </comment>
    <comment ref="N9" authorId="0">
      <text>
        <r>
          <rPr>
            <b/>
            <sz val="9"/>
            <color indexed="81"/>
            <rFont val="Tahoma"/>
            <family val="2"/>
          </rPr>
          <t>tw08469:</t>
        </r>
        <r>
          <rPr>
            <sz val="9"/>
            <color indexed="81"/>
            <rFont val="Tahoma"/>
            <family val="2"/>
          </rPr>
          <t xml:space="preserve">
Deducted $137356 from cont
</t>
        </r>
      </text>
    </comment>
    <comment ref="O9" authorId="0">
      <text>
        <r>
          <rPr>
            <b/>
            <sz val="9"/>
            <color indexed="81"/>
            <rFont val="Tahoma"/>
            <family val="2"/>
          </rPr>
          <t>tw08469:</t>
        </r>
        <r>
          <rPr>
            <sz val="9"/>
            <color indexed="81"/>
            <rFont val="Tahoma"/>
            <family val="2"/>
          </rPr>
          <t xml:space="preserve">
Deducted $137356 from cont.
</t>
        </r>
      </text>
    </comment>
    <comment ref="L16" authorId="1">
      <text>
        <r>
          <rPr>
            <b/>
            <sz val="9"/>
            <color indexed="81"/>
            <rFont val="Tahoma"/>
            <family val="2"/>
          </rPr>
          <t xml:space="preserve">Duecker, Lisa:
Added $19,656 to contingency to reconcile back to $17,778,887
</t>
        </r>
      </text>
    </comment>
    <comment ref="M16" authorId="1">
      <text>
        <r>
          <rPr>
            <b/>
            <sz val="9"/>
            <color indexed="81"/>
            <rFont val="Tahoma"/>
            <family val="2"/>
          </rPr>
          <t xml:space="preserve">Duecker, Lisa:
Added $19,656 to contingency to reconcile back to $17,778,887
</t>
        </r>
      </text>
    </comment>
    <comment ref="N16" authorId="1">
      <text>
        <r>
          <rPr>
            <b/>
            <sz val="9"/>
            <color indexed="81"/>
            <rFont val="Tahoma"/>
            <family val="2"/>
          </rPr>
          <t xml:space="preserve">Duecker, Lisa:
Added $17842.50
 to contingency to reconcile back to $17,778,887
</t>
        </r>
      </text>
    </comment>
    <comment ref="O16" authorId="1">
      <text>
        <r>
          <rPr>
            <b/>
            <sz val="9"/>
            <color indexed="81"/>
            <rFont val="Tahoma"/>
            <family val="2"/>
          </rPr>
          <t xml:space="preserve">Duecker, Lisa:
Added $17842.50
 to contingency to reconcile back to $17,778,887
</t>
        </r>
      </text>
    </comment>
    <comment ref="N24" authorId="0">
      <text>
        <r>
          <rPr>
            <b/>
            <sz val="9"/>
            <color indexed="81"/>
            <rFont val="Tahoma"/>
            <family val="2"/>
          </rPr>
          <t>tw08469:</t>
        </r>
        <r>
          <rPr>
            <sz val="9"/>
            <color indexed="81"/>
            <rFont val="Tahoma"/>
            <family val="2"/>
          </rPr>
          <t xml:space="preserve">
Added $120K to Contingency </t>
        </r>
      </text>
    </comment>
    <comment ref="O24" authorId="0">
      <text>
        <r>
          <rPr>
            <b/>
            <sz val="9"/>
            <color indexed="81"/>
            <rFont val="Tahoma"/>
            <family val="2"/>
          </rPr>
          <t>tw08469:</t>
        </r>
        <r>
          <rPr>
            <sz val="9"/>
            <color indexed="81"/>
            <rFont val="Tahoma"/>
            <family val="2"/>
          </rPr>
          <t xml:space="preserve">
Added $120K to Contingency </t>
        </r>
      </text>
    </comment>
    <comment ref="T54" authorId="1">
      <text>
        <r>
          <rPr>
            <b/>
            <sz val="9"/>
            <color indexed="81"/>
            <rFont val="Tahoma"/>
            <family val="2"/>
          </rPr>
          <t>Duecker, Lisa:</t>
        </r>
        <r>
          <rPr>
            <sz val="9"/>
            <color indexed="81"/>
            <rFont val="Tahoma"/>
            <family val="2"/>
          </rPr>
          <t xml:space="preserve">
Went to 62753
</t>
        </r>
      </text>
    </comment>
    <comment ref="V54" authorId="1">
      <text>
        <r>
          <rPr>
            <b/>
            <sz val="9"/>
            <color indexed="81"/>
            <rFont val="Tahoma"/>
            <family val="2"/>
          </rPr>
          <t>Duecker, Lisa:</t>
        </r>
        <r>
          <rPr>
            <sz val="9"/>
            <color indexed="81"/>
            <rFont val="Tahoma"/>
            <family val="2"/>
          </rPr>
          <t xml:space="preserve">
Went to 62753
</t>
        </r>
      </text>
    </comment>
    <comment ref="Z54" authorId="1">
      <text>
        <r>
          <rPr>
            <b/>
            <sz val="9"/>
            <color indexed="81"/>
            <rFont val="Tahoma"/>
            <family val="2"/>
          </rPr>
          <t>Duecker, Lisa:</t>
        </r>
        <r>
          <rPr>
            <sz val="9"/>
            <color indexed="81"/>
            <rFont val="Tahoma"/>
            <family val="2"/>
          </rPr>
          <t xml:space="preserve">
Went to 62753
</t>
        </r>
      </text>
    </comment>
    <comment ref="S55" authorId="1">
      <text>
        <r>
          <rPr>
            <b/>
            <sz val="9"/>
            <color indexed="81"/>
            <rFont val="Tahoma"/>
            <family val="2"/>
          </rPr>
          <t>Duecker, Lisa:</t>
        </r>
        <r>
          <rPr>
            <sz val="9"/>
            <color indexed="81"/>
            <rFont val="Tahoma"/>
            <family val="2"/>
          </rPr>
          <t xml:space="preserve">
Issued in E-pro PO18901, $9,500 not in usas</t>
        </r>
      </text>
    </comment>
    <comment ref="U55" authorId="1">
      <text>
        <r>
          <rPr>
            <b/>
            <sz val="9"/>
            <color indexed="81"/>
            <rFont val="Tahoma"/>
            <family val="2"/>
          </rPr>
          <t>Duecker, Lisa:</t>
        </r>
        <r>
          <rPr>
            <sz val="9"/>
            <color indexed="81"/>
            <rFont val="Tahoma"/>
            <family val="2"/>
          </rPr>
          <t xml:space="preserve">
Issued in E-pro PO18901, $9,500 not in usas</t>
        </r>
      </text>
    </comment>
    <comment ref="Y55" authorId="1">
      <text>
        <r>
          <rPr>
            <b/>
            <sz val="9"/>
            <color indexed="81"/>
            <rFont val="Tahoma"/>
            <family val="2"/>
          </rPr>
          <t>Duecker, Lisa:</t>
        </r>
        <r>
          <rPr>
            <sz val="9"/>
            <color indexed="81"/>
            <rFont val="Tahoma"/>
            <family val="2"/>
          </rPr>
          <t xml:space="preserve">
Issued in E-pro PO18901, $9,500 not in usas</t>
        </r>
      </text>
    </comment>
    <comment ref="T142" authorId="0">
      <text>
        <r>
          <rPr>
            <b/>
            <sz val="9"/>
            <color indexed="81"/>
            <rFont val="Tahoma"/>
            <family val="2"/>
          </rPr>
          <t>tw08469:</t>
        </r>
        <r>
          <rPr>
            <sz val="9"/>
            <color indexed="81"/>
            <rFont val="Tahoma"/>
            <family val="2"/>
          </rPr>
          <t xml:space="preserve">
9/15/17 Lisa  showed $12,812.59 enc and $14,324.58 Exp
</t>
        </r>
      </text>
    </comment>
    <comment ref="V142" authorId="0">
      <text>
        <r>
          <rPr>
            <b/>
            <sz val="9"/>
            <color indexed="81"/>
            <rFont val="Tahoma"/>
            <family val="2"/>
          </rPr>
          <t>tw08469:</t>
        </r>
        <r>
          <rPr>
            <sz val="9"/>
            <color indexed="81"/>
            <rFont val="Tahoma"/>
            <family val="2"/>
          </rPr>
          <t xml:space="preserve">
9/15/17 Lisa  showed $12,812.59 enc and $14,324.58 Exp
</t>
        </r>
      </text>
    </comment>
    <comment ref="Z142" authorId="0">
      <text>
        <r>
          <rPr>
            <b/>
            <sz val="9"/>
            <color indexed="81"/>
            <rFont val="Tahoma"/>
            <family val="2"/>
          </rPr>
          <t>tw08469:</t>
        </r>
        <r>
          <rPr>
            <sz val="9"/>
            <color indexed="81"/>
            <rFont val="Tahoma"/>
            <family val="2"/>
          </rPr>
          <t xml:space="preserve">
9/15/17 Lisa  showed $12,812.59 enc and $14,324.58 Exp
</t>
        </r>
      </text>
    </comment>
  </commentList>
</comments>
</file>

<file path=xl/comments2.xml><?xml version="1.0" encoding="utf-8"?>
<comments xmlns="http://schemas.openxmlformats.org/spreadsheetml/2006/main">
  <authors>
    <author>Diana Miller</author>
  </authors>
  <commentList>
    <comment ref="A7" authorId="0">
      <text>
        <r>
          <rPr>
            <b/>
            <sz val="9"/>
            <color indexed="81"/>
            <rFont val="Tahoma"/>
            <family val="2"/>
          </rPr>
          <t>Diana Miller:</t>
        </r>
        <r>
          <rPr>
            <sz val="9"/>
            <color indexed="81"/>
            <rFont val="Tahoma"/>
            <family val="2"/>
          </rPr>
          <t xml:space="preserve">
Projects in Priority Order based on TxDOT 10Year Master Plan
</t>
        </r>
      </text>
    </comment>
    <comment ref="C7" author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<sst xmlns="http://schemas.openxmlformats.org/spreadsheetml/2006/main" count="2751" uniqueCount="1481">
  <si>
    <t>Original Estimated Project Budget</t>
  </si>
  <si>
    <t>Current Estimated Project Budget</t>
  </si>
  <si>
    <t>FY 2016-17 Encumbered</t>
  </si>
  <si>
    <t>Percent Encumbered</t>
  </si>
  <si>
    <t>FY 2016-17 Expended</t>
  </si>
  <si>
    <t>Percent Expended</t>
  </si>
  <si>
    <t>Remaining Project Balance</t>
  </si>
  <si>
    <t>Percent Remaining</t>
  </si>
  <si>
    <t>September 2017 QUARTERLY REPORT</t>
  </si>
  <si>
    <t>DPS 9/17</t>
  </si>
  <si>
    <t>TMD 9/17</t>
  </si>
  <si>
    <t>TPWD 9/17</t>
  </si>
  <si>
    <t>TDCJ 9/17</t>
  </si>
  <si>
    <t>TFC 9/17</t>
  </si>
  <si>
    <t>TXDOT 9/17</t>
  </si>
  <si>
    <t>Totals</t>
  </si>
  <si>
    <t>JUNE 2017 QUARTERLY REPORT</t>
  </si>
  <si>
    <t>DPS 6/17</t>
  </si>
  <si>
    <t>TMD 6/17</t>
  </si>
  <si>
    <t>TPWD 6/17</t>
  </si>
  <si>
    <t>TDCJ 6/17</t>
  </si>
  <si>
    <t>TFC 6/17</t>
  </si>
  <si>
    <t>TXDOT 6/17</t>
  </si>
  <si>
    <t>MARCH 2017 QUARTERLY REPORT</t>
  </si>
  <si>
    <t>DPS 3/17</t>
  </si>
  <si>
    <t>TMD 3/17</t>
  </si>
  <si>
    <t>TPWD 3/17</t>
  </si>
  <si>
    <t>TDCJ 3/17</t>
  </si>
  <si>
    <t>TFC 3/17</t>
  </si>
  <si>
    <t>TXDOT 3/17</t>
  </si>
  <si>
    <t>DECEMBER 2016 QUARTERLY REPORT</t>
  </si>
  <si>
    <t>DPS 12/16</t>
  </si>
  <si>
    <t>TMD 12/16</t>
  </si>
  <si>
    <t>TPWD 12/16</t>
  </si>
  <si>
    <t>TDCJ 12/16</t>
  </si>
  <si>
    <t>TFC 12/16</t>
  </si>
  <si>
    <t>TXDOT 12/16</t>
  </si>
  <si>
    <t>SEPTEMBER, 2016 QUARTERLY REPORT</t>
  </si>
  <si>
    <t>DPS 9/16</t>
  </si>
  <si>
    <t>TMD 9/16</t>
  </si>
  <si>
    <t>TPWD 9/16</t>
  </si>
  <si>
    <t>TDCJ 9/16</t>
  </si>
  <si>
    <t>TFC 9/16</t>
  </si>
  <si>
    <t>TXDOT 9/16</t>
  </si>
  <si>
    <t>JUNE, 2016 QUARTERLY REPORT</t>
  </si>
  <si>
    <t>DPS 6/16</t>
  </si>
  <si>
    <t>TMD 6/16</t>
  </si>
  <si>
    <t>TPWD 6/16</t>
  </si>
  <si>
    <t>TDCJ 6/16</t>
  </si>
  <si>
    <t>TFC 6/16</t>
  </si>
  <si>
    <t>TXDOT 6/16</t>
  </si>
  <si>
    <t>MARCH, 2016 QUARTERLY REPORT</t>
  </si>
  <si>
    <t>DPS 3/16</t>
  </si>
  <si>
    <t>TMD 3/16</t>
  </si>
  <si>
    <t>TPWD 3/16</t>
  </si>
  <si>
    <t>TDCJ 3/16</t>
  </si>
  <si>
    <t>TFC 3/16</t>
  </si>
  <si>
    <t>TXDOT 3/16</t>
  </si>
  <si>
    <t>DECEMBER, 2015 QUARTERLY REPORT</t>
  </si>
  <si>
    <t>DPS 12/15</t>
  </si>
  <si>
    <t>TMD 12/15</t>
  </si>
  <si>
    <t>TPWD 12/15</t>
  </si>
  <si>
    <t>TDCJ 12/15</t>
  </si>
  <si>
    <t>TFC 12/15</t>
  </si>
  <si>
    <t>TxDOT 12/15</t>
  </si>
  <si>
    <t>-</t>
  </si>
  <si>
    <t>.</t>
  </si>
  <si>
    <t>December 2017 QUARTERLY REPORT</t>
  </si>
  <si>
    <t>DPS 12/17</t>
  </si>
  <si>
    <t>TMD 12/17</t>
  </si>
  <si>
    <t>TPWD 12/17</t>
  </si>
  <si>
    <t>TDCJ 12/17</t>
  </si>
  <si>
    <t>TFC 12/17</t>
  </si>
  <si>
    <t>TXDOT 12/17</t>
  </si>
  <si>
    <t>2668</t>
  </si>
  <si>
    <t>Texas Department of Transportation #601</t>
  </si>
  <si>
    <t>AY18/19 RADIO TOWER PROJECTS PLANNED</t>
  </si>
  <si>
    <t>Version:  Final</t>
  </si>
  <si>
    <t>Date:</t>
  </si>
  <si>
    <t>Priority Audit Trail</t>
  </si>
  <si>
    <t>Prepared by:</t>
  </si>
  <si>
    <t>Diana Miller, Facilities Business Operations Manager - Support Services Division</t>
  </si>
  <si>
    <t>Agency ID</t>
  </si>
  <si>
    <t>Project Name &amp; Location</t>
  </si>
  <si>
    <t>Project Description</t>
  </si>
  <si>
    <t>Source of Funding
(MOF)</t>
  </si>
  <si>
    <t xml:space="preserve">Original Estimated 
Project Budget </t>
  </si>
  <si>
    <t xml:space="preserve">Current Estimated Project Budget
(for Q1 AY18) </t>
  </si>
  <si>
    <t>Estimated
Substantial Completion Date</t>
  </si>
  <si>
    <t>% Design
Completion</t>
  </si>
  <si>
    <t>% Construction
Completion</t>
  </si>
  <si>
    <t>FY 2018-19 Encumbered</t>
  </si>
  <si>
    <t>FY 2018-19 Expended</t>
  </si>
  <si>
    <t>Comment</t>
  </si>
  <si>
    <t>FY18 Q1 JOC Priority</t>
  </si>
  <si>
    <t>FY18 Q2 JOC Priority</t>
  </si>
  <si>
    <t>FY18 Q3 JOC Priority</t>
  </si>
  <si>
    <t>FY18 Q4 JOC
Priority</t>
  </si>
  <si>
    <t>FY19 Q5 JOC Priority</t>
  </si>
  <si>
    <t>FY19 Q6 JOC Priority</t>
  </si>
  <si>
    <t>FY19 Q7 JOC Priority</t>
  </si>
  <si>
    <t>FY19 Q8 JOC Priority</t>
  </si>
  <si>
    <t>ERT 1</t>
  </si>
  <si>
    <t>Radio Tower Replacement of 400 - Beaumont</t>
  </si>
  <si>
    <t>New Construction</t>
  </si>
  <si>
    <t>Highway Trans. Fund 6</t>
  </si>
  <si>
    <t>03470418613</t>
  </si>
  <si>
    <t>Radio Tower Replacement of 175' - Wichita Falls</t>
  </si>
  <si>
    <t>03470418614</t>
  </si>
  <si>
    <t>25470418612</t>
  </si>
  <si>
    <t>Radio Tower Replacement of 175' - Childress</t>
  </si>
  <si>
    <t>Radio Tower Replacement of 350' - Austin</t>
  </si>
  <si>
    <t>Radio Tower Replacement of 300' - Pharr</t>
  </si>
  <si>
    <t>23470418605</t>
  </si>
  <si>
    <t>Radio Tower Replacement of 175' - Brownwood</t>
  </si>
  <si>
    <t>19470418610</t>
  </si>
  <si>
    <t>Radio Tower Replacement of 175' - Atlanta</t>
  </si>
  <si>
    <t>04470418615</t>
  </si>
  <si>
    <t>Radio Tower Replacement of 175' - Amarillo</t>
  </si>
  <si>
    <t>19470418611</t>
  </si>
  <si>
    <t>04470418609</t>
  </si>
  <si>
    <t>Radio Tower Replacement of 350' - Amarillo</t>
  </si>
  <si>
    <t>Radio Tower Replacement of 300' - Bryan</t>
  </si>
  <si>
    <t>07470418608</t>
  </si>
  <si>
    <t>Radio Tower Replacement of 300' - San Angelo</t>
  </si>
  <si>
    <t>U2</t>
  </si>
  <si>
    <t>Unanticipated Emergency Tower Replacement</t>
  </si>
  <si>
    <t>TBD</t>
  </si>
  <si>
    <t>1NC</t>
  </si>
  <si>
    <t>38470418001</t>
  </si>
  <si>
    <t>AHQ Consolidation Design</t>
  </si>
  <si>
    <t>Agency:</t>
  </si>
  <si>
    <t>Texas Department of Criminal Justice - 696</t>
  </si>
  <si>
    <t>Jerry McGinty, Chief Financial Officer</t>
  </si>
  <si>
    <t>Project
Priority</t>
  </si>
  <si>
    <t xml:space="preserve">Current Estimated Project Budget
(for 1st Qtr.) </t>
  </si>
  <si>
    <t>% Const.
Completion</t>
  </si>
  <si>
    <t>Supp.
Notes</t>
  </si>
  <si>
    <t>04215005</t>
  </si>
  <si>
    <t>Hughes Unit, Gatesville</t>
  </si>
  <si>
    <t>Facility Repair:  Replace HVAC Unit - Support Operations</t>
  </si>
  <si>
    <t>Deferred Maintenance 
Account No. 5166</t>
  </si>
  <si>
    <t>N/A</t>
  </si>
  <si>
    <t>Yes</t>
  </si>
  <si>
    <t>09915001</t>
  </si>
  <si>
    <t>Hutchins Unit, Dallas</t>
  </si>
  <si>
    <t>Facility Repair:  Refurbish Air Handler - Support Operations</t>
  </si>
  <si>
    <t>05014007</t>
  </si>
  <si>
    <t>Roach Unit, Childress</t>
  </si>
  <si>
    <t>Roofing:  Repair Roof - ISF</t>
  </si>
  <si>
    <t>00512006</t>
  </si>
  <si>
    <t>Clemens Unit, Brazoria</t>
  </si>
  <si>
    <t>Facility Repair:  Resurface Floor - Main Building Kitchen</t>
  </si>
  <si>
    <t>10510005</t>
  </si>
  <si>
    <t>Murray Unit, Gatesville</t>
  </si>
  <si>
    <t>Facility Repair:  Install Handicap Accessible Shower - Offender Dorms</t>
  </si>
  <si>
    <t xml:space="preserve"> </t>
  </si>
  <si>
    <t>01015016</t>
  </si>
  <si>
    <t>Ellis Unit, Huntsville</t>
  </si>
  <si>
    <t>Safety:  Replace Generator - Boiler Room</t>
  </si>
  <si>
    <t>06913002</t>
  </si>
  <si>
    <t>Allred Unit, Iowa Park</t>
  </si>
  <si>
    <t>Roofing:  Resurface Roof - Multiple Buildings</t>
  </si>
  <si>
    <t>10815003</t>
  </si>
  <si>
    <t>Sanchez Unit, El Paso</t>
  </si>
  <si>
    <t>Infrastructure:  Refurbish Lift Station - Front Administration Building</t>
  </si>
  <si>
    <t>08212003</t>
  </si>
  <si>
    <t>Havins Unit, Brownwood</t>
  </si>
  <si>
    <t>Facility Repair:  Install Fiberglass Wall Panels - Multiple Buildings</t>
  </si>
  <si>
    <t>06715022</t>
  </si>
  <si>
    <t>Telford Unit, New Boston</t>
  </si>
  <si>
    <t>Facility Repair:  Replace HVAC Unit - Infirmary</t>
  </si>
  <si>
    <t>03615005</t>
  </si>
  <si>
    <t>Michael Unit, Tennessee Colony</t>
  </si>
  <si>
    <t>Safety:  Replace Emergency Generator - Lift Station</t>
  </si>
  <si>
    <t>09413001</t>
  </si>
  <si>
    <t>Gurney Unit, Tennessee Colony</t>
  </si>
  <si>
    <t>Facility Repair:  Renovate Maintenance Shop</t>
  </si>
  <si>
    <t>06716001</t>
  </si>
  <si>
    <t>08015001</t>
  </si>
  <si>
    <t>Sayle Unit, Breckenridge</t>
  </si>
  <si>
    <t>Facility Repair:  Replace Feed Water Tank - Boiler Room</t>
  </si>
  <si>
    <t>06211002</t>
  </si>
  <si>
    <t>Ft. Stockton Unit, Fort Stockton</t>
  </si>
  <si>
    <t>Facility Repair:  Replace Showers - Offender Dorms</t>
  </si>
  <si>
    <t>01313007</t>
  </si>
  <si>
    <t>Huntsville Unit, Huntsville</t>
  </si>
  <si>
    <t>Roofing:  Replace Roof - Repair Shop</t>
  </si>
  <si>
    <t>04505002</t>
  </si>
  <si>
    <t>Estes Unit, Venus</t>
  </si>
  <si>
    <t>Security:  Install Concrete Footer - Perimeter Fence</t>
  </si>
  <si>
    <t>08915001</t>
  </si>
  <si>
    <t>Johnston Unit, Winnsboro</t>
  </si>
  <si>
    <t>Facility Repair:  Replace Steam Boiler - Boiler Room</t>
  </si>
  <si>
    <t>08416002</t>
  </si>
  <si>
    <t>Halbert Unit, Burnet</t>
  </si>
  <si>
    <t>Facility Repair:  Replace Refrigeration Equipment - Food Service</t>
  </si>
  <si>
    <t>02215006</t>
  </si>
  <si>
    <t>Beto Unit, Tennessee Colony</t>
  </si>
  <si>
    <t>Facility Repair:  Replace Hot Water Storage Tank - Boiler Room</t>
  </si>
  <si>
    <t>12913004</t>
  </si>
  <si>
    <t>Young Unit, Dickinson</t>
  </si>
  <si>
    <t>Infrastructure:  Replace/Refurbish Cooling Tower  - Central Plant</t>
  </si>
  <si>
    <t>10014001</t>
  </si>
  <si>
    <t>Lychner Unit, Humble</t>
  </si>
  <si>
    <t>Facility Repair:  Replace HVAC Unit - Medical</t>
  </si>
  <si>
    <t>03015002</t>
  </si>
  <si>
    <t>Jester III Unit, Richmond</t>
  </si>
  <si>
    <t xml:space="preserve">Facility Repair:  Replace Heat Exchangers, Storage Tank &amp; Condensate Pump - Heat Exchanger Room </t>
  </si>
  <si>
    <t>07815004</t>
  </si>
  <si>
    <t>Segovia Unit, Edinburg</t>
  </si>
  <si>
    <t>Facility Repair:  Replace Water Softener - Multiple Dorms</t>
  </si>
  <si>
    <t>09915002</t>
  </si>
  <si>
    <t>Facility Repair:  Refurbish Air Handler - Kitchen</t>
  </si>
  <si>
    <t>01711010</t>
  </si>
  <si>
    <t>Ramsey Unit, Rosharon</t>
  </si>
  <si>
    <t>Security:  Replace Locking System</t>
  </si>
  <si>
    <t>02802006</t>
  </si>
  <si>
    <t>Powledge Unit, Palestine</t>
  </si>
  <si>
    <t>Roofing:  Repair/Replace Roof on Metal Fab Factory Building</t>
  </si>
  <si>
    <t>02909007</t>
  </si>
  <si>
    <t>Luther Unit, Navasota</t>
  </si>
  <si>
    <t>Safety:  Install Fire Alarm System - Multiple Locations</t>
  </si>
  <si>
    <t>04301001</t>
  </si>
  <si>
    <t>Kyle Unit, Kyle</t>
  </si>
  <si>
    <t>Safety:  Repair/Replace  Fire Alarm System - Multiple Buildings</t>
  </si>
  <si>
    <t>04404002</t>
  </si>
  <si>
    <t>Bridgeport Unit, Bridgeport</t>
  </si>
  <si>
    <t xml:space="preserve">Security:  Replace Control System Electric Door Locks &amp; Intercom System </t>
  </si>
  <si>
    <t>03711006</t>
  </si>
  <si>
    <t>Clements Unit, Amarillo</t>
  </si>
  <si>
    <t>Roofing:  Replace Roof - Multiple Buildings</t>
  </si>
  <si>
    <t>03608012</t>
  </si>
  <si>
    <t>Security:  Replace Door Controls - Multiple Buildings</t>
  </si>
  <si>
    <t>01802005</t>
  </si>
  <si>
    <t>Stringfellow Unit, Rosharon</t>
  </si>
  <si>
    <t>Security:  Replace Cell Door Locks - Offender Dorm Wing</t>
  </si>
  <si>
    <t>02004006</t>
  </si>
  <si>
    <t>Wynne Unit, Huntsville</t>
  </si>
  <si>
    <t>Facility Repair:  Extending Covered Area - Transportation Repair Shop</t>
  </si>
  <si>
    <t>02413007</t>
  </si>
  <si>
    <t>Crain Unit, Gatesville</t>
  </si>
  <si>
    <t>Roofing:  Replace Roof - Dorm Building</t>
  </si>
  <si>
    <t>03111006</t>
  </si>
  <si>
    <t>Hilltop Unit, Gatesville</t>
  </si>
  <si>
    <t xml:space="preserve">Infrastructure:  Replace Ground Water Storage Tank </t>
  </si>
  <si>
    <t>01410011</t>
  </si>
  <si>
    <t>Jester I Unit, Richmond</t>
  </si>
  <si>
    <t>Infrastructure:  Replace Ground Storage Water Tanks #1 &amp; #2</t>
  </si>
  <si>
    <t>11812001</t>
  </si>
  <si>
    <t>Travis Co. Unit, Austin</t>
  </si>
  <si>
    <t>Infrastructure:  Replace Grease Trap - Kitchen</t>
  </si>
  <si>
    <t>05410010</t>
  </si>
  <si>
    <t>Polunsky Unit, Livingston</t>
  </si>
  <si>
    <t>Security:  Install High Mast Lighting - Offender Dorm Building &amp; Perimeter Fence</t>
  </si>
  <si>
    <t>01312013</t>
  </si>
  <si>
    <t>Roofing:  Replace Roof - Security Operations Building</t>
  </si>
  <si>
    <t>Sale of Land Proceeds
Account No. 0543</t>
  </si>
  <si>
    <t>00513004</t>
  </si>
  <si>
    <t>Roofing:  Replace Roof - Main Building</t>
  </si>
  <si>
    <t>04710001</t>
  </si>
  <si>
    <t>Robertson Unit, Abilene</t>
  </si>
  <si>
    <t>Roofing:  Replace Roofs - Multiple Buildings</t>
  </si>
  <si>
    <t>02911013</t>
  </si>
  <si>
    <t xml:space="preserve">Infrastructure:  Replace Ground Storage Tank - Water Plant </t>
  </si>
  <si>
    <t>01113002</t>
  </si>
  <si>
    <t>Ferguson Unit, Midway</t>
  </si>
  <si>
    <t>Infrastructure:  Refurbish Elevated Storage Tank - Water Plant</t>
  </si>
  <si>
    <t>11106003</t>
  </si>
  <si>
    <t>Moore Unit, Bonham</t>
  </si>
  <si>
    <t>Security:  Replace Security Control System</t>
  </si>
  <si>
    <t>03708003</t>
  </si>
  <si>
    <t>Safety:  DESIGN ONLY - Repair/Replace Fire Line - Administrative Segregation</t>
  </si>
  <si>
    <t>03608011</t>
  </si>
  <si>
    <t>02210005</t>
  </si>
  <si>
    <t>Facility Repair:  Replace Flooring - Main Kitchen &amp; Scullery</t>
  </si>
  <si>
    <t>01915001</t>
  </si>
  <si>
    <t>Scott Unit, Angleton</t>
  </si>
  <si>
    <t>Infrastructure:  Replace Lift Station and Bar Screen - Waste Water Treatment Plant</t>
  </si>
  <si>
    <t>02212005</t>
  </si>
  <si>
    <t>Safety:  Install Standby Generator &amp; Transfer Switch - Trusty Camp</t>
  </si>
  <si>
    <t>00512007</t>
  </si>
  <si>
    <t>Safety:  Install Standby Generator  - Trusty Camp</t>
  </si>
  <si>
    <t>01714002</t>
  </si>
  <si>
    <t>02215011</t>
  </si>
  <si>
    <t>Facility Repair:  Install Electrical to Cells - Infirmary</t>
  </si>
  <si>
    <t>01913008</t>
  </si>
  <si>
    <t>Facility Repair:  Renovate 3 &amp; 4 Pickets</t>
  </si>
  <si>
    <t>02212017</t>
  </si>
  <si>
    <t>Infrastructure:  Replace Hot Water Lines - Main Building</t>
  </si>
  <si>
    <t>10814001</t>
  </si>
  <si>
    <t>Infrastructure:  Renovate Elevated Water Storage Tank</t>
  </si>
  <si>
    <t>03913005</t>
  </si>
  <si>
    <t>Hobby Unit, Marlin</t>
  </si>
  <si>
    <t>Roofing:  Replace Roof - Kitchen/Commissary</t>
  </si>
  <si>
    <t>02012008</t>
  </si>
  <si>
    <t>Facility Repair:  Replace Flooring - Kitchen</t>
  </si>
  <si>
    <t>03616019</t>
  </si>
  <si>
    <t>Infrastructure:  Replace Transformer - Packing Plant</t>
  </si>
  <si>
    <t>00609001</t>
  </si>
  <si>
    <t>Coffield Unit, Tennessee Colony</t>
  </si>
  <si>
    <t>Facility Repair:  Renovate Commissary Space</t>
  </si>
  <si>
    <t>01713045</t>
  </si>
  <si>
    <t>Roofing:  Replace Roof - Kitchen</t>
  </si>
  <si>
    <t>03813007</t>
  </si>
  <si>
    <t>Daniel Unit, Snyder</t>
  </si>
  <si>
    <t>04012003</t>
  </si>
  <si>
    <t>Lewis Unit, Woodville</t>
  </si>
  <si>
    <t>04813002</t>
  </si>
  <si>
    <t>McConnell Unit, Beeville</t>
  </si>
  <si>
    <t>Safety:  Replace Intercom System - Medical</t>
  </si>
  <si>
    <t>02615001</t>
  </si>
  <si>
    <t>Pack Unit, Navasota</t>
  </si>
  <si>
    <t>Infrastructure:  Replace Filtration System - Storage Tank</t>
  </si>
  <si>
    <t>02813001</t>
  </si>
  <si>
    <t>Infrastructure:  DESIGN ONLY - Repair Washout - Outfall Line Waste Water Treatment Plant</t>
  </si>
  <si>
    <t>01313008</t>
  </si>
  <si>
    <t>Roofing:  Repair/Replace Roof - Mechanical Department</t>
  </si>
  <si>
    <t>03312003</t>
  </si>
  <si>
    <t>Jester IV Unit, Richmond</t>
  </si>
  <si>
    <t>Roofing:  DESIGN ONLY - Replace Roof - Psychiatric Facility</t>
  </si>
  <si>
    <t>03613004</t>
  </si>
  <si>
    <t>Roofing:  DESIGN ONLY - Replace Roof - Multiple Buildings</t>
  </si>
  <si>
    <t>01914001</t>
  </si>
  <si>
    <t>Facility Repair:  DESIGN ONLY - Replace Plumbing - Multiple Cell Blocks</t>
  </si>
  <si>
    <t>01913004</t>
  </si>
  <si>
    <t>Facility Repair:  DESIGN ONLY - Kitchen Renovation</t>
  </si>
  <si>
    <t>02702010</t>
  </si>
  <si>
    <t>Terrell Unit, Rosharon</t>
  </si>
  <si>
    <t>Facility Repair:  Renovate Exhaust System - Vocational Shop</t>
  </si>
  <si>
    <t>01912007</t>
  </si>
  <si>
    <t>Security:  DESIGN ONLY - Replace Locking System - Multiple Wings</t>
  </si>
  <si>
    <t>01205010</t>
  </si>
  <si>
    <t>Goree Unit, Huntsville</t>
  </si>
  <si>
    <t>Facility Repair:  Renovate Showers - Multiple Buildings</t>
  </si>
  <si>
    <t>01300042</t>
  </si>
  <si>
    <t>Safety:  DESIGN ONLY - Install Fire Alarm System</t>
  </si>
  <si>
    <t>04813003</t>
  </si>
  <si>
    <t>Infrastructure:  DESIGN ONLY - Replace Steam &amp; Condensate Lines - Kitchen/Laundry Building</t>
  </si>
  <si>
    <t>12107001</t>
  </si>
  <si>
    <t>Lindsey Unit, Jacksboro</t>
  </si>
  <si>
    <t>Infrastructure:  DESIGN ONLY - Correct Drainage - Multiple Buildings</t>
  </si>
  <si>
    <t>01000010</t>
  </si>
  <si>
    <t>Safety:  DESIGN ONLY - Install Fire Alarm System - Unit Wide</t>
  </si>
  <si>
    <t>08116009</t>
  </si>
  <si>
    <t>Rudd Unit, Brownfield</t>
  </si>
  <si>
    <t>Facility Repair:  Replace Refrigeration Equipment - Kitchen</t>
  </si>
  <si>
    <t>05402015</t>
  </si>
  <si>
    <t>Roofing:  Repair / Replace Roofs - Multiple Buildings</t>
  </si>
  <si>
    <t>09216001</t>
  </si>
  <si>
    <t>Holliday Unit, Huntsville</t>
  </si>
  <si>
    <t>Safety:  Add Wheelchair Accessibility - Multiple Dorms</t>
  </si>
  <si>
    <t>06517001</t>
  </si>
  <si>
    <t>San Saba Unit, San Saba</t>
  </si>
  <si>
    <t>Facility Repair:  Replace Boilers</t>
  </si>
  <si>
    <t>04716003</t>
  </si>
  <si>
    <t>Facility Repair:  Replace Deaerator - Boiler Room</t>
  </si>
  <si>
    <t>03612001</t>
  </si>
  <si>
    <t>Infrastructure:  DESIGN ONLY - Replace Elevated Storage Tank &amp; Storage Tank Well #4</t>
  </si>
  <si>
    <t>01608001</t>
  </si>
  <si>
    <t>Mt. View Unit, Gatesville</t>
  </si>
  <si>
    <t>Infrastructure:  DESIGN ONLY - Replace Ground Water Storage Tank, Boost Station and Replace Water Lines</t>
  </si>
  <si>
    <t>00715005</t>
  </si>
  <si>
    <t>Darrington Unit, Rosharon</t>
  </si>
  <si>
    <t>Facility Repair:  Replace Chillers - Intake Housing</t>
  </si>
  <si>
    <t>09215009</t>
  </si>
  <si>
    <t>02212024</t>
  </si>
  <si>
    <t>Infrastructure:  Reline Manholes</t>
  </si>
  <si>
    <t>10316007</t>
  </si>
  <si>
    <t>Lopez Unit, Edinburg</t>
  </si>
  <si>
    <t>Facility Repair:  Replace Air Handler - Administrative Segregation</t>
  </si>
  <si>
    <t>09816005</t>
  </si>
  <si>
    <t>Dominguez Unit, San Antonio</t>
  </si>
  <si>
    <t>Facility Repair:  Replace HVAC Unit - Kitchen</t>
  </si>
  <si>
    <t>01200043</t>
  </si>
  <si>
    <t xml:space="preserve">Safety:  Install Fire Alarm System </t>
  </si>
  <si>
    <t>03211005</t>
  </si>
  <si>
    <t>Estelle Unit, Huntsville</t>
  </si>
  <si>
    <t>Security:  Replace Exterior Lighting</t>
  </si>
  <si>
    <t>01910013</t>
  </si>
  <si>
    <t>Infrastructure:  Replace Gas and Water Lines</t>
  </si>
  <si>
    <t>06816007</t>
  </si>
  <si>
    <t>Connally Unit, Kenedy</t>
  </si>
  <si>
    <t>Facility Repair:  Replace HVAC Units - Education and Medical</t>
  </si>
  <si>
    <t>00716001</t>
  </si>
  <si>
    <t>Facility Repair:  Replace Chillers - Warehouse</t>
  </si>
  <si>
    <t>03115003</t>
  </si>
  <si>
    <t>Infrastructure:  Replace Boilers - Boiler Room</t>
  </si>
  <si>
    <t>07916001</t>
  </si>
  <si>
    <t>01015008</t>
  </si>
  <si>
    <t>Infrastructure:  Replace Service Entrance Switchgear - Back Gate</t>
  </si>
  <si>
    <t>07009003</t>
  </si>
  <si>
    <t>Neal Unit, Amarillo</t>
  </si>
  <si>
    <t xml:space="preserve">Facility Repair:  Renovate Mechanical Room and Replace Showers </t>
  </si>
  <si>
    <t>05216006</t>
  </si>
  <si>
    <t>Briscoe Unit, Dilley</t>
  </si>
  <si>
    <t>09012004</t>
  </si>
  <si>
    <t>Montford Unit, Lubbock</t>
  </si>
  <si>
    <t>Infrastructure:  Install Backflow Preventer</t>
  </si>
  <si>
    <t>09116022</t>
  </si>
  <si>
    <t>Chasefield Unit, Beeville</t>
  </si>
  <si>
    <t>Facility Repair:  Replace Chiller</t>
  </si>
  <si>
    <t>03216017</t>
  </si>
  <si>
    <t>Facility Repair:  Replace Air Handler - High Security Kitchen Roof</t>
  </si>
  <si>
    <t>03616021</t>
  </si>
  <si>
    <t>Safety:  Replace Emergency Generator - Boiler Room</t>
  </si>
  <si>
    <t>01916004</t>
  </si>
  <si>
    <t>Infrastructure:  Refurbish Wastewater Tank</t>
  </si>
  <si>
    <t>00116002</t>
  </si>
  <si>
    <t xml:space="preserve">Administrative Complex, Huntsville </t>
  </si>
  <si>
    <t>Facility Repair:  Replace Cooling Tower - Warehouse</t>
  </si>
  <si>
    <t>00716002</t>
  </si>
  <si>
    <t>Facility Repair:  Provide Electrical Feed to Outside Gym</t>
  </si>
  <si>
    <t>05216001</t>
  </si>
  <si>
    <t>06816006</t>
  </si>
  <si>
    <t>07716003</t>
  </si>
  <si>
    <t>Hamilton Unit, Bryan</t>
  </si>
  <si>
    <t>Facility Repair:  Refurbish Chiller - Food Service</t>
  </si>
  <si>
    <t>07716009</t>
  </si>
  <si>
    <t>Facility Repair:  Replace Condenser and Compressor Rack - Food Service</t>
  </si>
  <si>
    <t>04816015</t>
  </si>
  <si>
    <t>Facility Repair:  Replace Air Handlers - Multiple Buildings</t>
  </si>
  <si>
    <t>07916002</t>
  </si>
  <si>
    <t>Facility Repair: Replace Hot Water Storage Tank - Central Plant</t>
  </si>
  <si>
    <t>00616025</t>
  </si>
  <si>
    <t>Safety:  Replace Emergency Generator - Water Well #3</t>
  </si>
  <si>
    <t>02616030</t>
  </si>
  <si>
    <t>02916006</t>
  </si>
  <si>
    <t>Facility Repair:  Kitchen Repairs</t>
  </si>
  <si>
    <t>10016002</t>
  </si>
  <si>
    <t>Facility Repair:  Replace Plumbing Systems - Multiple Locations</t>
  </si>
  <si>
    <t>00616011</t>
  </si>
  <si>
    <t>Facility Repair:  Replace Chiller - Outside Main Building</t>
  </si>
  <si>
    <t>06816009</t>
  </si>
  <si>
    <t>Facility Repair:  Replace HVAC Units - Multiple Buildings</t>
  </si>
  <si>
    <t>09816002</t>
  </si>
  <si>
    <t>Facility Repair: Replace Refrigeration Equipment - Kitchen</t>
  </si>
  <si>
    <t>09516005</t>
  </si>
  <si>
    <t>Garza West, Beeville</t>
  </si>
  <si>
    <t>07717001</t>
  </si>
  <si>
    <t>Facility Repair:  Replace Chiller - Food Service</t>
  </si>
  <si>
    <t>10316002</t>
  </si>
  <si>
    <t>Facility Repair:  Replace Air Handling Unit - Multiple Buildings</t>
  </si>
  <si>
    <t>07316003</t>
  </si>
  <si>
    <t>Lynaugh Unit, Ft. Stockton</t>
  </si>
  <si>
    <t>04816010</t>
  </si>
  <si>
    <t>08516001</t>
  </si>
  <si>
    <t>Ney Unit, Hondo</t>
  </si>
  <si>
    <t>Facility Repair: Replace HVAC Unit - Medical</t>
  </si>
  <si>
    <t>07816001</t>
  </si>
  <si>
    <t>07116001</t>
  </si>
  <si>
    <t>Stevenson Unit, Cuero</t>
  </si>
  <si>
    <t>06716013</t>
  </si>
  <si>
    <t>Facility Repair:  Replace HVAC Unit - Main Building</t>
  </si>
  <si>
    <t>05516001</t>
  </si>
  <si>
    <t>Torres Unit, Hondo</t>
  </si>
  <si>
    <t>06816011</t>
  </si>
  <si>
    <t>Facility Repair: Replace Air Handling Units - Multiple Buildings</t>
  </si>
  <si>
    <t>06816020</t>
  </si>
  <si>
    <t>09616003</t>
  </si>
  <si>
    <t>Garza East Unit, Beeville</t>
  </si>
  <si>
    <t>11715001</t>
  </si>
  <si>
    <t>Kegans Unit, Houston</t>
  </si>
  <si>
    <t>Facility Repair:  Replace Ceiling - Multiple Locations</t>
  </si>
  <si>
    <t>03615004</t>
  </si>
  <si>
    <t>Facility Repair:  Replace Ceiling - Main Building</t>
  </si>
  <si>
    <t>Plane Unit, Dayton</t>
  </si>
  <si>
    <t>Facility Repair:  Renovate Kitchen - Scullery</t>
  </si>
  <si>
    <t>Facility Repair:  Renovate Shower Area</t>
  </si>
  <si>
    <t>02217002</t>
  </si>
  <si>
    <t>Security:  Install Video Surveillance Cameras - Multiple Locations</t>
  </si>
  <si>
    <t>02017009</t>
  </si>
  <si>
    <t>02717002</t>
  </si>
  <si>
    <t>Facility Repair:  Construct Temporary Sally Port</t>
  </si>
  <si>
    <t>09917001</t>
  </si>
  <si>
    <t>Facility Repair:  Replace Water Heaters - Multiple Buildings</t>
  </si>
  <si>
    <t>05417004</t>
  </si>
  <si>
    <t>00815018</t>
  </si>
  <si>
    <t>Byrd Unit, Huntsville</t>
  </si>
  <si>
    <t xml:space="preserve">Security:  DESIGN ONLY - Replace Locking System </t>
  </si>
  <si>
    <t>00514005</t>
  </si>
  <si>
    <t>00615010</t>
  </si>
  <si>
    <t xml:space="preserve">Roofing:  DESIGN ONLY - Replace Roofs </t>
  </si>
  <si>
    <t>00715006</t>
  </si>
  <si>
    <t xml:space="preserve">Facility Repair:  DESIGN ONLY - Replace Electrical </t>
  </si>
  <si>
    <t>01114013</t>
  </si>
  <si>
    <t>Security:  DESIGN ONLY - Install High Mast Lighting</t>
  </si>
  <si>
    <t>12113002</t>
  </si>
  <si>
    <t>Security:  DESIGN ONLY - Replace Door Controls</t>
  </si>
  <si>
    <t>09015005</t>
  </si>
  <si>
    <t>02814003</t>
  </si>
  <si>
    <t>Roofing:  DESIGN ONLY - Replace Roof - Main Building</t>
  </si>
  <si>
    <t>02715002</t>
  </si>
  <si>
    <t>02015013</t>
  </si>
  <si>
    <t>Facility Repair:  DESIGN ONLY - Replace Underground Wiring</t>
  </si>
  <si>
    <t>01714008</t>
  </si>
  <si>
    <t>12916001</t>
  </si>
  <si>
    <t>03015001</t>
  </si>
  <si>
    <t>04911009</t>
  </si>
  <si>
    <t>Stiles Unit, Beaumont</t>
  </si>
  <si>
    <t>Facility Repair:  Replace Windows - Offender Housing</t>
  </si>
  <si>
    <t>09199005</t>
  </si>
  <si>
    <t>Safety:  Repair/Replace Fire Alarm - Multiple Buildings</t>
  </si>
  <si>
    <t>01313001</t>
  </si>
  <si>
    <t>Roofing:  DESIGN ONLY - Replace Roof/Repair Walls - Infirmary Building</t>
  </si>
  <si>
    <t>01313004</t>
  </si>
  <si>
    <t xml:space="preserve">Facility Repair:  DESIGN ONLY - Repair/Replace South Wall - Perimeter </t>
  </si>
  <si>
    <t>10907002</t>
  </si>
  <si>
    <t>Lockhart Unit, Lockhart</t>
  </si>
  <si>
    <t>Safety:  Replace Fire Alarm - Multiple Buildings</t>
  </si>
  <si>
    <t>02707005</t>
  </si>
  <si>
    <t xml:space="preserve">Infrastructure:  Renovate Sewer Line from Food Service </t>
  </si>
  <si>
    <t>10313003</t>
  </si>
  <si>
    <t>Facility Repair:  Replace/Rebuild Walls and Doors - Kitchen</t>
  </si>
  <si>
    <t>Totals:</t>
  </si>
  <si>
    <t>Supplemental Information</t>
  </si>
  <si>
    <t>TIMELINE:  (original estimated completion date:  10/27/17; actual completion date:  09/14/17).
BUDGET:  Project complete.  Budget reduced to final expenditures.</t>
  </si>
  <si>
    <t>TIMELINE:  (original estimated completion date:  11/15/17; revised:  02/15/18).</t>
  </si>
  <si>
    <t>TIMELINE:  (original estimated completion date:  12/22/17; revised:  1/26/18).</t>
  </si>
  <si>
    <t>TIMELINE:  (original estimated completion date:  6/29/18; revised:  12/21/18).</t>
  </si>
  <si>
    <t>BUDGET:  Project complete.  Budget reduced to final expenditures.</t>
  </si>
  <si>
    <t>TIMELINE:  (original estimated completion date:  12/20/17; revised:  1/20/18).</t>
  </si>
  <si>
    <t>TIMELINE:  (original estimated completion date:  12/15/17; actual completion date:  11/02/17).  Pending final expenditures to close project.</t>
  </si>
  <si>
    <t>TIMELINE:  (original estimated completion date:  10/20/17; revised:  2/23/18).</t>
  </si>
  <si>
    <t>BUDGET:  Additional repairs required.</t>
  </si>
  <si>
    <t>TIMELINE:  (original estimated completion date:  11/13/17; revised:  01/19/18).</t>
  </si>
  <si>
    <t>TIMELINE:  (original estimated completion date:  11/03/17; revised:  01/12/18).</t>
  </si>
  <si>
    <t>TIMELINE:  (original estimated completion date:  12/30/17; revised:  03/09/18).</t>
  </si>
  <si>
    <t>TIMELINE:  (original estimated completion date:  11/30/17; revised:  04/20/18).</t>
  </si>
  <si>
    <t>BUDGET:  All bids disqualified, project will be re-bid at a later date.</t>
  </si>
  <si>
    <t>TIMELINE:  (original estimated completion date:  09/22/17; actual completion date:  11/30/17).  Pending final expenditures to close project.</t>
  </si>
  <si>
    <t>TIMELINE:  (original estimated completion date:  09/22/17; revised:  01/22/18).</t>
  </si>
  <si>
    <t>BUDGET:  Project will be deferred to FY2018-19.</t>
  </si>
  <si>
    <t>TIMELINE:  (original estimated completion date:  12/1/17; revised:  7/15/19).</t>
  </si>
  <si>
    <t>TIMELINE:  (original estimated completion date:  09/29/17; actual completion date:  09/19/17).
BUDGET:  Project complete.  Budget reduced to final expenditures.</t>
  </si>
  <si>
    <t>TIMELINE:  (original completion date:  10/17/16; revised:  2/26/18).  Design being revised to split project into two phases.</t>
  </si>
  <si>
    <t>TIMELINE:  (original completion date:  08/08/16; revised:  2/26/18).  Design being revised to split project into two phases.</t>
  </si>
  <si>
    <t>TIMELINE:  (original estimated completion date:  10/20/17; actual completion date:  9/18/17.)
BUDGET:  Project complete.  Budget reduced to final expenditures.</t>
  </si>
  <si>
    <t>TIMELINE:  (original estimated completion date:  10/13/17; revised:  4/20/18).</t>
  </si>
  <si>
    <t>TIMELINE:  (original estimated completion date:  9/29/17; revised:  3/23/18).</t>
  </si>
  <si>
    <t>BUDGET:  Large portion of construction moved to FY2018-19.</t>
  </si>
  <si>
    <t>TIMELINE:  (original estimated completion date:  9/22/17; revised:  3/23/18).</t>
  </si>
  <si>
    <t>TIMELINE:  (original estimated completion date:  12/15/17; revised:  3/2/18).</t>
  </si>
  <si>
    <t>TIMELINE:  (original estimated completion date:  9/29/17; actual completion date:  10/9/17).  Pending final expenditures to close project.</t>
  </si>
  <si>
    <t>TIMELINE:  (original estimated completion date:  11/17/17; revised:  2/23/18).</t>
  </si>
  <si>
    <t>TIMELINE:  (original estimated completion date:  11/17/17; revised:  4/27/18).</t>
  </si>
  <si>
    <t>TIMELINE:  (original estimated completion date:  1127/17; actual completion date:  9/6/17).
BUDGET:  Project complete.  Budget reduced to final expenditures.</t>
  </si>
  <si>
    <t>TIMELINE:  (original estimated completion date:  11/15/17; revised:  1/22/18).</t>
  </si>
  <si>
    <t>TIMELINE:  (original estimated completion date:  10/20/17; actual completion date:  11/29/17).  Pending final expenditures to close project.</t>
  </si>
  <si>
    <t>TIMELINE:  (original estimated completion date:  10/3/17; revised:  4/27/18).</t>
  </si>
  <si>
    <t>TIMELINE:  (original estimated completion date:  9/30/17; revised:  6/29/18).</t>
  </si>
  <si>
    <t>TIMELINE:  (original estimated completion date:  9/30/17; revised:  3/2/18).</t>
  </si>
  <si>
    <t>TIMELINE:  (original estimated completion date:  9/30/17; actual completion date:  10/11/17).  Pending final expenditures to close project.</t>
  </si>
  <si>
    <t>TIMELINE:  (original estimated completion date:  12/4/17; revised:  4/30/18).</t>
  </si>
  <si>
    <t>TIMELINE:  (original estimated completion date:  10/3/17; revised:  7/27/18).</t>
  </si>
  <si>
    <t>TIMELINE:  (original estimated completion date:  12/22/17; revised:  2/23/18).</t>
  </si>
  <si>
    <t>TIMELINE:  (original estimated completion date:  12/22/17; revised:  3/23/18).</t>
  </si>
  <si>
    <t>TIMELINE:  (original estimated completion date:  12/20/17; revised:  4/27/18).</t>
  </si>
  <si>
    <t>TIMELINE:  (original estimated completion date:  11/15/17; revised:  3/23/18).</t>
  </si>
  <si>
    <t>TIMELINE:  (original estimated completion date:  12/22/17; revised:  6/29/18).</t>
  </si>
  <si>
    <t>PRIORITIZATION:  New project added with priority number 139.
BUDGET:  Replace Ceiling - Main Building.  (Michael Unit, Tennessee Colony)</t>
  </si>
  <si>
    <t>PRIORITIZATION:  Priority revised from 139 to 140.
BUDGET:  Project complete.  Budget reduced to final expenditures.</t>
  </si>
  <si>
    <t>PRIORITIZATION:  Priority revised from 140 to 141.
TIMELINE:  (original estimated completion date:  9/30/17; actual completion date:  10/3/17).  Pending final expenditures to close project.</t>
  </si>
  <si>
    <t>PRIORITIZATION:  Priority revised from 141 to 142.
TIMELINE:  (original estimated completion date:  9/30/17; actual completion date:  10/3/17).  Pending final expenditures to close project.</t>
  </si>
  <si>
    <t>PRIORITIZATION:  Priority revised from 142 to 143.</t>
  </si>
  <si>
    <t>PRIORITIZATION:  Priority revised from 143 to 144.</t>
  </si>
  <si>
    <t>PRIORITIZATION:  New project added with priority number 145.
BUDGET:  Construct Temporary Sally Port.  (Terrell Unit, Rosharon)</t>
  </si>
  <si>
    <t>PRIORITIZATION:  New project added with priority number 146.
BUDGET:  Replace Water Heaters - Multiple Buildings.  (Hutchins Unit, Dallas)</t>
  </si>
  <si>
    <t>PRIORITIZATION:  New project added with priority number 147.
BUDGET:  Replace Hot Water Storage Tank - Boiler Room.  (Polunsky Unit, Livingston)</t>
  </si>
  <si>
    <t>PRIORITIZATION:  Priority revised from 144 to 148.</t>
  </si>
  <si>
    <t>PRIORITIZATION:  Priority revised from 145 to 149.</t>
  </si>
  <si>
    <t>PRIORITIZATION:  Priority revised from 146 to 150.</t>
  </si>
  <si>
    <t>PRIORITIZATION:  Priority revised from 147 to 151.</t>
  </si>
  <si>
    <t>PRIORITIZATION:  Priority revised from 148 to 152.</t>
  </si>
  <si>
    <t>PRIORITIZATION:  Priority revised from 149 to 153.</t>
  </si>
  <si>
    <t>PRIORITIZATION:  Priority revised from 150 to 154.</t>
  </si>
  <si>
    <t>PRIORITIZATION:  Priority revised from 151 to 155.</t>
  </si>
  <si>
    <t>PRIORITIZATION:  Priority revised from 152 to 156.</t>
  </si>
  <si>
    <t>PRIORITIZATION:  Priority revised from 153 to 157.</t>
  </si>
  <si>
    <t>PRIORITIZATION:  New project added with priority number 158.
BUDGET:  Replace Roofs.  (Ramsey Unit, Rosharon)</t>
  </si>
  <si>
    <t>PRIORITIZATION:  New project added with priority number 159.
BUDGET:  Replace Roofs.  (Young Unit, Dickinson)</t>
  </si>
  <si>
    <t>PRIORITIZATION:  New project added with priority number 160.
BUDGET:  Replace Roofs.  (Jester III Unit, Richmond)</t>
  </si>
  <si>
    <t>Texas Facilities Commission (303)</t>
  </si>
  <si>
    <t>John Raff, P.E.</t>
  </si>
  <si>
    <r>
      <t>Texas School for the Deaf (</t>
    </r>
    <r>
      <rPr>
        <b/>
        <sz val="12"/>
        <color theme="1"/>
        <rFont val="Arial"/>
        <family val="2"/>
      </rPr>
      <t>TSD</t>
    </r>
    <r>
      <rPr>
        <sz val="11"/>
        <color theme="1"/>
        <rFont val="Calibri"/>
        <family val="2"/>
        <scheme val="minor"/>
      </rPr>
      <t>) / Texas School for the Blind and Visually Impaired (</t>
    </r>
    <r>
      <rPr>
        <b/>
        <sz val="12"/>
        <color theme="1"/>
        <rFont val="Arial"/>
        <family val="2"/>
      </rPr>
      <t>TSBVI</t>
    </r>
    <r>
      <rPr>
        <sz val="11"/>
        <color theme="1"/>
        <rFont val="Calibri"/>
        <family val="2"/>
        <scheme val="minor"/>
      </rPr>
      <t>) Campus Wide Improvements, Austin TX</t>
    </r>
  </si>
  <si>
    <t>Repair/Replacement of fire protection, life safety, mechanical, plumbing and electrical systems and architectural improvements.</t>
  </si>
  <si>
    <t>GR Funds</t>
  </si>
  <si>
    <r>
      <t>Lyndon B. Johnson Building (</t>
    </r>
    <r>
      <rPr>
        <b/>
        <sz val="12"/>
        <color theme="1"/>
        <rFont val="Arial"/>
        <family val="2"/>
      </rPr>
      <t>LBJ</t>
    </r>
    <r>
      <rPr>
        <sz val="11"/>
        <color theme="1"/>
        <rFont val="Calibri"/>
        <family val="2"/>
        <scheme val="minor"/>
      </rPr>
      <t>), Austin TX</t>
    </r>
  </si>
  <si>
    <t>Repairs to elevators, life safety, mechanical, plumbing and electrical systems.</t>
  </si>
  <si>
    <r>
      <t>William B. Travis Building (</t>
    </r>
    <r>
      <rPr>
        <b/>
        <sz val="12"/>
        <color theme="1"/>
        <rFont val="Arial"/>
        <family val="2"/>
      </rPr>
      <t>WBT</t>
    </r>
    <r>
      <rPr>
        <sz val="11"/>
        <color theme="1"/>
        <rFont val="Calibri"/>
        <family val="2"/>
        <scheme val="minor"/>
      </rPr>
      <t>), Austin TX</t>
    </r>
  </si>
  <si>
    <t xml:space="preserve">Repairs to mechanical systems and enhancement to indoor air quality. </t>
  </si>
  <si>
    <r>
      <t>Stephen F. Austin Building (</t>
    </r>
    <r>
      <rPr>
        <b/>
        <sz val="12"/>
        <color theme="1"/>
        <rFont val="Arial"/>
        <family val="2"/>
      </rPr>
      <t>SFA</t>
    </r>
    <r>
      <rPr>
        <sz val="11"/>
        <color theme="1"/>
        <rFont val="Calibri"/>
        <family val="2"/>
        <scheme val="minor"/>
      </rPr>
      <t>), Austin, TX</t>
    </r>
  </si>
  <si>
    <t>Repairs to mechanical and plumbing systems.</t>
  </si>
  <si>
    <r>
      <t xml:space="preserve">7-Building Improvements Project Austin TX
</t>
    </r>
    <r>
      <rPr>
        <sz val="10"/>
        <color theme="1"/>
        <rFont val="Arial"/>
        <family val="2"/>
      </rPr>
      <t>Central Services Bldg. (</t>
    </r>
    <r>
      <rPr>
        <b/>
        <sz val="10"/>
        <color theme="1"/>
        <rFont val="Arial"/>
        <family val="2"/>
      </rPr>
      <t>CSB</t>
    </r>
    <r>
      <rPr>
        <sz val="10"/>
        <color theme="1"/>
        <rFont val="Arial"/>
        <family val="2"/>
      </rPr>
      <t>)
Insurance Annex (</t>
    </r>
    <r>
      <rPr>
        <b/>
        <sz val="10"/>
        <color theme="1"/>
        <rFont val="Arial"/>
        <family val="2"/>
      </rPr>
      <t>INX</t>
    </r>
    <r>
      <rPr>
        <sz val="10"/>
        <color theme="1"/>
        <rFont val="Arial"/>
        <family val="2"/>
      </rPr>
      <t>)
John H. Reagan Bldg. (</t>
    </r>
    <r>
      <rPr>
        <b/>
        <sz val="10"/>
        <color theme="1"/>
        <rFont val="Arial"/>
        <family val="2"/>
      </rPr>
      <t>JHR</t>
    </r>
    <r>
      <rPr>
        <sz val="10"/>
        <color theme="1"/>
        <rFont val="Arial"/>
        <family val="2"/>
      </rPr>
      <t>)
Robert E. Johnson Bldg. (</t>
    </r>
    <r>
      <rPr>
        <b/>
        <sz val="10"/>
        <color theme="1"/>
        <rFont val="Arial"/>
        <family val="2"/>
      </rPr>
      <t>REJ</t>
    </r>
    <r>
      <rPr>
        <sz val="10"/>
        <color theme="1"/>
        <rFont val="Arial"/>
        <family val="2"/>
      </rPr>
      <t>)
E.O. Thompson Bldg. (</t>
    </r>
    <r>
      <rPr>
        <b/>
        <sz val="10"/>
        <color theme="1"/>
        <rFont val="Arial"/>
        <family val="2"/>
      </rPr>
      <t>THO</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t>
    </r>
  </si>
  <si>
    <r>
      <rPr>
        <b/>
        <sz val="12"/>
        <color theme="1"/>
        <rFont val="Arial"/>
        <family val="2"/>
      </rPr>
      <t>CSB</t>
    </r>
    <r>
      <rPr>
        <sz val="11"/>
        <color theme="1"/>
        <rFont val="Calibri"/>
        <family val="2"/>
        <scheme val="minor"/>
      </rPr>
      <t>- Repair to fire protection, mechanical systems, plumbing systems, paving, elevators and boilers.</t>
    </r>
    <r>
      <rPr>
        <b/>
        <sz val="12"/>
        <color theme="1"/>
        <rFont val="Arial"/>
        <family val="2"/>
      </rPr>
      <t xml:space="preserve"> INX- </t>
    </r>
    <r>
      <rPr>
        <sz val="11"/>
        <color theme="1"/>
        <rFont val="Calibri"/>
        <family val="2"/>
        <scheme val="minor"/>
      </rPr>
      <t>Repairs to mechanical systems.</t>
    </r>
    <r>
      <rPr>
        <b/>
        <sz val="12"/>
        <color theme="1"/>
        <rFont val="Arial"/>
        <family val="2"/>
      </rPr>
      <t xml:space="preserve"> JHR-</t>
    </r>
    <r>
      <rPr>
        <sz val="11"/>
        <color theme="1"/>
        <rFont val="Calibri"/>
        <family val="2"/>
        <scheme val="minor"/>
      </rPr>
      <t xml:space="preserve"> Repairs to mechanical and electrical systems. </t>
    </r>
    <r>
      <rPr>
        <b/>
        <sz val="12"/>
        <color theme="1"/>
        <rFont val="Arial"/>
        <family val="2"/>
      </rPr>
      <t>REJ-</t>
    </r>
    <r>
      <rPr>
        <sz val="11"/>
        <color theme="1"/>
        <rFont val="Calibri"/>
        <family val="2"/>
        <scheme val="minor"/>
      </rPr>
      <t xml:space="preserve"> Repairs to security, mechanical and electrical systems. </t>
    </r>
    <r>
      <rPr>
        <b/>
        <sz val="12"/>
        <color theme="1"/>
        <rFont val="Arial"/>
        <family val="2"/>
      </rPr>
      <t>THO-</t>
    </r>
    <r>
      <rPr>
        <sz val="11"/>
        <color theme="1"/>
        <rFont val="Calibri"/>
        <family val="2"/>
        <scheme val="minor"/>
      </rPr>
      <t xml:space="preserve"> Repairs t security systems, enhancement to indoor air quality, mechanical systems and architectura systems. </t>
    </r>
    <r>
      <rPr>
        <b/>
        <sz val="12"/>
        <color theme="1"/>
        <rFont val="Arial"/>
        <family val="2"/>
      </rPr>
      <t>TJR-</t>
    </r>
    <r>
      <rPr>
        <sz val="11"/>
        <color theme="1"/>
        <rFont val="Calibri"/>
        <family val="2"/>
        <scheme val="minor"/>
      </rPr>
      <t xml:space="preserve"> Repairs to security, elevators and mechanical systems. </t>
    </r>
    <r>
      <rPr>
        <b/>
        <sz val="12"/>
        <color theme="1"/>
        <rFont val="Arial"/>
        <family val="2"/>
      </rPr>
      <t>WPC-</t>
    </r>
    <r>
      <rPr>
        <sz val="11"/>
        <color theme="1"/>
        <rFont val="Calibri"/>
        <family val="2"/>
        <scheme val="minor"/>
      </rPr>
      <t xml:space="preserve"> Repairs to electrical systems and enhancement to indoor air quality.</t>
    </r>
  </si>
  <si>
    <r>
      <t>William P. Hobby Complex (</t>
    </r>
    <r>
      <rPr>
        <b/>
        <sz val="12"/>
        <color theme="1"/>
        <rFont val="Arial"/>
        <family val="2"/>
      </rPr>
      <t>WPH</t>
    </r>
    <r>
      <rPr>
        <sz val="11"/>
        <color theme="1"/>
        <rFont val="Calibri"/>
        <family val="2"/>
        <scheme val="minor"/>
      </rPr>
      <t>), Austin TX</t>
    </r>
  </si>
  <si>
    <t>Repairs to mechanical, electrical and plumbing systems and fire protection.</t>
  </si>
  <si>
    <t>Brown Heatly Bldg. - Elevator, Austin TX</t>
  </si>
  <si>
    <t>Repairs/Replace Elevators</t>
  </si>
  <si>
    <t>No</t>
  </si>
  <si>
    <r>
      <t xml:space="preserve">4-Building Elevator Project, Austin TX
</t>
    </r>
    <r>
      <rPr>
        <sz val="10"/>
        <color theme="1"/>
        <rFont val="Arial"/>
        <family val="2"/>
      </rPr>
      <t>James Earl Rudder Bldg. (</t>
    </r>
    <r>
      <rPr>
        <b/>
        <sz val="10"/>
        <color theme="1"/>
        <rFont val="Arial"/>
        <family val="2"/>
      </rPr>
      <t>JER</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
William P. Hobby Complex (</t>
    </r>
    <r>
      <rPr>
        <b/>
        <sz val="10"/>
        <color theme="1"/>
        <rFont val="Arial"/>
        <family val="2"/>
      </rPr>
      <t>WPH</t>
    </r>
    <r>
      <rPr>
        <sz val="10"/>
        <color theme="1"/>
        <rFont val="Arial"/>
        <family val="2"/>
      </rPr>
      <t>)</t>
    </r>
  </si>
  <si>
    <r>
      <t xml:space="preserve">Repair/Replace Elevators in buildings - </t>
    </r>
    <r>
      <rPr>
        <b/>
        <sz val="12"/>
        <color theme="1"/>
        <rFont val="Arial"/>
        <family val="2"/>
      </rPr>
      <t>JER, TJR, WPC, WPH</t>
    </r>
  </si>
  <si>
    <r>
      <t xml:space="preserve">5-Building Project, Austin TX
</t>
    </r>
    <r>
      <rPr>
        <sz val="10"/>
        <color theme="1"/>
        <rFont val="Arial"/>
        <family val="2"/>
      </rPr>
      <t>Insurance Building (</t>
    </r>
    <r>
      <rPr>
        <b/>
        <sz val="10"/>
        <color theme="1"/>
        <rFont val="Arial"/>
        <family val="2"/>
      </rPr>
      <t>INS</t>
    </r>
    <r>
      <rPr>
        <sz val="10"/>
        <color theme="1"/>
        <rFont val="Arial"/>
        <family val="2"/>
      </rPr>
      <t>)
Price Daniel Sr. Building (</t>
    </r>
    <r>
      <rPr>
        <b/>
        <sz val="10"/>
        <color theme="1"/>
        <rFont val="Arial"/>
        <family val="2"/>
      </rPr>
      <t>PDB</t>
    </r>
    <r>
      <rPr>
        <sz val="10"/>
        <color theme="1"/>
        <rFont val="Arial"/>
        <family val="2"/>
      </rPr>
      <t>)
Supreme Court Building (</t>
    </r>
    <r>
      <rPr>
        <b/>
        <sz val="10"/>
        <color theme="1"/>
        <rFont val="Arial"/>
        <family val="2"/>
      </rPr>
      <t>SCB</t>
    </r>
    <r>
      <rPr>
        <sz val="10"/>
        <color theme="1"/>
        <rFont val="Arial"/>
        <family val="2"/>
      </rPr>
      <t>)
Sam Houston Building (</t>
    </r>
    <r>
      <rPr>
        <b/>
        <sz val="10"/>
        <color theme="1"/>
        <rFont val="Arial"/>
        <family val="2"/>
      </rPr>
      <t>SHB</t>
    </r>
    <r>
      <rPr>
        <sz val="10"/>
        <color theme="1"/>
        <rFont val="Arial"/>
        <family val="2"/>
      </rPr>
      <t>)
Thomas C. Clark Building (</t>
    </r>
    <r>
      <rPr>
        <b/>
        <sz val="10"/>
        <color theme="1"/>
        <rFont val="Arial"/>
        <family val="2"/>
      </rPr>
      <t>TCC</t>
    </r>
    <r>
      <rPr>
        <sz val="10"/>
        <color theme="1"/>
        <rFont val="Arial"/>
        <family val="2"/>
      </rPr>
      <t>)</t>
    </r>
  </si>
  <si>
    <r>
      <rPr>
        <b/>
        <sz val="12"/>
        <color theme="1"/>
        <rFont val="Arial"/>
        <family val="2"/>
      </rPr>
      <t>INS-</t>
    </r>
    <r>
      <rPr>
        <sz val="11"/>
        <color theme="1"/>
        <rFont val="Calibri"/>
        <family val="2"/>
        <scheme val="minor"/>
      </rPr>
      <t xml:space="preserve"> Repairs to security, life safety, mechanical systems, exterior windows, architectural finishes, rain water drainage and waterproofing systems. </t>
    </r>
    <r>
      <rPr>
        <b/>
        <sz val="12"/>
        <color theme="1"/>
        <rFont val="Arial"/>
        <family val="2"/>
      </rPr>
      <t>PDB-</t>
    </r>
    <r>
      <rPr>
        <sz val="11"/>
        <color theme="1"/>
        <rFont val="Calibri"/>
        <family val="2"/>
        <scheme val="minor"/>
      </rPr>
      <t xml:space="preserve"> Repairs to mechanical systems and enhancement to indoor air quality. </t>
    </r>
    <r>
      <rPr>
        <b/>
        <sz val="12"/>
        <color theme="1"/>
        <rFont val="Arial"/>
        <family val="2"/>
      </rPr>
      <t>SCB-</t>
    </r>
    <r>
      <rPr>
        <sz val="11"/>
        <color theme="1"/>
        <rFont val="Calibri"/>
        <family val="2"/>
        <scheme val="minor"/>
      </rPr>
      <t xml:space="preserve"> Enhancement to indoor air quality, repairs to security systems, elevators, mechanical and electrical systems. </t>
    </r>
    <r>
      <rPr>
        <b/>
        <sz val="12"/>
        <color theme="1"/>
        <rFont val="Arial"/>
        <family val="2"/>
      </rPr>
      <t>SHB-</t>
    </r>
    <r>
      <rPr>
        <sz val="11"/>
        <color theme="1"/>
        <rFont val="Calibri"/>
        <family val="2"/>
        <scheme val="minor"/>
      </rPr>
      <t xml:space="preserve"> Repairs to mechanical systems. </t>
    </r>
    <r>
      <rPr>
        <b/>
        <sz val="12"/>
        <color theme="1"/>
        <rFont val="Arial"/>
        <family val="2"/>
      </rPr>
      <t>TCC-</t>
    </r>
    <r>
      <rPr>
        <sz val="11"/>
        <color theme="1"/>
        <rFont val="Calibri"/>
        <family val="2"/>
        <scheme val="minor"/>
      </rPr>
      <t xml:space="preserve"> Enhancement to indoor air quality, repairs to elevators, mechanical, waterproofing systems.</t>
    </r>
  </si>
  <si>
    <r>
      <t>John H. Winters Complex (</t>
    </r>
    <r>
      <rPr>
        <b/>
        <sz val="12"/>
        <color theme="1"/>
        <rFont val="Arial"/>
        <family val="2"/>
      </rPr>
      <t>JHW</t>
    </r>
    <r>
      <rPr>
        <sz val="11"/>
        <color theme="1"/>
        <rFont val="Calibri"/>
        <family val="2"/>
        <scheme val="minor"/>
      </rPr>
      <t>), Austin TX</t>
    </r>
  </si>
  <si>
    <t>Repairs to data center, life safety, accessibility, fire protection, mechanical, plumbing, electrical systems and architectural finishes.</t>
  </si>
  <si>
    <r>
      <t xml:space="preserve">DSHS - 4 Building Project, Austin TX
</t>
    </r>
    <r>
      <rPr>
        <sz val="10"/>
        <color theme="1"/>
        <rFont val="Arial"/>
        <family val="2"/>
      </rPr>
      <t>Dept. of Health Bldg. F (</t>
    </r>
    <r>
      <rPr>
        <b/>
        <sz val="10"/>
        <color theme="1"/>
        <rFont val="Arial"/>
        <family val="2"/>
      </rPr>
      <t>DHF</t>
    </r>
    <r>
      <rPr>
        <sz val="10"/>
        <color theme="1"/>
        <rFont val="Arial"/>
        <family val="2"/>
      </rPr>
      <t>)
Dept. of Health Records Bldg. (</t>
    </r>
    <r>
      <rPr>
        <b/>
        <sz val="10"/>
        <color theme="1"/>
        <rFont val="Arial"/>
        <family val="2"/>
      </rPr>
      <t>DHR</t>
    </r>
    <r>
      <rPr>
        <sz val="10"/>
        <color theme="1"/>
        <rFont val="Arial"/>
        <family val="2"/>
      </rPr>
      <t>)
Dept. of Health Tower (</t>
    </r>
    <r>
      <rPr>
        <b/>
        <sz val="10"/>
        <color theme="1"/>
        <rFont val="Arial"/>
        <family val="2"/>
      </rPr>
      <t>DHT</t>
    </r>
    <r>
      <rPr>
        <sz val="10"/>
        <color theme="1"/>
        <rFont val="Arial"/>
        <family val="2"/>
      </rPr>
      <t>)
Robert Beirnstein Bldg. (</t>
    </r>
    <r>
      <rPr>
        <b/>
        <sz val="10"/>
        <color theme="1"/>
        <rFont val="Arial"/>
        <family val="2"/>
      </rPr>
      <t>RBB</t>
    </r>
    <r>
      <rPr>
        <sz val="10"/>
        <color theme="1"/>
        <rFont val="Arial"/>
        <family val="2"/>
      </rPr>
      <t>)</t>
    </r>
  </si>
  <si>
    <r>
      <rPr>
        <b/>
        <sz val="12"/>
        <color theme="1"/>
        <rFont val="Arial"/>
        <family val="2"/>
      </rPr>
      <t>DHF-</t>
    </r>
    <r>
      <rPr>
        <sz val="11"/>
        <color theme="1"/>
        <rFont val="Calibri"/>
        <family val="2"/>
        <scheme val="minor"/>
      </rPr>
      <t xml:space="preserve"> Repairs to mechanical systems.</t>
    </r>
    <r>
      <rPr>
        <b/>
        <sz val="12"/>
        <color theme="1"/>
        <rFont val="Arial"/>
        <family val="2"/>
      </rPr>
      <t xml:space="preserve"> DHR-</t>
    </r>
    <r>
      <rPr>
        <sz val="11"/>
        <color theme="1"/>
        <rFont val="Calibri"/>
        <family val="2"/>
        <scheme val="minor"/>
      </rPr>
      <t xml:space="preserve"> Repairs to MEP systems, restrooms, paving and architectural finishes. </t>
    </r>
    <r>
      <rPr>
        <b/>
        <sz val="12"/>
        <color theme="1"/>
        <rFont val="Arial"/>
        <family val="2"/>
      </rPr>
      <t>DHT-</t>
    </r>
    <r>
      <rPr>
        <sz val="11"/>
        <color theme="1"/>
        <rFont val="Calibri"/>
        <family val="2"/>
        <scheme val="minor"/>
      </rPr>
      <t xml:space="preserve"> Repairs to fire protection, MEP systems and architectural finishes. </t>
    </r>
    <r>
      <rPr>
        <b/>
        <sz val="12"/>
        <color theme="1"/>
        <rFont val="Arial"/>
        <family val="2"/>
      </rPr>
      <t>RBB-</t>
    </r>
    <r>
      <rPr>
        <sz val="11"/>
        <color theme="1"/>
        <rFont val="Calibri"/>
        <family val="2"/>
        <scheme val="minor"/>
      </rPr>
      <t xml:space="preserve"> Repairs to elevators, MEP systems, security systems and enhancement of indoor air quality.</t>
    </r>
  </si>
  <si>
    <r>
      <t>Dept. of Health Old Plant (</t>
    </r>
    <r>
      <rPr>
        <b/>
        <sz val="12"/>
        <color theme="1"/>
        <rFont val="Arial"/>
        <family val="2"/>
      </rPr>
      <t>DHOP</t>
    </r>
    <r>
      <rPr>
        <sz val="11"/>
        <color theme="1"/>
        <rFont val="Calibri"/>
        <family val="2"/>
        <scheme val="minor"/>
      </rPr>
      <t>), Austin TX</t>
    </r>
  </si>
  <si>
    <r>
      <rPr>
        <b/>
        <sz val="12"/>
        <color theme="1"/>
        <rFont val="Arial"/>
        <family val="2"/>
      </rPr>
      <t>DHOP</t>
    </r>
    <r>
      <rPr>
        <sz val="11"/>
        <color theme="1"/>
        <rFont val="Calibri"/>
        <family val="2"/>
        <scheme val="minor"/>
      </rPr>
      <t>- Repairs to MEP systems, fire protection and security systems.</t>
    </r>
  </si>
  <si>
    <t>TFC Portfolio Wide Facility Condition Assessment</t>
  </si>
  <si>
    <t>To provide condition assessment for TFC to include 44 office buildings, 8 warehouse/storage facilities, 9 special use facilities, 47 Texas School for the Deaf buildings, 34 Texas School for the Blind and Visually Impaired campus buildings, 19 parking garages and 33 parking lots.</t>
  </si>
  <si>
    <r>
      <t xml:space="preserve">11-Building Project, Austin TX 
</t>
    </r>
    <r>
      <rPr>
        <sz val="10"/>
        <color theme="1"/>
        <rFont val="Arial"/>
        <family val="2"/>
      </rPr>
      <t>Brown Heatly Bldg. (</t>
    </r>
    <r>
      <rPr>
        <b/>
        <sz val="10"/>
        <color theme="1"/>
        <rFont val="Arial"/>
        <family val="2"/>
      </rPr>
      <t>BHB</t>
    </r>
    <r>
      <rPr>
        <sz val="10"/>
        <color theme="1"/>
        <rFont val="Arial"/>
        <family val="2"/>
      </rPr>
      <t>)
Dept. of Assistive and Rehabilitative Services Admin. Bldg. (</t>
    </r>
    <r>
      <rPr>
        <b/>
        <sz val="10"/>
        <color theme="1"/>
        <rFont val="Arial"/>
        <family val="2"/>
      </rPr>
      <t>DARS</t>
    </r>
    <r>
      <rPr>
        <sz val="10"/>
        <color theme="1"/>
        <rFont val="Arial"/>
        <family val="2"/>
      </rPr>
      <t>)
Dr. Bob Glaze Laboratory (</t>
    </r>
    <r>
      <rPr>
        <b/>
        <sz val="10"/>
        <color theme="1"/>
        <rFont val="Arial"/>
        <family val="2"/>
      </rPr>
      <t>DBGL</t>
    </r>
    <r>
      <rPr>
        <sz val="10"/>
        <color theme="1"/>
        <rFont val="Arial"/>
        <family val="2"/>
      </rPr>
      <t>)
Dept. of Health Bldg. B (</t>
    </r>
    <r>
      <rPr>
        <b/>
        <sz val="10"/>
        <color theme="1"/>
        <rFont val="Arial"/>
        <family val="2"/>
      </rPr>
      <t>DHB</t>
    </r>
    <r>
      <rPr>
        <sz val="10"/>
        <color theme="1"/>
        <rFont val="Arial"/>
        <family val="2"/>
      </rPr>
      <t>)
Dept. of Health Bldg. H (</t>
    </r>
    <r>
      <rPr>
        <b/>
        <sz val="10"/>
        <color theme="1"/>
        <rFont val="Arial"/>
        <family val="2"/>
      </rPr>
      <t>DHH</t>
    </r>
    <r>
      <rPr>
        <sz val="10"/>
        <color theme="1"/>
        <rFont val="Arial"/>
        <family val="2"/>
      </rPr>
      <t>)
Dept. of Health Old Lab (</t>
    </r>
    <r>
      <rPr>
        <b/>
        <sz val="10"/>
        <color theme="1"/>
        <rFont val="Arial"/>
        <family val="2"/>
      </rPr>
      <t>DHOL</t>
    </r>
    <r>
      <rPr>
        <sz val="10"/>
        <color theme="1"/>
        <rFont val="Arial"/>
        <family val="2"/>
      </rPr>
      <t>)
Dept. of Health Lab A600 (</t>
    </r>
    <r>
      <rPr>
        <b/>
        <sz val="10"/>
        <color theme="1"/>
        <rFont val="Arial"/>
        <family val="2"/>
      </rPr>
      <t>A600</t>
    </r>
    <r>
      <rPr>
        <sz val="10"/>
        <color theme="1"/>
        <rFont val="Arial"/>
        <family val="2"/>
      </rPr>
      <t>)
Dept. of Health Service Bldg. (</t>
    </r>
    <r>
      <rPr>
        <b/>
        <sz val="10"/>
        <color theme="1"/>
        <rFont val="Arial"/>
        <family val="2"/>
      </rPr>
      <t>DHSB</t>
    </r>
    <r>
      <rPr>
        <sz val="10"/>
        <color theme="1"/>
        <rFont val="Arial"/>
        <family val="2"/>
      </rPr>
      <t>)
Dept. of Health Annex (</t>
    </r>
    <r>
      <rPr>
        <b/>
        <sz val="10"/>
        <color theme="1"/>
        <rFont val="Arial"/>
        <family val="2"/>
      </rPr>
      <t>DHX</t>
    </r>
    <r>
      <rPr>
        <sz val="10"/>
        <color theme="1"/>
        <rFont val="Arial"/>
        <family val="2"/>
      </rPr>
      <t>)
Disaster Recovery Operations Center (</t>
    </r>
    <r>
      <rPr>
        <b/>
        <sz val="10"/>
        <color theme="1"/>
        <rFont val="Arial"/>
        <family val="2"/>
      </rPr>
      <t>DROC</t>
    </r>
    <r>
      <rPr>
        <sz val="10"/>
        <color theme="1"/>
        <rFont val="Arial"/>
        <family val="2"/>
      </rPr>
      <t>)
Human Services Warehouse (</t>
    </r>
    <r>
      <rPr>
        <b/>
        <sz val="10"/>
        <color theme="1"/>
        <rFont val="Arial"/>
        <family val="2"/>
      </rPr>
      <t>HSW</t>
    </r>
    <r>
      <rPr>
        <sz val="10"/>
        <color theme="1"/>
        <rFont val="Arial"/>
        <family val="2"/>
      </rPr>
      <t>)</t>
    </r>
  </si>
  <si>
    <r>
      <rPr>
        <b/>
        <sz val="11"/>
        <color theme="1"/>
        <rFont val="Calibri"/>
        <family val="2"/>
        <scheme val="minor"/>
      </rPr>
      <t>BHB</t>
    </r>
    <r>
      <rPr>
        <sz val="11"/>
        <color theme="1"/>
        <rFont val="Calibri"/>
        <family val="2"/>
        <scheme val="minor"/>
      </rPr>
      <t xml:space="preserve">- Repairs to accessibility,  electrical and mechanical systems.  </t>
    </r>
    <r>
      <rPr>
        <b/>
        <sz val="11"/>
        <color theme="1"/>
        <rFont val="Calibri"/>
        <family val="2"/>
        <scheme val="minor"/>
      </rPr>
      <t>DARS</t>
    </r>
    <r>
      <rPr>
        <sz val="11"/>
        <color theme="1"/>
        <rFont val="Calibri"/>
        <family val="2"/>
        <scheme val="minor"/>
      </rPr>
      <t xml:space="preserve">- repairs to elevators. </t>
    </r>
    <r>
      <rPr>
        <b/>
        <sz val="11"/>
        <color theme="1"/>
        <rFont val="Calibri"/>
        <family val="2"/>
        <scheme val="minor"/>
      </rPr>
      <t>DBGL</t>
    </r>
    <r>
      <rPr>
        <sz val="11"/>
        <color theme="1"/>
        <rFont val="Calibri"/>
        <family val="2"/>
        <scheme val="minor"/>
      </rPr>
      <t xml:space="preserve">- Repairs to mechanical, roofing systems and enhancement to indoor air quality. </t>
    </r>
    <r>
      <rPr>
        <b/>
        <sz val="11"/>
        <color theme="1"/>
        <rFont val="Calibri"/>
        <family val="2"/>
        <scheme val="minor"/>
      </rPr>
      <t>DHB</t>
    </r>
    <r>
      <rPr>
        <sz val="11"/>
        <color theme="1"/>
        <rFont val="Calibri"/>
        <family val="2"/>
        <scheme val="minor"/>
      </rPr>
      <t xml:space="preserve">- Enhancement to indoor air quality. </t>
    </r>
    <r>
      <rPr>
        <b/>
        <sz val="11"/>
        <color theme="1"/>
        <rFont val="Calibri"/>
        <family val="2"/>
        <scheme val="minor"/>
      </rPr>
      <t>DHH</t>
    </r>
    <r>
      <rPr>
        <sz val="11"/>
        <color theme="1"/>
        <rFont val="Calibri"/>
        <family val="2"/>
        <scheme val="minor"/>
      </rPr>
      <t xml:space="preserve">- Repairs to  mechanical and electrical systems. </t>
    </r>
    <r>
      <rPr>
        <b/>
        <sz val="11"/>
        <color theme="1"/>
        <rFont val="Calibri"/>
        <family val="2"/>
        <scheme val="minor"/>
      </rPr>
      <t xml:space="preserve">DHOL- </t>
    </r>
    <r>
      <rPr>
        <sz val="11"/>
        <color theme="1"/>
        <rFont val="Calibri"/>
        <family val="2"/>
        <scheme val="minor"/>
      </rPr>
      <t xml:space="preserve"> Repairs to roofing, MEP systems, elevators and enhancement of indoor air quality. </t>
    </r>
    <r>
      <rPr>
        <b/>
        <sz val="12"/>
        <color theme="1"/>
        <rFont val="Arial"/>
        <family val="2"/>
      </rPr>
      <t>A600-</t>
    </r>
    <r>
      <rPr>
        <sz val="11"/>
        <color theme="1"/>
        <rFont val="Calibri"/>
        <family val="2"/>
        <scheme val="minor"/>
      </rPr>
      <t xml:space="preserve">  Repairs to roofing, MEP systems, elevators and enhancement of indoor air quality  </t>
    </r>
    <r>
      <rPr>
        <b/>
        <sz val="11"/>
        <color theme="1"/>
        <rFont val="Calibri"/>
        <family val="2"/>
        <scheme val="minor"/>
      </rPr>
      <t>DHSB</t>
    </r>
    <r>
      <rPr>
        <sz val="11"/>
        <color theme="1"/>
        <rFont val="Calibri"/>
        <family val="2"/>
        <scheme val="minor"/>
      </rPr>
      <t xml:space="preserve">- Repairs to mechanical and architectural finishes. </t>
    </r>
    <r>
      <rPr>
        <b/>
        <sz val="11"/>
        <color theme="1"/>
        <rFont val="Calibri"/>
        <family val="2"/>
        <scheme val="minor"/>
      </rPr>
      <t>DHX</t>
    </r>
    <r>
      <rPr>
        <sz val="11"/>
        <color theme="1"/>
        <rFont val="Calibri"/>
        <family val="2"/>
        <scheme val="minor"/>
      </rPr>
      <t xml:space="preserve">- Repairs to security systems, elevators, MEP systems and architectural finishes. </t>
    </r>
    <r>
      <rPr>
        <b/>
        <sz val="11"/>
        <color theme="1"/>
        <rFont val="Calibri"/>
        <family val="2"/>
        <scheme val="minor"/>
      </rPr>
      <t>DROC</t>
    </r>
    <r>
      <rPr>
        <sz val="11"/>
        <color theme="1"/>
        <rFont val="Calibri"/>
        <family val="2"/>
        <scheme val="minor"/>
      </rPr>
      <t xml:space="preserve">- Repairs to mechanical, electrical systems and enhancement of indoor air quality. </t>
    </r>
    <r>
      <rPr>
        <b/>
        <sz val="11"/>
        <color theme="1"/>
        <rFont val="Calibri"/>
        <family val="2"/>
        <scheme val="minor"/>
      </rPr>
      <t>HSW</t>
    </r>
    <r>
      <rPr>
        <sz val="11"/>
        <color theme="1"/>
        <rFont val="Calibri"/>
        <family val="2"/>
        <scheme val="minor"/>
      </rPr>
      <t>- Repairs to elevators, mechanical systems and enhancement of indoor air quality.</t>
    </r>
  </si>
  <si>
    <t>4/31/2020</t>
  </si>
  <si>
    <r>
      <t xml:space="preserve">8-Building Project, Austin, TX
</t>
    </r>
    <r>
      <rPr>
        <sz val="10"/>
        <color theme="1"/>
        <rFont val="Arial"/>
        <family val="2"/>
      </rPr>
      <t>Park 35 Bldg A (</t>
    </r>
    <r>
      <rPr>
        <b/>
        <sz val="10"/>
        <color theme="1"/>
        <rFont val="Arial"/>
        <family val="2"/>
      </rPr>
      <t>P35A</t>
    </r>
    <r>
      <rPr>
        <sz val="10"/>
        <color theme="1"/>
        <rFont val="Arial"/>
        <family val="2"/>
      </rPr>
      <t>)
Park 35 Bldg B (</t>
    </r>
    <r>
      <rPr>
        <b/>
        <sz val="10"/>
        <color theme="1"/>
        <rFont val="Arial"/>
        <family val="2"/>
      </rPr>
      <t>P35B</t>
    </r>
    <r>
      <rPr>
        <sz val="10"/>
        <color theme="1"/>
        <rFont val="Arial"/>
        <family val="2"/>
      </rPr>
      <t>)
Park 35 Bldg C (</t>
    </r>
    <r>
      <rPr>
        <b/>
        <sz val="10"/>
        <color theme="1"/>
        <rFont val="Arial"/>
        <family val="2"/>
      </rPr>
      <t>P35C</t>
    </r>
    <r>
      <rPr>
        <sz val="10"/>
        <color theme="1"/>
        <rFont val="Arial"/>
        <family val="2"/>
      </rPr>
      <t>)
Park 35 Bldg D (</t>
    </r>
    <r>
      <rPr>
        <b/>
        <sz val="10"/>
        <color theme="1"/>
        <rFont val="Arial"/>
        <family val="2"/>
      </rPr>
      <t>P35D</t>
    </r>
    <r>
      <rPr>
        <sz val="10"/>
        <color theme="1"/>
        <rFont val="Arial"/>
        <family val="2"/>
      </rPr>
      <t>)
Park 35 Bldg E (</t>
    </r>
    <r>
      <rPr>
        <b/>
        <sz val="10"/>
        <color theme="1"/>
        <rFont val="Arial"/>
        <family val="2"/>
      </rPr>
      <t>P35E</t>
    </r>
    <r>
      <rPr>
        <sz val="10"/>
        <color theme="1"/>
        <rFont val="Arial"/>
        <family val="2"/>
      </rPr>
      <t>)
Promontory Point (</t>
    </r>
    <r>
      <rPr>
        <b/>
        <sz val="10"/>
        <color theme="1"/>
        <rFont val="Arial"/>
        <family val="2"/>
      </rPr>
      <t>PROM</t>
    </r>
    <r>
      <rPr>
        <sz val="10"/>
        <color theme="1"/>
        <rFont val="Arial"/>
        <family val="2"/>
      </rPr>
      <t>)
State Records Center (</t>
    </r>
    <r>
      <rPr>
        <b/>
        <sz val="10"/>
        <color theme="1"/>
        <rFont val="Arial"/>
        <family val="2"/>
      </rPr>
      <t>SRC</t>
    </r>
    <r>
      <rPr>
        <sz val="10"/>
        <color theme="1"/>
        <rFont val="Arial"/>
        <family val="2"/>
      </rPr>
      <t>)
Wheless Lane Laboratory (</t>
    </r>
    <r>
      <rPr>
        <b/>
        <sz val="10"/>
        <color theme="1"/>
        <rFont val="Arial"/>
        <family val="2"/>
      </rPr>
      <t>WLL</t>
    </r>
    <r>
      <rPr>
        <sz val="10"/>
        <color theme="1"/>
        <rFont val="Arial"/>
        <family val="2"/>
      </rPr>
      <t>)</t>
    </r>
  </si>
  <si>
    <r>
      <rPr>
        <b/>
        <sz val="11"/>
        <color theme="1"/>
        <rFont val="Calibri"/>
        <family val="2"/>
        <scheme val="minor"/>
      </rPr>
      <t>P35</t>
    </r>
    <r>
      <rPr>
        <b/>
        <sz val="12"/>
        <color theme="1"/>
        <rFont val="Arial"/>
        <family val="2"/>
      </rPr>
      <t>A</t>
    </r>
    <r>
      <rPr>
        <sz val="11"/>
        <color theme="1"/>
        <rFont val="Calibri"/>
        <family val="2"/>
        <scheme val="minor"/>
      </rPr>
      <t xml:space="preserve">- Repairs to mechanical, architectural, and enhancement of indoor air quality. </t>
    </r>
    <r>
      <rPr>
        <b/>
        <sz val="12"/>
        <color theme="1"/>
        <rFont val="Arial"/>
        <family val="2"/>
      </rPr>
      <t>P35B</t>
    </r>
    <r>
      <rPr>
        <sz val="11"/>
        <color theme="1"/>
        <rFont val="Calibri"/>
        <family val="2"/>
        <scheme val="minor"/>
      </rPr>
      <t xml:space="preserve">- Repairs to roofing, mechanical, electrical and architectural finishes. </t>
    </r>
    <r>
      <rPr>
        <b/>
        <sz val="12"/>
        <color theme="1"/>
        <rFont val="Arial"/>
        <family val="2"/>
      </rPr>
      <t>P35C</t>
    </r>
    <r>
      <rPr>
        <sz val="11"/>
        <color theme="1"/>
        <rFont val="Calibri"/>
        <family val="2"/>
        <scheme val="minor"/>
      </rPr>
      <t xml:space="preserve">- Repairs to mechanical systems and inhancement of indoor air quality. </t>
    </r>
    <r>
      <rPr>
        <b/>
        <sz val="12"/>
        <color theme="1"/>
        <rFont val="Arial"/>
        <family val="2"/>
      </rPr>
      <t>P35D</t>
    </r>
    <r>
      <rPr>
        <sz val="11"/>
        <color theme="1"/>
        <rFont val="Calibri"/>
        <family val="2"/>
        <scheme val="minor"/>
      </rPr>
      <t xml:space="preserve">- Repairs of mechanical systems. </t>
    </r>
    <r>
      <rPr>
        <b/>
        <sz val="12"/>
        <color theme="1"/>
        <rFont val="Arial"/>
        <family val="2"/>
      </rPr>
      <t>P35E</t>
    </r>
    <r>
      <rPr>
        <sz val="11"/>
        <color theme="1"/>
        <rFont val="Calibri"/>
        <family val="2"/>
        <scheme val="minor"/>
      </rPr>
      <t xml:space="preserve">- Enhancement of indoor air quality. </t>
    </r>
    <r>
      <rPr>
        <b/>
        <sz val="11"/>
        <color theme="1"/>
        <rFont val="Calibri"/>
        <family val="2"/>
        <scheme val="minor"/>
      </rPr>
      <t>Prom</t>
    </r>
    <r>
      <rPr>
        <sz val="11"/>
        <color theme="1"/>
        <rFont val="Calibri"/>
        <family val="2"/>
        <scheme val="minor"/>
      </rPr>
      <t xml:space="preserve">- Enhancement to indoor air quality and renovate existing vacant officspace into warehouse/training space. </t>
    </r>
    <r>
      <rPr>
        <b/>
        <sz val="11"/>
        <color theme="1"/>
        <rFont val="Calibri"/>
        <family val="2"/>
        <scheme val="minor"/>
      </rPr>
      <t>SRC</t>
    </r>
    <r>
      <rPr>
        <sz val="11"/>
        <color theme="1"/>
        <rFont val="Calibri"/>
        <family val="2"/>
        <scheme val="minor"/>
      </rPr>
      <t xml:space="preserve">- Enhancement of indoor air quality and repairs to MEP systems.   </t>
    </r>
    <r>
      <rPr>
        <b/>
        <sz val="11"/>
        <color theme="1"/>
        <rFont val="Calibri"/>
        <family val="2"/>
        <scheme val="minor"/>
      </rPr>
      <t>WLL</t>
    </r>
    <r>
      <rPr>
        <sz val="11"/>
        <color theme="1"/>
        <rFont val="Calibri"/>
        <family val="2"/>
        <scheme val="minor"/>
      </rPr>
      <t xml:space="preserve">- Repairs to electrical systems and enhancement to indoor air quality.  </t>
    </r>
  </si>
  <si>
    <t>Fire Protection- Various Bldg. Austin TX</t>
  </si>
  <si>
    <t>Repairs/Replacement of fire protection systems to various buildings as determined necessary from assessment.</t>
  </si>
  <si>
    <r>
      <t>Parking Garage Elevator Project, Austin TX 
Parking Garage A (</t>
    </r>
    <r>
      <rPr>
        <b/>
        <sz val="12"/>
        <color theme="1"/>
        <rFont val="Arial"/>
        <family val="2"/>
      </rPr>
      <t>PKA</t>
    </r>
    <r>
      <rPr>
        <sz val="11"/>
        <color theme="1"/>
        <rFont val="Calibri"/>
        <family val="2"/>
        <scheme val="minor"/>
      </rPr>
      <t>) B, F, G, H, J, M, N and P</t>
    </r>
  </si>
  <si>
    <r>
      <t xml:space="preserve">Repair/Replacement of elevators in </t>
    </r>
    <r>
      <rPr>
        <b/>
        <sz val="12"/>
        <color theme="1"/>
        <rFont val="Arial"/>
        <family val="2"/>
      </rPr>
      <t>PKA, PKB, PKF, PKG, PKH, PKJ, PKM, PKN, PKP</t>
    </r>
  </si>
  <si>
    <r>
      <t>Waco Office Bldg. (</t>
    </r>
    <r>
      <rPr>
        <b/>
        <sz val="12"/>
        <color theme="1"/>
        <rFont val="Arial"/>
        <family val="2"/>
      </rPr>
      <t>WAC</t>
    </r>
    <r>
      <rPr>
        <sz val="11"/>
        <color theme="1"/>
        <rFont val="Calibri"/>
        <family val="2"/>
        <scheme val="minor"/>
      </rPr>
      <t>), Waco, TX</t>
    </r>
  </si>
  <si>
    <t>Repairs to chillers.</t>
  </si>
  <si>
    <r>
      <t>GJ Sutton Building (</t>
    </r>
    <r>
      <rPr>
        <b/>
        <sz val="12"/>
        <color theme="1"/>
        <rFont val="Arial"/>
        <family val="2"/>
      </rPr>
      <t>GJS</t>
    </r>
    <r>
      <rPr>
        <sz val="11"/>
        <color theme="1"/>
        <rFont val="Calibri"/>
        <family val="2"/>
        <scheme val="minor"/>
      </rPr>
      <t>), San Antonio TX</t>
    </r>
  </si>
  <si>
    <t>Repairs to MEP systems, fire protection systems, architectural, and security.</t>
  </si>
  <si>
    <r>
      <t>El Paso Office Building (</t>
    </r>
    <r>
      <rPr>
        <b/>
        <sz val="12"/>
        <color theme="1"/>
        <rFont val="Arial"/>
        <family val="2"/>
      </rPr>
      <t>ELP</t>
    </r>
    <r>
      <rPr>
        <sz val="11"/>
        <color theme="1"/>
        <rFont val="Calibri"/>
        <family val="2"/>
        <scheme val="minor"/>
      </rPr>
      <t>), El Paso TX</t>
    </r>
  </si>
  <si>
    <t>Repairs to mechanical, electrical and security systems.</t>
  </si>
  <si>
    <r>
      <t>Elias Ramirez Bldg. (</t>
    </r>
    <r>
      <rPr>
        <b/>
        <sz val="12"/>
        <color theme="1"/>
        <rFont val="Arial"/>
        <family val="2"/>
      </rPr>
      <t>ERB</t>
    </r>
    <r>
      <rPr>
        <sz val="11"/>
        <color theme="1"/>
        <rFont val="Calibri"/>
        <family val="2"/>
        <scheme val="minor"/>
      </rPr>
      <t>), Houston TX</t>
    </r>
  </si>
  <si>
    <t>Repairs to ADA paving, mechanical systems and drainage pipes.</t>
  </si>
  <si>
    <r>
      <t>Fort Worth Office Bldg. (</t>
    </r>
    <r>
      <rPr>
        <b/>
        <sz val="12"/>
        <color theme="1"/>
        <rFont val="Arial"/>
        <family val="2"/>
      </rPr>
      <t>FTW</t>
    </r>
    <r>
      <rPr>
        <sz val="11"/>
        <color theme="1"/>
        <rFont val="Calibri"/>
        <family val="2"/>
        <scheme val="minor"/>
      </rPr>
      <t>), Fort Worth TX</t>
    </r>
  </si>
  <si>
    <t>Repairs to electrical systems and electrical generator.</t>
  </si>
  <si>
    <r>
      <t>Carlos F. Truan Natural Resource Center (</t>
    </r>
    <r>
      <rPr>
        <b/>
        <sz val="12"/>
        <color theme="1"/>
        <rFont val="Arial"/>
        <family val="2"/>
      </rPr>
      <t>TRC</t>
    </r>
    <r>
      <rPr>
        <sz val="11"/>
        <color theme="1"/>
        <rFont val="Calibri"/>
        <family val="2"/>
        <scheme val="minor"/>
      </rPr>
      <t>), Corpus Christi, TX</t>
    </r>
  </si>
  <si>
    <t>Enhancement to indoor air quality, repairs to elevators, mechanical, waterproofing systems.</t>
  </si>
  <si>
    <r>
      <t>Tyler Office Bldg. (</t>
    </r>
    <r>
      <rPr>
        <b/>
        <sz val="12"/>
        <color theme="1"/>
        <rFont val="Arial"/>
        <family val="2"/>
      </rPr>
      <t>TYL</t>
    </r>
    <r>
      <rPr>
        <sz val="11"/>
        <color theme="1"/>
        <rFont val="Calibri"/>
        <family val="2"/>
        <scheme val="minor"/>
      </rPr>
      <t>), Tyler, TX</t>
    </r>
  </si>
  <si>
    <t>Repairs to roofing, plumbing and electrical systems.</t>
  </si>
  <si>
    <r>
      <rPr>
        <b/>
        <sz val="12"/>
        <color theme="1"/>
        <rFont val="Arial"/>
        <family val="2"/>
      </rPr>
      <t>12/15/17</t>
    </r>
    <r>
      <rPr>
        <sz val="11"/>
        <color theme="1"/>
        <rFont val="Calibri"/>
        <family val="2"/>
        <scheme val="minor"/>
      </rPr>
      <t>: Prime Professional Service Provider providing construction management services. Project is in construction phase.</t>
    </r>
  </si>
  <si>
    <r>
      <rPr>
        <b/>
        <sz val="12"/>
        <color theme="1"/>
        <rFont val="Arial"/>
        <family val="2"/>
      </rPr>
      <t>12/15/17</t>
    </r>
    <r>
      <rPr>
        <sz val="11"/>
        <color theme="1"/>
        <rFont val="Calibri"/>
        <family val="2"/>
        <scheme val="minor"/>
      </rPr>
      <t>: Prime Professional Service Provider continues with design services and providing construction management services.. Project is in construction phase.</t>
    </r>
  </si>
  <si>
    <r>
      <rPr>
        <b/>
        <sz val="12"/>
        <color theme="1"/>
        <rFont val="Arial"/>
        <family val="2"/>
      </rPr>
      <t>12/15/17</t>
    </r>
    <r>
      <rPr>
        <sz val="11"/>
        <color theme="1"/>
        <rFont val="Calibri"/>
        <family val="2"/>
        <scheme val="minor"/>
      </rPr>
      <t>: Prime Professional Service Provider continues with design services. During the assessment of the building the professional service  provider identified mechanical systems which are failing and creating potential dangerous conditions in the stairwells. The contractor who is providing pre-construction services has installed fans and dehumidifiers to keep areas safe until systems can me replaced. $1,000,000 was transferred to this project to cover the costs for design and construction of the new mechanical systems.</t>
    </r>
  </si>
  <si>
    <r>
      <rPr>
        <b/>
        <sz val="12"/>
        <color theme="1"/>
        <rFont val="Arial"/>
        <family val="2"/>
      </rPr>
      <t>12/15/17</t>
    </r>
    <r>
      <rPr>
        <sz val="11"/>
        <color theme="1"/>
        <rFont val="Calibri"/>
        <family val="2"/>
        <scheme val="minor"/>
      </rPr>
      <t>: Prime Professional Service Provider continues with design services. Contractor providing pre-construction services.</t>
    </r>
  </si>
  <si>
    <r>
      <t xml:space="preserve">12/15/17: </t>
    </r>
    <r>
      <rPr>
        <sz val="11"/>
        <color theme="1"/>
        <rFont val="Calibri"/>
        <family val="2"/>
        <scheme val="minor"/>
      </rPr>
      <t>Prime Professional Service Provider continues with  design activities. Contractor providing pre-construction services.</t>
    </r>
  </si>
  <si>
    <r>
      <rPr>
        <b/>
        <sz val="12"/>
        <color theme="1"/>
        <rFont val="Arial"/>
        <family val="2"/>
      </rPr>
      <t>12/15/17</t>
    </r>
    <r>
      <rPr>
        <sz val="11"/>
        <color theme="1"/>
        <rFont val="Calibri"/>
        <family val="2"/>
        <scheme val="minor"/>
      </rPr>
      <t>: Project complete.</t>
    </r>
  </si>
  <si>
    <r>
      <t xml:space="preserve">12/15/17 </t>
    </r>
    <r>
      <rPr>
        <sz val="11"/>
        <color theme="1"/>
        <rFont val="Calibri"/>
        <family val="2"/>
        <scheme val="minor"/>
      </rPr>
      <t>Development of Database system where deficiency data will be stored to be completed by the 15th of January 2018.</t>
    </r>
  </si>
  <si>
    <r>
      <t xml:space="preserve">12/15/17: </t>
    </r>
    <r>
      <rPr>
        <sz val="11"/>
        <color theme="1"/>
        <rFont val="Calibri"/>
        <family val="2"/>
        <scheme val="minor"/>
      </rPr>
      <t>Prime Professional Service Provider has completed assessment and has started on design activities. Contractor providing pre-construction services.</t>
    </r>
  </si>
  <si>
    <r>
      <rPr>
        <b/>
        <sz val="12"/>
        <color theme="1"/>
        <rFont val="Arial"/>
        <family val="2"/>
      </rPr>
      <t>12/15/17:</t>
    </r>
    <r>
      <rPr>
        <sz val="11"/>
        <color theme="1"/>
        <rFont val="Calibri"/>
        <family val="2"/>
        <scheme val="minor"/>
      </rPr>
      <t xml:space="preserve"> Prime Professional continues assessing existing buildings.  Contractor is providing pre-construction services.</t>
    </r>
  </si>
  <si>
    <r>
      <rPr>
        <b/>
        <sz val="12"/>
        <color theme="1"/>
        <rFont val="Arial"/>
        <family val="2"/>
      </rPr>
      <t>12/15/17:</t>
    </r>
    <r>
      <rPr>
        <sz val="11"/>
        <color theme="1"/>
        <rFont val="Calibri"/>
        <family val="2"/>
        <scheme val="minor"/>
      </rPr>
      <t xml:space="preserve"> Prime Professional Service Provider working on early design activities.  Contractor providing pre-construction services.</t>
    </r>
  </si>
  <si>
    <r>
      <t xml:space="preserve">12/15/17: </t>
    </r>
    <r>
      <rPr>
        <sz val="11"/>
        <color theme="1"/>
        <rFont val="Calibri"/>
        <family val="2"/>
        <scheme val="minor"/>
      </rPr>
      <t>Project complete.</t>
    </r>
  </si>
  <si>
    <r>
      <t xml:space="preserve">12/15/17: </t>
    </r>
    <r>
      <rPr>
        <sz val="11"/>
        <color theme="1"/>
        <rFont val="Calibri"/>
        <family val="2"/>
        <scheme val="minor"/>
      </rPr>
      <t>During a preliminary assessment of the facility it was determined that the deficiencies identified on the legeslative appropriations request had been addressed and only a very small portion of work remained. Remaining funds of $908,523 were transferred to the WPH building.</t>
    </r>
  </si>
  <si>
    <r>
      <t xml:space="preserve">12/15/17: </t>
    </r>
    <r>
      <rPr>
        <sz val="11"/>
        <color theme="1"/>
        <rFont val="Calibri"/>
        <family val="2"/>
        <scheme val="minor"/>
      </rPr>
      <t>During a preliminary assessment of the facility it was determined that the deficiencies identified on the legeslative appropriations request had been addressed. A total of $91,477 was transferred to thw WPH building to assist with the additional scope of work identified to need critical replacment. Remaining funds of $214,708 will be transferred to another project.</t>
    </r>
  </si>
  <si>
    <t>Texas Military Department - Agency 401</t>
  </si>
  <si>
    <t xml:space="preserve">Supplemental Information  </t>
  </si>
  <si>
    <t>Total Estimated Project Budget</t>
  </si>
  <si>
    <t>Federal Share</t>
  </si>
  <si>
    <r>
      <t xml:space="preserve">Federal Share Encumbered / </t>
    </r>
    <r>
      <rPr>
        <b/>
        <i/>
        <sz val="12"/>
        <color theme="1"/>
        <rFont val="Arial"/>
        <family val="2"/>
      </rPr>
      <t>Estimated</t>
    </r>
  </si>
  <si>
    <t>Federal Share Expended</t>
  </si>
  <si>
    <t>Remaining Federal  Share</t>
  </si>
  <si>
    <t>Comments</t>
  </si>
  <si>
    <t>Westheimer Readiness Center, 15150 Westheimer Parkway, Houston 77082</t>
  </si>
  <si>
    <t>Project in Construction</t>
  </si>
  <si>
    <t>Pasadina Readiness Center,  2917 San Augustine Avenue, Pasadina 77503</t>
  </si>
  <si>
    <t>San Marcos Readiness Center, 201 City Park, San Marcos 78666</t>
  </si>
  <si>
    <t>Grand Prairie, 1013 Lake Crest Drive, Grand Prairie 75051</t>
  </si>
  <si>
    <t>Fairview Readiness Center, 4601 Fairview Drive, Austin 78731</t>
  </si>
  <si>
    <t xml:space="preserve">Current Estimated Project Budget
</t>
  </si>
  <si>
    <t>The project will repair 69,029 sf of Readiness Center space to include compliance with ADA, ATFP, and current building code. General facility repairs to include: interior surfaces, mechanical and electrical systems, restrooms, and kitchen.</t>
  </si>
  <si>
    <t>General Revenue 25%, 
Federal Funds 75%</t>
  </si>
  <si>
    <t>yes</t>
  </si>
  <si>
    <t xml:space="preserve">The project will repair an existing 19,064 sf Readiness Center to include compliance with ADA, ATFP, and current building code. General facility repairs to include: interior surfaces, mechanical and electrical systems, restrooms, and kitchen.  </t>
  </si>
  <si>
    <t>General Revenue 50%, Federal Funds 50%</t>
  </si>
  <si>
    <t xml:space="preserve">The project will repair an existing 10,776 sf Readiness Center to include compliance with ADA, ATFP, and current building code. General facility repairs to include: interior surfaces, mechanical and electrical systems, restrooms, and kitchen.  </t>
  </si>
  <si>
    <t xml:space="preserve">The project will repair 60,943 sf of Readiness Center space to include compliance with ADA, ATFP, and current building code. General facility repairs to include: interior surfaces, mechanical and electrical systems, restrooms, and kitchen.  </t>
  </si>
  <si>
    <t xml:space="preserve">The project will repair an existing 50,603 sf Readiness Center to include compliance with ADA, ATFP, and current building code. General facility repairs to include: interior surfaces, mechanical and electrical systems, restrooms, and kitchen.  </t>
  </si>
  <si>
    <t>General Revenue 25%, Federal Funds 75%</t>
  </si>
  <si>
    <t>Camp Mabry Readiness Center (Bldg 75), 2200 West 35th Street, Austin, 78703</t>
  </si>
  <si>
    <t xml:space="preserve">The project will repair an existing 72,358 sf Readiness Center to include compliance with ADA, ATFP, and current building code. General facility repairs to include: interior surfaces, mechanical and electrical systems, restrooms, and kitchen.  </t>
  </si>
  <si>
    <t>El Paso Hondo Pass Readiness Center, 9100 Gateway North, El Paso 79924</t>
  </si>
  <si>
    <t xml:space="preserve">The project will repair an existing 44,555 sf Readiness Center to include compliance with ADA, ATFP, and current building code. General facility repairs to include: interior surfaces, mechanical and electrical systems, restrooms, and kitchen.  </t>
  </si>
  <si>
    <t>Temple Readiness Center, 8502 Airport Road. Temple 76502</t>
  </si>
  <si>
    <t xml:space="preserve">The project will repair an existing 46,058 sf Readiness Center to include compliance with ADA, ATFP, and current building code. General facility repairs to include: interior surfaces, mechanical and electrical systems, restrooms, and kitchen.  </t>
  </si>
  <si>
    <t>Denison Readiness Center, 1700 Loy Lake, Denison 75020</t>
  </si>
  <si>
    <t xml:space="preserve">The project will repair an existing 18,541 sf Readiness Center to include compliance with ADA, ATFP, and current building code. General facility repairs to include: interior surfaces, mechanical and electrical systems, restrooms, and kitchen.  </t>
  </si>
  <si>
    <t>Texas Parks and  Wildlife Department</t>
  </si>
  <si>
    <t>Infrastructure Division</t>
  </si>
  <si>
    <t xml:space="preserve"> % Design
Completion</t>
  </si>
  <si>
    <t>127490</t>
  </si>
  <si>
    <t>Battleship Texas SHP - Structural Repairs                                                                                                                                              3523 Independence Parkway S LaPorte, TX,77571 (Harris County)</t>
  </si>
  <si>
    <t>Balance of work to repair internal structural elements, identified in an October 2012 scope of work, which is necessary to stabilize the ship . Repairs are critical if the ship remains in a wet berth and would be absolutely necessary if ship is ever placed into a dry berth.</t>
  </si>
  <si>
    <t>5166 - General Revenue Dedicated</t>
  </si>
  <si>
    <t>116818</t>
  </si>
  <si>
    <t>Fort Richardson SHS - Water and Wastewater System Replacement                                                                                                                228 State Park Road 61 Jacksboro, TX 76458 (Jack County)</t>
  </si>
  <si>
    <t>Planning and design costs to replace the 50-year-old wastewater system, water distribution system and the main lift station with modernized and efficient systems capable of saving water resources while servicing the entire park.</t>
  </si>
  <si>
    <t>0</t>
  </si>
  <si>
    <t>116151</t>
  </si>
  <si>
    <t>Seminole Canyon SHS - Camp Loop Upgrades                                                                                                                                  US Hwy 90 W Comstock, TX 78837 (Val Verde County)</t>
  </si>
  <si>
    <r>
      <rPr>
        <sz val="12"/>
        <rFont val="Arial"/>
        <family val="2"/>
      </rPr>
      <t xml:space="preserve">Planning and design costs to upgrade the Desert Vista Camp Loop's utilities, to include replacement and repairs to the On Site Sewage Facility System, water well, storage tank, pumps, and associated appurtenances, accessible restroom </t>
    </r>
    <r>
      <rPr>
        <sz val="12"/>
        <color theme="1"/>
        <rFont val="Arial"/>
        <family val="2"/>
      </rPr>
      <t>upgrades, and electrical service.</t>
    </r>
  </si>
  <si>
    <t>126472</t>
  </si>
  <si>
    <t>Goliad SHS - Wastewater System Upgrade                                                                                                                                               108 Park Rd Goliad, TX 77963-3206 (Goliad County)</t>
  </si>
  <si>
    <t>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</si>
  <si>
    <t>117535</t>
  </si>
  <si>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</si>
  <si>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</si>
  <si>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116471</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</si>
  <si>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</si>
  <si>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</si>
  <si>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117494</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</si>
  <si>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</si>
  <si>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</si>
  <si>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122865</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</si>
  <si>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</si>
  <si>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</si>
  <si>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116921</t>
  </si>
  <si>
    <t>Palo Duro Canyon SP - Headquarters Replacement                                                                                                                13 Miles E of Canyon at end of Hwy 217 Canyon, TX 79015 (Randall County)</t>
  </si>
  <si>
    <t>Planning and design costs for site headquarters replacement.  Headquarters is currently operating out of an under-sized converted residence and the project would provide an adequately-sized and modern facility to better serve the increasing number of visitors.</t>
  </si>
  <si>
    <t>117504</t>
  </si>
  <si>
    <t>Garner SP - Water System Upgrades                                                                                                                                                            US 83 N Concan, TX 78838 (Uvalde County)</t>
  </si>
  <si>
    <t xml:space="preserve">Preliminary engineering costs to upgrade the park's overall water system, including treatment to reduce water hardness, and replace water distribution lines serving several park facilities in order to reduced system maintenance costs. </t>
  </si>
  <si>
    <t>117536</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</si>
  <si>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</si>
  <si>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</si>
  <si>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117505</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</si>
  <si>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</si>
  <si>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</si>
  <si>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126496</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</si>
  <si>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</si>
  <si>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</si>
  <si>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124729</t>
  </si>
  <si>
    <t>San Jacinto Battleground SHS - Residence Replacements                                                                                                                             3523 Independence Parkway S LaPorte, TX 77571 (Harris County)</t>
  </si>
  <si>
    <t>Planning and design costs to replace two residences and remove from a sensitive archaeological site.</t>
  </si>
  <si>
    <t>127483</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</si>
  <si>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</si>
  <si>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</si>
  <si>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127358</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</si>
  <si>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</si>
  <si>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</si>
  <si>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117449</t>
  </si>
  <si>
    <t>Fort Leaton SHS - Roof Replacement                                                                                                                                                           FM 170 E Presidio, TX 79845 (Presidio County)</t>
  </si>
  <si>
    <t xml:space="preserve">Replace leaking roof to preserve the historic structure and protect the building and contents from further water damage.  </t>
  </si>
  <si>
    <t>117534</t>
  </si>
  <si>
    <t>Devil's River SP - Septic System Replacement                                                                                                                                           101 N. Sweeten Street Rocksprings, TX 78880 (Edward County)</t>
  </si>
  <si>
    <t xml:space="preserve">Replace multiple obsolete septic systems to meet TCEQ requirements. </t>
  </si>
  <si>
    <t>122405</t>
  </si>
  <si>
    <t>Perry R Bass Marine Research Station - Hatchery Replacement                                                                                                                HC 02, Box 385 FM 3280 Palacios TX 77465 (Matagorda County)</t>
  </si>
  <si>
    <t xml:space="preserve">Planning and design costs for replacement of the under-sized and damaged ponds, hatchery buildings, infrastructure, and jetty pump intake. </t>
  </si>
  <si>
    <t>5166 - General Revenue Dedicated (SWFS)</t>
  </si>
  <si>
    <t>127436</t>
  </si>
  <si>
    <t>Galveston Island SP - Beachside Redevelopment                                                                                                                                                 14901 FM 3005 Galveston, TX 77554 (Galveston County)</t>
  </si>
  <si>
    <t>Design costs to redevelop Galveston Island State Park's beachside in accordance with the GISP Redevelopment Master Plan.  Construction plans include one restroom, one RV dump station, one boardwalk, multiple tent platforms, 30 multiple use campsites with electrical / water service, three group shelters, and 20 day-use picnic shelters.</t>
  </si>
  <si>
    <t>122888</t>
  </si>
  <si>
    <t>Monument Hill/Kreische Brewery SHS - Kreische House and Brewery Renovations                                                                                                                                                         414 State Loop 92 LaGrange, TX 78945 (Fayette County)</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</si>
  <si>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</si>
  <si>
    <t>125983</t>
  </si>
  <si>
    <t>Sea Center Texas - Pond Electrical System Improvements                                                                                                                      300 Medical Drive Lake Jackson, Texas 77566  (Brazoria County)</t>
  </si>
  <si>
    <t>Upgrade obsolete electrical service systems at 36 ponds with modern and energy-efficient systems that will improve hatchery operations</t>
  </si>
  <si>
    <t>127758</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</si>
  <si>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</si>
  <si>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</si>
  <si>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114228</t>
  </si>
  <si>
    <t>Colorado Bend SP - Water Treatment Plant Replacement                                                                                                                                                    10 miles S of Bend on Gravel Rd Bend, TX 76824 (San Saba County)</t>
  </si>
  <si>
    <t xml:space="preserve">Planning and design costs to replace the water treatment plant with a new system to include a storage tank and ground water well. </t>
  </si>
  <si>
    <t>124743</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</si>
  <si>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</si>
  <si>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</si>
  <si>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117507</t>
  </si>
  <si>
    <t>Garner SP - Dining Halls and Barracks Remodel                                                                                                                  US 83 N Concan, TX 78838 (Uvalde County)</t>
  </si>
  <si>
    <t>(Project Postponed) Planning costs to remodel Group Dining Hall at Shady Meadows and Cypress Springs camping areas to include electrical and HVAC system upgrades, kitchen remodels, insulation for walls and ceilings, window and door repairs or replacements, roof and fascia replacement and interior wall and ceiling finish-out.  Remodel Cypress Springs Barracks to include new roofs, electrical upgrades, HVAC installation, door and window repairs and replacements, and interior finish upgrades.  Renovations will enhance visitors' experiences and increase revenue.</t>
  </si>
  <si>
    <t>114243</t>
  </si>
  <si>
    <t>Pedernales Falls SP - Water and Wastewater System Upgrades                                                                                                                                                             2585 Park Road 6026 Johnson City, TX 78636 (Blanco County)</t>
  </si>
  <si>
    <t>Preliminary engineering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</si>
  <si>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117260</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</si>
  <si>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</si>
  <si>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</si>
  <si>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127438</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</si>
  <si>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</si>
  <si>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</si>
  <si>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114238</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</si>
  <si>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</si>
  <si>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</si>
  <si>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117359</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</si>
  <si>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</si>
  <si>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</si>
  <si>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116769</t>
  </si>
  <si>
    <t>Bastrop SP - Dam Replacement                                                                                                                                             100 Park Road 1 A Bastrop, TX 78602 (Bastrop County)</t>
  </si>
  <si>
    <t xml:space="preserve">Planning and design costs to replace the breached dam due to the 2015 memorial day flooding. </t>
  </si>
  <si>
    <t>127360</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</si>
  <si>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</si>
  <si>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</si>
  <si>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126719</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</si>
  <si>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</si>
  <si>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</si>
  <si>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126912</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</si>
  <si>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</si>
  <si>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</si>
  <si>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117106</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</si>
  <si>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</si>
  <si>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</si>
  <si>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NA</t>
  </si>
  <si>
    <t>Statewide - Unspecified State Park Boat Ramp Repairs - Statewide</t>
  </si>
  <si>
    <t xml:space="preserve">Repair boat ramp which may include accessibility upgrades, courtesy docks, piers and renovation of existing facilities. </t>
  </si>
  <si>
    <t>117503</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</si>
  <si>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</si>
  <si>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</si>
  <si>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117495</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</si>
  <si>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</si>
  <si>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</si>
  <si>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127510</t>
  </si>
  <si>
    <t>Stephen F Austin SHS - Wastewater Treatment Plant Equalization Basin Installation                                                                                                                                                                                                                                                                                                                                                                                    3 miles E of Sealy on IH 10 San Felipe, TX 77473-0125 (Austin County)</t>
  </si>
  <si>
    <t xml:space="preserve">Planning and design costs to install equalization basin at wastewater treatment plant in order to provide adequate pace flow into the plant during peak usage. </t>
  </si>
  <si>
    <t>122081</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</si>
  <si>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</si>
  <si>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</si>
  <si>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115922</t>
  </si>
  <si>
    <t>Abilene SP - Swimming Pool and CCC Bathhouse Repairs                                                                                                                              FM 89, 150 Park Rd 32 Tuscola, TX 79562 (Taylor County)</t>
  </si>
  <si>
    <t>(Project Postponed) Planning and design costs to repair and renovate the swimming pool and CCC bathhouse.</t>
  </si>
  <si>
    <t>114144</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</si>
  <si>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</si>
  <si>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</si>
  <si>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114906</t>
  </si>
  <si>
    <t>Austin Headquarters Complex - Heating Ventilation Air-Conditioning (HVAC) Units Replacement                                                                                                                                                                                                                                                                                                                                                   4200 Smith School Road Austin, TX 78744 (Travis County)</t>
  </si>
  <si>
    <t>(Project Cancelled) Replace two deteriorating, independent Liebert HVAC units in the Computer Room that houses the server at the TPWD Austin Headquarters Complex.</t>
  </si>
  <si>
    <t>117417</t>
  </si>
  <si>
    <t>Austin Headquarters Complex - Fire Escape and Storage Building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</si>
  <si>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</si>
  <si>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Statewide - Unspecified State Park2015 Flood Damage Repairs</t>
  </si>
  <si>
    <t xml:space="preserve">Funding reserved to address statewide 2015 flood damages. A comprehensive damage assessment has not yet been completed due to high-water levels and site inaccessibility. </t>
  </si>
  <si>
    <t>128233</t>
  </si>
  <si>
    <t>Stephen F Austin SHS - Water Tank Repairs                                                                                                                                                                                                  3 miles E of Sealy on IH 10 San Felipe, TX 77473-0125 (Austin County)</t>
  </si>
  <si>
    <t xml:space="preserve">Pressure wash and repaint elevated water tank per TCEQ regulations. </t>
  </si>
  <si>
    <t>124545</t>
  </si>
  <si>
    <t>Huntsville SP - Dam Repair                                                                                                                                                                                              565 Park Road 40 W Huntsville, TX 77342-0508 (Walker County)</t>
  </si>
  <si>
    <t xml:space="preserve">Fortify and repair the earthen embankment and spillway. </t>
  </si>
  <si>
    <t>132907</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</si>
  <si>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</si>
  <si>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</si>
  <si>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125986</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</si>
  <si>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</si>
  <si>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</si>
  <si>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137824</t>
  </si>
  <si>
    <t>Longhorn Caverns - Communications System and Surge Protection                                                                                                                                              6211 Park Rd 4 So. Burnet, TX 78611 (Burnet County)</t>
  </si>
  <si>
    <t>Install communication system for the cavern to protect the public in the event of an emergency.</t>
  </si>
  <si>
    <t>134232</t>
  </si>
  <si>
    <t>Hill Country SNA - Replace Well at Group Lodge                                                                                                            10600 Bandera Creed Rd Bandera, TX 78003 (Bandera County)</t>
  </si>
  <si>
    <t>Install water system at group lodge to provide potable water to guests.</t>
  </si>
  <si>
    <t>134239</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</si>
  <si>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</si>
  <si>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</si>
  <si>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137394</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</si>
  <si>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</si>
  <si>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</si>
  <si>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136423</t>
  </si>
  <si>
    <t>Davis Mountains SP - Communications Bldg. Repairs                                                                                                                    TX HWY 118 N, Park Rd 3 Fort Davis, TX 79734 (Jeff Davis County)</t>
  </si>
  <si>
    <t>Replace fire damaged radio house with a permanent facility to maintain park radio communications within the park and region.</t>
  </si>
  <si>
    <t>112741</t>
  </si>
  <si>
    <t>Tyler SP - Headquarters Replacement                                                                                                                                       789 Park Rd 16 Tyler, TX 75706-9141 (Smith County)</t>
  </si>
  <si>
    <t>Planning and design cost for replacing the headquarters facility with new, adequately-sized ADA-compliant building, road, parking lot, and entrance.</t>
  </si>
  <si>
    <t>127872</t>
  </si>
  <si>
    <t>Mustang Island SP - Foundation repairs for (2) residences                                                                                                                                                          17047 State Hwy 36 Port Aransas, TX 78373 (Nueces County)</t>
  </si>
  <si>
    <t>Planning and design costs to repair two residences' pilings and beams, which are degraded due to rot.</t>
  </si>
  <si>
    <t>8213</t>
  </si>
  <si>
    <t>Mother Neff SP - CCC Rock Tabernacle Repairs and Stabilization                                                                                                            1680 TX 236 HWY Moody, TX 76557 (Coryell County)</t>
  </si>
  <si>
    <t xml:space="preserve">(Project Postponed) - Stabilization of 4000 sq. ft. CCC built tabernacle. Work includes structural, wood, and masonry repairs, reroofing, and site construction. </t>
  </si>
  <si>
    <t>118540</t>
  </si>
  <si>
    <t>Devil's River SP - New Visitor Check-in Building and Remodel of Existing Lodge.                                                                                                         101 N. Sweeten Street Rocksprings, TX 78880 (Edward County)</t>
  </si>
  <si>
    <t xml:space="preserve">Planning and design costs to develop the newly acquired south unit. </t>
  </si>
  <si>
    <t>126107</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</si>
  <si>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</si>
  <si>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</si>
  <si>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124932</t>
  </si>
  <si>
    <t>Sea Center Texas - Fence Replacement                                                                                                                                                     300 Medical Drive Lake Jackson, TX 77566  (Brazoria County)</t>
  </si>
  <si>
    <t>Replace three miles of perimeter fencing in and around the facility with high game fence and an entry fence in order to protect the hatchery from wildlife intrusion.</t>
  </si>
  <si>
    <t>192540</t>
  </si>
  <si>
    <t>Buescher State Park - Erosion mitigation and habitat stabilization (Flood Repair)                                                                                                                 100 Park road 1 A Bastrop, TX 78602 (Bastrop County)</t>
  </si>
  <si>
    <t xml:space="preserve">Stabilize the soil and mitigate erosion caused by flooding. </t>
  </si>
  <si>
    <t>125873</t>
  </si>
  <si>
    <t>Dickinson Marine Lab - Roof Replacement                                                                                                                                     1502 FM 517 E. Dickinson, TX 77539 (Galveston County)</t>
  </si>
  <si>
    <t>Replace deteriorated office building roof.</t>
  </si>
  <si>
    <t>128535</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</si>
  <si>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</si>
  <si>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leaks.</t>
  </si>
  <si>
    <t>115897</t>
  </si>
  <si>
    <t>Palo Duro Canyon SP - Repairs to Juniper Camp Loop                                         13 Miles E of Canyon at end of Hwy 217 Canyon, TX 79015 (Randall County)</t>
  </si>
  <si>
    <t>Repairs to existing facilities and address storm water drainage issues around the buildings.</t>
  </si>
  <si>
    <t>115900</t>
  </si>
  <si>
    <t>Caddo Lake SP - Restroom Replacement                                                      245 Park Rd 2 Karnack, TX (Harrison county)</t>
  </si>
  <si>
    <t>117585</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</si>
  <si>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</si>
  <si>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</si>
  <si>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118669</t>
  </si>
  <si>
    <t>Austin Headquarters Complex - Multiple HVAC System Upgrades                         4200 Smith School Road Austin, TX 78744 (Travis County)</t>
  </si>
  <si>
    <t>Planning and design costs to upgrade and/or replace aging HVAC system(s) at the Austin HQ facilities.</t>
  </si>
  <si>
    <t>127570</t>
  </si>
  <si>
    <t>Brownsville Field Station - Replace Storage Building                                         95 Fish Hatchery Road, Brownsville, TX 78520 (Cameron County)</t>
  </si>
  <si>
    <t>Construct Building addition to the Main Boat and Truck storage facility</t>
  </si>
  <si>
    <t>128106</t>
  </si>
  <si>
    <t>Palmetto SP - Group Camp Area Erosion Control                                                78 Park Road 11 South Gonzales, TX 78629 (Gonzalez County)</t>
  </si>
  <si>
    <t>Planning and assessment of riverbank erosion and stabilization recommendation and repairs  below the Group Camp Area</t>
  </si>
  <si>
    <t>128197</t>
  </si>
  <si>
    <t>Galveston Island SP - Repair Historical Residences                                             14901 FM 3005 Galveston, TX 77554 (Galveston County)</t>
  </si>
  <si>
    <t xml:space="preserve">Repairs and upgrades to the historic Stewart House and Ranch House. </t>
  </si>
  <si>
    <t>132416</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</si>
  <si>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</si>
  <si>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</si>
  <si>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134236</t>
  </si>
  <si>
    <t>Garner SP - Wastewater Treatment Plant Replacement                                   US 83 N Concan, TX 78838 (Uvalde County)</t>
  </si>
  <si>
    <t>Replace the undersized, leaking wastewater treatment plant with a modernized and efficient system.</t>
  </si>
  <si>
    <t>137357</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</si>
  <si>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</si>
  <si>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</si>
  <si>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32-A</t>
  </si>
  <si>
    <t>118102</t>
  </si>
  <si>
    <t>Bastrop SP - Shore Stabilization                                                                                                                                           100 Park Road 1 A Bastrop, TX 78602 (Bastrop County)</t>
  </si>
  <si>
    <t xml:space="preserve">Stabilization of shoreline adjacent to Cabins #1 and #12. </t>
  </si>
  <si>
    <t>37-A</t>
  </si>
  <si>
    <t>115356</t>
  </si>
  <si>
    <t>Choke Canyon State Park (South Shore Unit) - Boat Ramp                                                                                                                                    358 Recreation Rd 8  Calliham, TX 78007 (Live Oak County)</t>
  </si>
  <si>
    <t>Repair boat ramp which may include accessibility upgrades, courtesy docks, piers and renovation of existing facilities.</t>
  </si>
  <si>
    <t>37-B</t>
  </si>
  <si>
    <t>115389</t>
  </si>
  <si>
    <t>Fort Parker State Park - Boat Ramp                                                                                                                                       194 Park Rd 28 Mexia, Tx 76667 (Limestone County)</t>
  </si>
  <si>
    <t>37-C</t>
  </si>
  <si>
    <t>116036</t>
  </si>
  <si>
    <t>Inks Lake State Park - Boat Ramp                                                                                                                                       3630 Pk Rd 4 W Burnet, TX 78611 (Burnett County)</t>
  </si>
  <si>
    <t>Planning and design costs to repair boat ramp which may include accessibility upgrades, courtesy docks, piers and renovation of existing facilities.</t>
  </si>
  <si>
    <t>37-D</t>
  </si>
  <si>
    <t>117036</t>
  </si>
  <si>
    <t>Ray Roberts Lake SP - Isle du Bois Unit  - Boat Ramp                                                                                                              100 PW 4137 Pilot Point 765258-8944 (Denton County)</t>
  </si>
  <si>
    <t xml:space="preserve">46-A </t>
  </si>
  <si>
    <t>136507</t>
  </si>
  <si>
    <t>Bastrop SP - Boundary Fence Replacement - Flood Recovery                                                                                                                                                                                                                                                                                                                                                                                                                                                    130 HWY 21E Bastrop, TX 78602-0518 (Bastrop County)</t>
  </si>
  <si>
    <t xml:space="preserve">Replace approximately 27 miles of a four-strand barbed wire boundary fence and cedar and metal posts around Bastrop State Park and Park Road 1C, which sustained sufficient fire damage in 2011.   </t>
  </si>
  <si>
    <t>46-B</t>
  </si>
  <si>
    <t>118450</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</si>
  <si>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</si>
  <si>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</si>
  <si>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46-C</t>
  </si>
  <si>
    <t>190059</t>
  </si>
  <si>
    <t>Cedar Hill SP - State Park Managed Repairs - Flood Recovery                                                                                                                                                                                                                                                                                                                                                                                                                                                           1570 FM 1382 Cedar Hill, TX 75104 (Dallas County)</t>
  </si>
  <si>
    <t xml:space="preserve">Parks temporary repairs for; tree removal, temporary repairs to damaged comfort stations (6 ea), utility repairs for comfort station operations, rinse and clean showers and minor site work around structures. </t>
  </si>
  <si>
    <t>46-D</t>
  </si>
  <si>
    <t>128269</t>
  </si>
  <si>
    <t>Cedar Hill SP - Facility Repairs - Flood Recovery                                                                                                                                                                                                                                                                                                                                                                                                                                                                 1570 FM 1382 Cedar Hill, TX 75104 (Dallas County)</t>
  </si>
  <si>
    <t xml:space="preserve">Planning and design costs to repair the Day Use Swim Beach, replacement of multiple restrooms, a pavilion and overall shoreline reinforcement which were damaged by the multiple flooding events in 2015 and 2016. </t>
  </si>
  <si>
    <t>46-E</t>
  </si>
  <si>
    <t>190061</t>
  </si>
  <si>
    <t>Lake Somerville SP &amp; Trailway- State Park Managed - Flood Recovery                                                                                                                                                                                                                                                                                                                                                                                                                 14222 Park Road 57 Somerville, TX 77879-9713 (Burleson County)</t>
  </si>
  <si>
    <t>Park operations to repair multiple lift station controls; replace park signage, handrails and lighting; repair site paving, erosion and culvert cleaning; dead tree removal; replace campfire rings and tables; restore campsite utility fixtures and pavilion HVAC units.</t>
  </si>
  <si>
    <t>46-F</t>
  </si>
  <si>
    <t>128301</t>
  </si>
  <si>
    <t>Lake Somerville SP - Birch Creek Unit - Facility Repairs - Flood Recovery                                                                                                                                                                                                                                                                                                                                                                                                                                               14222 Park Road 57 Somerville, TX 77879-9713 (Burleson County)</t>
  </si>
  <si>
    <t xml:space="preserve">Planning and design costs to repair facilities in the day use area, the Cedar Elm camping area, the Old Hickory and Bucktail bridge(s) which were damaged by multiple flooding events in 2015 and 2016. </t>
  </si>
  <si>
    <t>46-G</t>
  </si>
  <si>
    <t>128323</t>
  </si>
  <si>
    <t>Lake Somerville SP - Trailway - Bridge Repairs- Flood Recovery                                                                                                                                                                                                                                                                                                                                                                                                                    14222 Park Road 57 Somerville, TX 77879-9713 (Burleson County)</t>
  </si>
  <si>
    <t>Planning and design costs to repair multiple bridges, culverts, and access ways along the Somerville Trailway that were damaged by multiple flooding events in 2015 and 2016.</t>
  </si>
  <si>
    <t>46-H</t>
  </si>
  <si>
    <t>128322</t>
  </si>
  <si>
    <t>Lake Somerville SP - Nails Creek Unit - Facility Repairs - Flood Recovery                                                                                                                                                                                                                                                                                                                                                                                                                        6280 FM 180 Ledbetter, TX 78946-9512 (Lee County)</t>
  </si>
  <si>
    <t xml:space="preserve">Planning and design costs to repair facilities in the day use area, the Cedar Creek camping area, and the Boat Ramp camping area which were damaged by the multiple flooding events in 2015 and 2016. </t>
  </si>
  <si>
    <r>
      <t>46-</t>
    </r>
    <r>
      <rPr>
        <sz val="12"/>
        <color theme="1"/>
        <rFont val="Century Schoolbook"/>
        <family val="1"/>
      </rPr>
      <t>I</t>
    </r>
  </si>
  <si>
    <t>190063</t>
  </si>
  <si>
    <t>Lake Whitney SP - State Park Managed - Flood Recovery                                                                                                                                                                                                                                                                                                                                                                                                                          433 FM 1244 Whitney, TX 76692 (Hill County)</t>
  </si>
  <si>
    <t>Park operations to repair park wide electrical systems, replace fire rings and grills.  General debris cleanup, facilities cleanup, and fish cleaning station repairs.</t>
  </si>
  <si>
    <t>46-J</t>
  </si>
  <si>
    <t>118414</t>
  </si>
  <si>
    <t>Lake Whitney SP - Camp Loop Restroom - Flood Recovery                                                                                                                                                                                                                                                                                                                                                                                                                   433 FM 1244 Whitney, TX 76692 (Hill County)</t>
  </si>
  <si>
    <t>Restore Restroom #5 at Area E's interior finishes and critical structural components prior to re-opening the facility which was damaged in the 2016 Flood.</t>
  </si>
  <si>
    <t>46-K</t>
  </si>
  <si>
    <t>118476</t>
  </si>
  <si>
    <t>Lake Whitney SP - Facilities Repairs - Flood Recovery                                                                                                                                                                                                                                                                                                                                                                                                                                          433 FM 1244 Whitney, TX 76692 (Hill County)</t>
  </si>
  <si>
    <t xml:space="preserve">Planning and design costs to repair multiple facilities throughout the park damaged during multiple 2016 flood events.  Impacted areas include the Towash shelter loop, day use area, the group camp &amp; dinning hall, restroom #3, restroom #4, and parkwide shade shelter replacements. </t>
  </si>
  <si>
    <t>46-L</t>
  </si>
  <si>
    <t>118477</t>
  </si>
  <si>
    <t>Lake Whitney SP - Erosion Repairs - Flood Recovery                                                                                                                                                                                                                                                                                                                                                                                                                                                      433 FM 1244 Whitney, TX 76692 (Hill County)</t>
  </si>
  <si>
    <t xml:space="preserve">Planning and design costs to repair erosion damage, a boat ramp, and address soil stabilization that resulted from the multiple 2016 flood events.  </t>
  </si>
  <si>
    <t>46-M</t>
  </si>
  <si>
    <t>137395</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</si>
  <si>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</si>
  <si>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</si>
  <si>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46-N</t>
  </si>
  <si>
    <t>190056</t>
  </si>
  <si>
    <t>Mother Neff SP - Clear Log Jam and Remove Debris - Flood Recovery                                                                                                                                                                                                                                                                                                                                                                                                                                              1680 TX 236 HWY Moody, TX 76557 (Coryell County)</t>
  </si>
  <si>
    <t>Park operations to clear the log jam debris build up at the bridge crossing that is causing major erosion and river flooding of adjacent properties due to the waters diverted from the river banks.</t>
  </si>
  <si>
    <t>46-O</t>
  </si>
  <si>
    <t>190060</t>
  </si>
  <si>
    <t>Ray Roberts Lake SP - Complex Wide- Hazardous Tree Removal - Flood Recovery                                                                                                                                                                                                                                                                                                                                                                                                                        100 PW 4137 Pilot Point, TX 76258-8944 (Denton County)</t>
  </si>
  <si>
    <t>Park operations to remove dead and hazardous trees as a result of the severe flooding in 2015 and 2016</t>
  </si>
  <si>
    <t>46-P</t>
  </si>
  <si>
    <t>128302</t>
  </si>
  <si>
    <t>Ray Roberts Lake SP - Complex Wide- Site Repairs - Flood Recovery                                                                                                                                                                                                                                                                                                                                                                                                                       100 PW 4137 Pilot Point, TX 76258-8944 (Denton County)</t>
  </si>
  <si>
    <t xml:space="preserve">Planning and design costs to repair concrete walks, shoreline stabilization, playground areas, and the green belt trail which was damaged during the multiple flooding events in 2015 and 2016. </t>
  </si>
  <si>
    <t>46-Q</t>
  </si>
  <si>
    <t>190062</t>
  </si>
  <si>
    <t>Stephen F Austin SHS - State Park Managed Repairs - Flood Recovery                                                                                                                                                                                                                                                                                                                                                                                                                                                                                   3 miles E of Sealy on IH 10 San Felipe, TX 77473-0125 (Austin County)</t>
  </si>
  <si>
    <t>Park operations to repair MEP utilities, building and office furnishings; dead tree removal, trail repairs, exhibit replacements, fence line repairs; camp loop pedestal repairs, picnic table replacements, playground repairs and fire ring replacement.</t>
  </si>
  <si>
    <t>46-R</t>
  </si>
  <si>
    <t>128406</t>
  </si>
  <si>
    <t>Stephen F Austin SHS - Facility Repairs - Flood Recovery                                                                                                                                                                                                                                                                                                                                                                                                                                                                                 3 miles E of Sealy on IH 10 San Felipe, TX 77473-0125 (Austin County)</t>
  </si>
  <si>
    <t xml:space="preserve">Planning and design costs to repair mini cabin(s), screen shelter(s), group dining hall(s), staff residences, the Bullinger Creek bunkhouse, the Nature Center, and multiple restrooms that were damaged during the 2016 flood. </t>
  </si>
  <si>
    <t>Texas Department of Public Safety - 0405</t>
  </si>
  <si>
    <t>Updated 12-15-17</t>
  </si>
  <si>
    <t>Tavia Wendlandt</t>
  </si>
  <si>
    <t xml:space="preserve">Current Estimated Project Budget
(for FY 16 1st Qtr.) </t>
  </si>
  <si>
    <t xml:space="preserve">Current Estimated Project Budget
(for FY 16 2nd Qtr.) </t>
  </si>
  <si>
    <t xml:space="preserve">Current Estimated Project Budget
(for FY 16 3rd Qtr.) </t>
  </si>
  <si>
    <t xml:space="preserve">Current Estimated Project Budget
(for FY 16 4th Qtr.) </t>
  </si>
  <si>
    <t xml:space="preserve">Current Estimated Project Budget
(for FY 17 1st Qtr.) </t>
  </si>
  <si>
    <t xml:space="preserve">Current Estimated Project Budget
(for FY 17 2nd Qtr.) </t>
  </si>
  <si>
    <t xml:space="preserve">Current Estimated Project Budget
(for FY 17 3rd Qtr.) </t>
  </si>
  <si>
    <t xml:space="preserve">Current Estimated Project Budget
(for FY 17 4th Qtr.) </t>
  </si>
  <si>
    <t>Current Estimated Project Budget
(FY18 2nd Qtr.)</t>
  </si>
  <si>
    <t>ST-TEMP-62601</t>
  </si>
  <si>
    <t>Statewide
Temporary DM Staff</t>
  </si>
  <si>
    <t>Temporary staff needed to administer DM projects. (estimate two years)</t>
  </si>
  <si>
    <t xml:space="preserve">General Revenue (Fund 0001) </t>
  </si>
  <si>
    <t>Duration of projects</t>
  </si>
  <si>
    <t>3-COR-17-62737</t>
  </si>
  <si>
    <t>Corpus Christi District Office (Reg 3)
DM Multi-system project
1922 S. Padre Island Drive
Corpus Christi, Texas 78416</t>
  </si>
  <si>
    <t>Complete ongoing DM projects (HVAC, Sanitary Sewer, Etc.)</t>
  </si>
  <si>
    <t>6-ANW-17-62738</t>
  </si>
  <si>
    <t>Austin Northwest Area Office (Reg 6)
Roof Replacement
13730 Research Boulevard
Austin, Texas  78750</t>
  </si>
  <si>
    <t>Partial roof replacement (Built up portion only)</t>
  </si>
  <si>
    <t>2-LUF-17-62603</t>
  </si>
  <si>
    <t>Lufkin Lease Refresh - 
Lufkin CID Lease (Reg 2)
2815 John Redditt Dr.
Lufkin, Texas 75904</t>
  </si>
  <si>
    <t>Refurbishment and equipping of a certain leased facility in Lufkin for use by CID as per Rider 63.</t>
  </si>
  <si>
    <t>HQ-C-16-62905</t>
  </si>
  <si>
    <t>Austin HQ (Building C)
Dormitory Renovations Floor 2&amp;3
5805 North Lamar Blvd
Austin, Texas 78752</t>
  </si>
  <si>
    <t>Dormitory floors 2 and 3 are vacant since 2009 due to fire marshal code violations.  Renovations will bring these floors into current building code compliance to allow for additional recruit classes to be held.</t>
  </si>
  <si>
    <t>G.O. Bond savings from 80th Legislative $200M bond package.</t>
  </si>
  <si>
    <t>HQ-CAM-16-62906</t>
  </si>
  <si>
    <t>Austin HQ (Campus)
Dual Power Feed
5805 North Lamar Blvd
Austin, Texas 78752</t>
  </si>
  <si>
    <t>Upgrade existing single power source to the complex.  Austin Energy will provide two separate power grids to provide redundant power back up for the crime lab, data centers and other critical DPS functions.</t>
  </si>
  <si>
    <t>TBD by TFC</t>
  </si>
  <si>
    <t>HQ-A-16-62895</t>
  </si>
  <si>
    <t>Austin HQ (Building A)
Data Center Upgrades
5805 North Lamar Blvd
Austin, Texas 78752</t>
  </si>
  <si>
    <t>Replace existing HVAC, electrical, and fire suppression system, provide redundancy for HVAC/Electrical in the Data Center.</t>
  </si>
  <si>
    <t>Austin Capital Services (Reg 7)
1500 N. Congress
Austin, Texas  78701
Generator Replacement</t>
  </si>
  <si>
    <t>Replace existing ATS and package Generator unit at the Capital Services Building.  (Additional funding needed according to TFC estimates)</t>
  </si>
  <si>
    <t>1-GAR-17-62606</t>
  </si>
  <si>
    <t>Garland Regional Headquarters (Reg 1)
HVAC Replacement
350 West IH-30
Garland, Texas 75043</t>
  </si>
  <si>
    <t xml:space="preserve">Heating Ventilation Air Conditioning (HVAC) System replacement in the Annex Facility </t>
  </si>
  <si>
    <t>1-HUR-17-62607</t>
  </si>
  <si>
    <t>Hurst District Office (Reg 1)
HVAC Replacement
624 NE Loop 820
Hurst, Texas 76053</t>
  </si>
  <si>
    <t>Heating Ventilation Air Conditioning (HVAC) System replacement (includes controls)</t>
  </si>
  <si>
    <t>5-WIC-17-62608</t>
  </si>
  <si>
    <t>Wichita Falls Sub-District Office (Reg 5)
Roof Replacement 
5505 N. Central Expressway
Wichita Falls, Texas 79306</t>
  </si>
  <si>
    <t>Replace Roof of main building - construction phase.  (TFC is engineering roof replacement from Rider 45 DM funds)</t>
  </si>
  <si>
    <t>2-BEU-17-62609</t>
  </si>
  <si>
    <t>Beaumont District Office (Reg 2)
HVAC Replacement
7200 Eastex Freeway
Beaumont, Texas 77708</t>
  </si>
  <si>
    <t>Replacement of Heating Ventilation Air Conditioning (HVAC) Distribution System.</t>
  </si>
  <si>
    <t>3-LAR-17-62610</t>
  </si>
  <si>
    <t>Laredo District Office (Reg 3)
Vacant area refresh
1901 Bob Bullock Loop
Laredo, Texas 78043</t>
  </si>
  <si>
    <t>Vacant lab area - Refresh all deteriorated finishes and systems, lighting, roof, HVAC, and other infrastructure serving that area.</t>
  </si>
  <si>
    <t>5-ABI-17-62611</t>
  </si>
  <si>
    <t>Abilene District Office (Reg 5)
HVAC Replacement 
2720 Industrial Boulevard
Abilene, Texas 79605</t>
  </si>
  <si>
    <t>1-CLE-17-62612</t>
  </si>
  <si>
    <t>Cleburne Area Office (Reg 1)
HVAC Replacement
600 W. Kilpatrick St.
Cleburne, Texas 76031</t>
  </si>
  <si>
    <t>Heating Ventilation Air Conditioning (HVAC) System replacement</t>
  </si>
  <si>
    <t>5-CHI-17-62613</t>
  </si>
  <si>
    <t>Childress Area Office (Reg 5)
HVAC Replacement
1700 Ave. F Northwest
Childress, Texas 79201</t>
  </si>
  <si>
    <t>Replacement of Heating Ventilation Air Conditioning (HVAC) System.</t>
  </si>
  <si>
    <t>2-HGR-17-62614</t>
  </si>
  <si>
    <t>Houston Grant Road Driver License Office (Reg 2)
Drainage Repairs - 
10503 Grant Road
Houston, Texas 77070</t>
  </si>
  <si>
    <t>DL parking lot repairs and drainage deficiencies</t>
  </si>
  <si>
    <t>4-ODE-17-62615</t>
  </si>
  <si>
    <t>Odessa Area Office (Reg 4)
HVAC Replacement
1910 IH-20 West
Odessa, Texas 79762</t>
  </si>
  <si>
    <t>Heating Ventilation Air Conditioning (HVAC) System replacement (includes controls)  (Combined with project 4-ODE-17-62847)  Replacing seven RTUs and 1 exhaust fan on the roof</t>
  </si>
  <si>
    <t>Rolled into priority project 38.  Estimated completion 5/30/17</t>
  </si>
  <si>
    <t>4-GAT-17-62616</t>
  </si>
  <si>
    <t>El Paso Gateway East Driver License Office (Reg 4)
HVAC Replacement
7300 Gateway East
El Paso, Texas 79915</t>
  </si>
  <si>
    <t>HQ-L-16-62617</t>
  </si>
  <si>
    <t>Austin HQ (Building L)
HVAC Replacement
5710 Guadalupe
Austin, Texas 78752</t>
  </si>
  <si>
    <t>Partial RTU replacements - Building L - Fleet Operations</t>
  </si>
  <si>
    <t>HQ-GA-17-62618</t>
  </si>
  <si>
    <t>Austin HQ (Building G Annex)
Chiller/Boiler Replacement
5805 North Lamar Blvd
Austin, Texas 78752</t>
  </si>
  <si>
    <t>Replace chillers/boilers in Building G Annex - Multi-Service Facility</t>
  </si>
  <si>
    <t>HQ-E-17-62619</t>
  </si>
  <si>
    <t>Austin HQ (Building E)
Boiler Replacement
5805 North Lamar Blvd
Austin, Texas 78752</t>
  </si>
  <si>
    <t>Replace boiler in Building E - Law Enforcement Facility</t>
  </si>
  <si>
    <t>HQ-C-17-62620</t>
  </si>
  <si>
    <t>Austin HQ (Building C)
HVAC Replacement
5805 North Lamar Blvd
Austin, Texas 78752</t>
  </si>
  <si>
    <t>Partial HVAC replacement for Building C Training Academy</t>
  </si>
  <si>
    <t>HQ-A-17-62621</t>
  </si>
  <si>
    <t>Austin HQ (Building A)
Roof Replacement
5805 North Lamar Blvd
Austin, Texas 78752</t>
  </si>
  <si>
    <t>Partial roof replacement for Building A</t>
  </si>
  <si>
    <t>HQ-E-17-62622</t>
  </si>
  <si>
    <t>Austin HQ (Building E)
Roof Replacement
5805 North Lamar Blvd
Austin, Texas 78752</t>
  </si>
  <si>
    <t>Partial roof replacement for Building E - Law Enforcement Facility</t>
  </si>
  <si>
    <t>HQ-O-17-62623</t>
  </si>
  <si>
    <t>Austin HQ (Building O)
Sprinkler System
5601 Guadalupe
Austin, Texas 78752</t>
  </si>
  <si>
    <t>Add Sprinklers (Fire Marshal recommendation) - Building O Fleet Operations</t>
  </si>
  <si>
    <t>2-CON-17-62624</t>
  </si>
  <si>
    <t>Conroe District Office (Reg 2)
Ductwork Replacement 
2 Hilbig St.
Conroe, Texas 77301</t>
  </si>
  <si>
    <t>Ductwork replacement-system reviewed and found contaminants and poor IAQ in facility due to condition of ductwork.  Funding request to replace all flex duct and have the hard duct cleaned and sealed.  (Includes office and Motor Vehicle Theft (MVT) Garage</t>
  </si>
  <si>
    <t>1-GAR-17-62625</t>
  </si>
  <si>
    <t>Garland Regional Headquarters (Reg 1)
Site Lighting Replacement
350 West IH-30
Garland, Texas 75043</t>
  </si>
  <si>
    <t>Replace aged site lighting.</t>
  </si>
  <si>
    <t>1-GAR-17-62626</t>
  </si>
  <si>
    <t>Garland Regional Headquarters (Reg 1)
Electrical Replacement
350 West IH-30
Garland, Texas 75043</t>
  </si>
  <si>
    <t>Replace aged electrical system</t>
  </si>
  <si>
    <t>1-GAR-17-62627</t>
  </si>
  <si>
    <t>Garland Regional Headquarters (Reg 1)
Plumbing Replacement
350 West IH-30
Garland, Texas 75043</t>
  </si>
  <si>
    <t>Replace aged plumbing (i.e.:  Natural Gas system, domestic water system and fixtures, etc.)</t>
  </si>
  <si>
    <t>1-GAR-17-62628</t>
  </si>
  <si>
    <t>Garland Regional Headquarters (Reg 1)
Foundation Study
350 West IH-30
Garland, Texas 75043</t>
  </si>
  <si>
    <t>Several signs of stress and settlement is seen throughout the facility, specifically on the Westside of the building. Recommend a professional structural engineering study be conducted for resolution.</t>
  </si>
  <si>
    <t>Project</t>
  </si>
  <si>
    <t>Pierce Sub-District Office (Reg 2)
Foundation Study
19692 US Hwy 59
El Campo, Texas 77437</t>
  </si>
  <si>
    <t>Northwest wall and a part of Northeast wall are showings signs of structural degradation. Recommend professional study.</t>
  </si>
  <si>
    <t>2-BAY-17-62630</t>
  </si>
  <si>
    <t>Baytown Area Office (Reg 2)
Foundation Repairs
5420 Decker Drive
Baytown, Texas 77520</t>
  </si>
  <si>
    <t>Repair foundation / interior finishes</t>
  </si>
  <si>
    <t>5-CHI-17-62631</t>
  </si>
  <si>
    <t xml:space="preserve">Childress Area Office (Reg 5)
Foundation Study
1700 Ave. F Northwest
Childress, Texas 79201
</t>
  </si>
  <si>
    <t xml:space="preserve">The retaining walls are cracking and showing signs of structural problems. Recommend professional study. </t>
  </si>
  <si>
    <t>1-SUL-17-62632</t>
  </si>
  <si>
    <t>Sulphur Springs Area Office (Reg 1)
Foundation Study
1528 E. Shannon Road
Sulphur Springs, Texas 75482</t>
  </si>
  <si>
    <t xml:space="preserve">Settlement cracks in foundation, exterior walls, and interior wall systems.  Recommend a professional structural engineering study be conducted for resolution.  </t>
  </si>
  <si>
    <t>2-CON-17-62633</t>
  </si>
  <si>
    <t>Conroe District Office (Reg 2)
Foundation Study 
804 Interstate 45 South
Conroe, Texas 77304</t>
  </si>
  <si>
    <t>Exterior walls are showing stress and damage at the MVT Garage.  Recommend professional structure analysis to determine condition and repair of exterior wall and implement repairs.</t>
  </si>
  <si>
    <t>HQ-L-17-62634</t>
  </si>
  <si>
    <t>Austin HQ (Building L)
Car Wash Replacement
5710 Guadalupe
Austin, Texas 78752</t>
  </si>
  <si>
    <t>Replace car wash at Fleet Operations - Building L</t>
  </si>
  <si>
    <t>4-ODE-17-62847</t>
  </si>
  <si>
    <t>Odessa Area  Office (Reg 4)
HVAC Replacement
1910 IH-20 West
Odessa, Texas 79762</t>
  </si>
  <si>
    <t>Terminal &amp; Package Units (Building Automation System)  (Combined with project 4-ODE-17-62615)  seven RTUs and 1 exhaust fan on the roof</t>
  </si>
  <si>
    <t>4-ODE-17-62754</t>
  </si>
  <si>
    <t>Odessa Area Office (Reg 4)
Roof Replacement
1910 IH-20 West
Odessa, Texas 79762</t>
  </si>
  <si>
    <t>Roof Coverings/openings-built-up roofing replacement</t>
  </si>
  <si>
    <t>ST-FUEL-16-62739</t>
  </si>
  <si>
    <t>Statewide
Fuel System Maintenance/Removal</t>
  </si>
  <si>
    <t>UST/AST fueling systems repairs/maintenance/removal</t>
  </si>
  <si>
    <t>3/31/18 - Waiting for TCEQ final clearance</t>
  </si>
  <si>
    <t>5-AMA-17-62740</t>
  </si>
  <si>
    <t>Amarillo District Office (Reg 5)
Exterior Door/Window Replacement
4200 Canyon Dr.
Amarillo, Texas 79109</t>
  </si>
  <si>
    <t>Exterior doors replacement/Window replacement</t>
  </si>
  <si>
    <t>6-ADO-17-62741</t>
  </si>
  <si>
    <t>Austin District Office (Reg 6)
HVAC Replacement
9000 IH-35 North
Austin, Texas  78753</t>
  </si>
  <si>
    <t>HVAC controls &amp; instrumentation replacement, distribution systems, Terminal &amp; package units replacement/upgrade (Add BAS as needed), HVAC test and balance</t>
  </si>
  <si>
    <t>6-ADO-17-62742</t>
  </si>
  <si>
    <t>Austin District Office (Reg 6)
Roof Replacement
9000 IH-35 North
Austin, Texas  78753</t>
  </si>
  <si>
    <t>Roof Coverings built-up roofing replacement</t>
  </si>
  <si>
    <t>2-HHQ-17-62743</t>
  </si>
  <si>
    <t>Houston Regional Headquarters (West Road) Crime Lab (Reg 2)
Chiller Replacement
12230 West Road
Jersey Village, Texas 77065</t>
  </si>
  <si>
    <t>Chiller replacement</t>
  </si>
  <si>
    <t>4-SAN-17-62744</t>
  </si>
  <si>
    <t>San Angelo Sub-District Office  (Reg 4)
HVAC Replacement
1600 W. Loop 306
San Angelo, Texas 76903</t>
  </si>
  <si>
    <t>4-SAN-17-62745</t>
  </si>
  <si>
    <t>San Angelo Sub-District Office (Reg 4)
Roof Replacement
1600 W. Loop 306
San Angelo, Texas 76903</t>
  </si>
  <si>
    <t>1-HUR-17-62746</t>
  </si>
  <si>
    <t>Hurst Sub-District Office (Reg 1)
Roof Replacement
624 NE Loop 820
Hurst, Texas 76053</t>
  </si>
  <si>
    <t>Roof Coverings built-up roofing replacement (Including roof openings)</t>
  </si>
  <si>
    <t>3-EAG-17-62747</t>
  </si>
  <si>
    <t>Eagle Pass Area Office (Reg 3)
HVAC Replacement
32 Foster Maldonado Boulevard
Eagle Pass, Texas 78852</t>
  </si>
  <si>
    <t>Terminal &amp; package units replacement/upgrade (Add BAS as needed)</t>
  </si>
  <si>
    <t>3-HAR-17-62748</t>
  </si>
  <si>
    <t>Harlingen Area Office (Reg 3)
Roof Repairs
1630 N. 77 Sunshine Strip
Harlingen, Texas 78550</t>
  </si>
  <si>
    <t>Roof repairs</t>
  </si>
  <si>
    <t>3-BEE-17-62749</t>
  </si>
  <si>
    <t>Beeville Area Office  (Reg 3)
HVAC Replacement
400 S. Hillside Drive
Beeville, Texas 78102</t>
  </si>
  <si>
    <t>3-BEE-17-62750</t>
  </si>
  <si>
    <t>Beeville Area Office (Reg 3)
Roof Repairs
400 S. Hillside Drive
Beeville, Texas 78102</t>
  </si>
  <si>
    <t>4-BIG-17-62751</t>
  </si>
  <si>
    <t>Big Spring Area Office (Reg 4)
HVAC Replacement
5725 W. IH-20
Big Spring, Texas 79720</t>
  </si>
  <si>
    <t>Terminal &amp; package units replacement/upgrade - including split DX (Add BAS as needed)</t>
  </si>
  <si>
    <t>ST-PM-17-62635</t>
  </si>
  <si>
    <t>Statewide
TFC Project Mgmt. Fees</t>
  </si>
  <si>
    <t>TFC Project Management fees.</t>
  </si>
  <si>
    <t>HQ-C-16-62904</t>
  </si>
  <si>
    <t>Austin HQ (Building C)
Boiler Replacement
5805 North Lamar Blvd
Austin, Texas 78752</t>
  </si>
  <si>
    <t>Boiler replacement (two boilers supporting original building)</t>
  </si>
  <si>
    <t>2-BRE-17-62752</t>
  </si>
  <si>
    <t>Brenham Area Office (Reg 2)
HVAC Controls Replacement
975 Hwy 290 West.
Brenham, Texas 77834</t>
  </si>
  <si>
    <t>2-BRE-17-62753</t>
  </si>
  <si>
    <t>Brenham Area Office (Reg 2)
Roof Replacement
975 Hwy 290 West.
Brenham, Texas 77834</t>
  </si>
  <si>
    <t>Roof Coverings built-up roofing replacement and access ladder</t>
  </si>
  <si>
    <t>2-ORA-17-62755</t>
  </si>
  <si>
    <t>Orange Area Office (Reg 2)
Roof Replacement
711 South Hwy 87
Orange, Texas 77630</t>
  </si>
  <si>
    <t>4-OZO-16-62756</t>
  </si>
  <si>
    <t xml:space="preserve">Ozona Area Office (Reg 4)
HVAC Replacement
1503 Monterey St
Ozona, Texas  76943
</t>
  </si>
  <si>
    <t>HVAC controls &amp; instrumentation replacement, distribution systems, Terminal &amp; package units replacement/upgrade (Add BAS as needed), HVAC test and balance (Project was completed from other funding)</t>
  </si>
  <si>
    <t>Project completed in prior fiscal year using other funding.</t>
  </si>
  <si>
    <t>4-Pec-18-62757</t>
  </si>
  <si>
    <t>Pecos Area Office (Reg 4)
HVAC Replacement
148 N. Frontage I-20 West
Pecos, Texas 79772</t>
  </si>
  <si>
    <t>Terminal &amp; package units replacement/upgrade (Add BAS as needed), Distribution systems, controls and instrumentation replacement</t>
  </si>
  <si>
    <t>4-Pec-17-62758</t>
  </si>
  <si>
    <t>Pecos Area Office (Reg 4)
Roof Replacement
148 N. Frontage I-20 West
Pecos, Texas 79772</t>
  </si>
  <si>
    <t>Roof Coverings built-up roofing replacement/roof openings</t>
  </si>
  <si>
    <t>3-UVA-17-62759</t>
  </si>
  <si>
    <t>Uvalde Area Office (Reg 3)
Roof Replacement
2901 E. Main
Uvalde, Texas 78801</t>
  </si>
  <si>
    <t>1-GAR-18-62760</t>
  </si>
  <si>
    <t>Garland Regional Headquarters Site (Reg 1)
Communication &amp; Security
350 West IH-30
Garland, Texas 75043</t>
  </si>
  <si>
    <t>Site Comm &amp; Security (i.e.: fencing, gate access control, etc.).  Project converted to update interior access controls</t>
  </si>
  <si>
    <t>1-GAR-17-62761</t>
  </si>
  <si>
    <t>Garland Regional Headquarters Site (Reg 1)
Landscaping Upgrade
350 West IH-30
Garland, Texas 75043</t>
  </si>
  <si>
    <t>Landscaping (xeriscape) upgrade</t>
  </si>
  <si>
    <t>TBD by TFC after IAC is executed</t>
  </si>
  <si>
    <t>1-GAR-17-62762</t>
  </si>
  <si>
    <t>Garland Regional Headquarters Site (Reg 1)
Parking Lot Replacement
350 West IH-30
Garland, Texas 75043</t>
  </si>
  <si>
    <t>Parking lot/pedestrian paving/driveways replacement</t>
  </si>
  <si>
    <t>1-GAR-17-62763</t>
  </si>
  <si>
    <t>Garland Regional Headquarters Site (Reg 1)
Sanitary Sewer Replacement
350 West IH-30
Garland, Texas 75043</t>
  </si>
  <si>
    <t>Sanitary sewer replacement</t>
  </si>
  <si>
    <t>1-GAR-17-62764</t>
  </si>
  <si>
    <t>Garland Regional Headquarters Site (Reg 1)
Site Development
350 West IH-30
Garland, Texas 75043</t>
  </si>
  <si>
    <t>Site Development (i.e.:  Storm water system, etc.)</t>
  </si>
  <si>
    <t>1-GAR-17-62765</t>
  </si>
  <si>
    <t>Garland Regional Headquarters Site (Reg 1)
Water Supply Upgrade
350 West IH-30
Garland, Texas 75043</t>
  </si>
  <si>
    <t>Water Supply upgrade/replacement</t>
  </si>
  <si>
    <t>2-PIE-18-62766</t>
  </si>
  <si>
    <t>Pierce Sub-District Office (Reg 2)
Ductwork Replacement
19692 US Hwy 59
El Campo, Texas 77437</t>
  </si>
  <si>
    <t>Duct work and insulation replacement</t>
  </si>
  <si>
    <t>2-BRE-17-62767</t>
  </si>
  <si>
    <t>Brenham Area Office (Reg 2)
Exterior Wall Repair
975 Hwy 290 West.
Brenham, Texas 77834</t>
  </si>
  <si>
    <t>Exterior walls repair</t>
  </si>
  <si>
    <t>2-HHQ-17-62768</t>
  </si>
  <si>
    <t>Houston Regional Headquarters (West Road) (Reg 2)
Security System Replacement
12230 West Road
Jersey Village, Texas 77065</t>
  </si>
  <si>
    <t>Security system replacement</t>
  </si>
  <si>
    <t>4-MID-17-62769</t>
  </si>
  <si>
    <t>Midland Sub District Office (Reg 4)
Vacant DL Remodel/Refresh
2405 S. Loop 250 West
Midland, Texas 79703</t>
  </si>
  <si>
    <t>Remodel vacant DL area including to replacing deteriorated finishes and MEP systems</t>
  </si>
  <si>
    <t>5-AMA-18-62770</t>
  </si>
  <si>
    <t>Amarillo District Office (Reg 5)
Security System Replacement
4200 Canyon Dr.
Amarillo, Texas 79109</t>
  </si>
  <si>
    <t>5-AMA-18-62771</t>
  </si>
  <si>
    <t>Amarillo District Office (Reg 5)
Sprinkler System
4200 Canyon Dr.
Amarillo, Texas 79109</t>
  </si>
  <si>
    <t>Sprinkler System</t>
  </si>
  <si>
    <t>8-31-18 - Phased project.  Upon completion of TFC's portion, DPS will begin.</t>
  </si>
  <si>
    <t>5-AMA-18-62772</t>
  </si>
  <si>
    <t>Amarillo District Office (Reg 5)
Foundation Study/Repair
4200 Canyon Dr.
Amarillo, Texas 79109</t>
  </si>
  <si>
    <t>Standard Foundations</t>
  </si>
  <si>
    <t>5-AMA-17-62773</t>
  </si>
  <si>
    <t>Amarillo District Office  (Reg 5)
Interior Finishes Replacement
4200 Canyon Dr.
Amarillo, Texas 79109</t>
  </si>
  <si>
    <t>Ceiling, wall, floor finishes replacement</t>
  </si>
  <si>
    <t>5-AMA-18-62774</t>
  </si>
  <si>
    <t>Amarillo District Office (Reg 5)
Fittings Replacement
4200 Canyon Dr.
Amarillo, Texas 79109</t>
  </si>
  <si>
    <t>Fittings (Specialties) replacement</t>
  </si>
  <si>
    <t>6-ADO-17-62775</t>
  </si>
  <si>
    <t>Austin District Office Site (Reg 6)
Parking Lot Replacement
9000 IH-35 North
Austin, Texas  78753</t>
  </si>
  <si>
    <t>Parking lot replacement</t>
  </si>
  <si>
    <t>6-ADO-17-62776</t>
  </si>
  <si>
    <t>Austin District Office Site (Reg 6)
Site Lighting Replacement/Upgrade
9000 IH-35 North
Austin, Texas  78753</t>
  </si>
  <si>
    <t>Site Lighting</t>
  </si>
  <si>
    <t>6-ADO-18-62777</t>
  </si>
  <si>
    <t>Austin District Office Site (Reg 6)
Communication &amp; Security
9000 IH-35 North
Austin, Texas  78753</t>
  </si>
  <si>
    <t>Site Comm &amp; Security (i.e.: fencing, gate access control, etc.)</t>
  </si>
  <si>
    <t>6-ADO-18-62778</t>
  </si>
  <si>
    <t>Austin District Office Storage Hwy Patrol (Reg 6)
Special Structures
9000 IH-35 North
Austin, Texas  78753</t>
  </si>
  <si>
    <t>Special Structures - Storage Bldg. &lt; 1000sf - Roof replacement, paint/waterproof exterior</t>
  </si>
  <si>
    <t>5-ABI-18-62779</t>
  </si>
  <si>
    <t>Abilene District Office (Reg 5)
Security/Site System Replacement
2720 Industrial Boulevard
Abilene, Texas 79605</t>
  </si>
  <si>
    <t>3-LAR-18-62780</t>
  </si>
  <si>
    <t>Laredo District Office (Reg 3)
Ceiling Replacement
1901 Bob Bullock Loop
Laredo, Texas 78043</t>
  </si>
  <si>
    <t>Ceiling/wall finishes replacement</t>
  </si>
  <si>
    <t>3-LAR-18-62781</t>
  </si>
  <si>
    <t>Laredo District Office (Reg 3)
Security System Replacement
1901 Bob Bullock Loop
Laredo, Texas 78043</t>
  </si>
  <si>
    <t>6-WAC-17-62782</t>
  </si>
  <si>
    <t>Waco District  Office (Reg 6)
Interior Finishes Replacement
1617 E. Crest Dr.
Waco, Texas  76705</t>
  </si>
  <si>
    <t>6-WAC-18-62783</t>
  </si>
  <si>
    <t>Waco District Office (Reg 6)
Fixed Furnishings Replacement
1617 E. Crest Dr.
Waco, Texas  76705</t>
  </si>
  <si>
    <t>Fixed furnishings replacement</t>
  </si>
  <si>
    <t>3-EAG-17-62784</t>
  </si>
  <si>
    <t>Eagle Pass Area Office (Reg 3)
Interior Finishes Replacement
32 Foster Maldonado Boulevard
Eagle Pass, Texas 78852</t>
  </si>
  <si>
    <t>3-EAG-17-62785</t>
  </si>
  <si>
    <t>Eagle Pass Area Office (Reg 3)
Electrical Systems
32 Foster Maldonado Boulevard
Eagle Pass, Texas 78852</t>
  </si>
  <si>
    <t>Other Electrical Systems (Repair illuminated exit signs throughout the facility and add emergency lighting where needed.)</t>
  </si>
  <si>
    <t>3-EAG-18-62786</t>
  </si>
  <si>
    <t>Eagle Pass Area Office (Reg 3)
Security System Replacement
32 Foster Maldonado Boulevard
Eagle Pass, Texas 78852</t>
  </si>
  <si>
    <t>Security system replacement Include gate access control</t>
  </si>
  <si>
    <t>3-EAG-17-62787</t>
  </si>
  <si>
    <t>Eagle Pass Area Office (Reg 3)
Sprinkler System
32 Foster Maldonado Boulevard
Eagle Pass, Texas 78852</t>
  </si>
  <si>
    <t>3-EAG-17-62788</t>
  </si>
  <si>
    <t>Eagle Pass Site (Reg 3)
Communication &amp; Security
32 Foster Maldonado Boulevard
Eagle Pass, Texas 78852</t>
  </si>
  <si>
    <t>Site Comm &amp; Security (i.e.: fencing, etc.)</t>
  </si>
  <si>
    <t>3-EAG-17-62789</t>
  </si>
  <si>
    <t>Eagle Pass Site (Reg 3)
Landscaping Upgrade
32 Foster Maldonado Boulevard
Eagle Pass, Texas 78852</t>
  </si>
  <si>
    <t>3-EAG-17-62790</t>
  </si>
  <si>
    <t>Eagle Pass Site (Reg 3)
Site Lighting Replacement/Upgrade
32 Foster Maldonado Boulevard
Eagle Pass, Texas 78852</t>
  </si>
  <si>
    <t>5-AMA-17-62791</t>
  </si>
  <si>
    <t>Amarillo MVT Building (Reg 5)
Electrical Systems
4200 Canyon Dr.
Amarillo, Texas 79109</t>
  </si>
  <si>
    <t>Other Electrical Systems (Add  illuminated exit signs throughout the facility and add emergency lighting where needed.)</t>
  </si>
  <si>
    <t>5-AMA-18-62792</t>
  </si>
  <si>
    <t>Amarillo Site (Reg 5)
Communication &amp; Security
4200 Canyon Dr.
Amarillo, Texas 79109</t>
  </si>
  <si>
    <t>5-AMA-17-62793</t>
  </si>
  <si>
    <t>Amarillo Site (Reg 5)
Fuel Distribution Replacement
4200 Canyon Dr.
Amarillo, Texas 79109</t>
  </si>
  <si>
    <t>Fuel distribution replacement</t>
  </si>
  <si>
    <t>5-AMA-17-62794</t>
  </si>
  <si>
    <t>Amarillo Site (Reg 5)
Parking Lot/Pedestrian Paving
4200 Canyon Dr.
Amarillo, Texas 79109</t>
  </si>
  <si>
    <t>Parking lot/pedestrian paving replacement</t>
  </si>
  <si>
    <t>5-AMA-18-62795</t>
  </si>
  <si>
    <t>Amarillo Site (Reg 5)
Site Lighting Replacement/Upgrade
4200 Canyon Dr.
Amarillo, Texas 79109</t>
  </si>
  <si>
    <t>HQ-A-17-62796</t>
  </si>
  <si>
    <t>Austin HQ (Building A)
AHU/FCU Replacement
5805 North Lamar Blvd
Austin, Texas 78752</t>
  </si>
  <si>
    <t>HVAC - replace all AHU and FCUs not already in process/completed</t>
  </si>
  <si>
    <t>HQ-A-18-62797</t>
  </si>
  <si>
    <t>Austin HQ (Building A)
DDC Retrofit
5805 North Lamar Blvd
Austin, Texas 78752</t>
  </si>
  <si>
    <t>HVAC - retrofit existing pneumatic controls to DDC</t>
  </si>
  <si>
    <t>2-BRY-17-XXXXX</t>
  </si>
  <si>
    <t>Bryan District Office (Reg 2)
Foundation/Drainage Modifications
2571 North Earl Rudder Freeway
Bryan, Texas 77805</t>
  </si>
  <si>
    <t>Foundation/site drainage modifications</t>
  </si>
  <si>
    <t xml:space="preserve"> TBD by TFC</t>
  </si>
  <si>
    <t>6-WTR-17-XXXX</t>
  </si>
  <si>
    <t>Waco Texas Rangers Headquarters and Education Center (Reg 6)
HVAC Replacement
102 Texas Ranger Trail
Waco, Texas 76705</t>
  </si>
  <si>
    <t>1-TER-17-62917</t>
  </si>
  <si>
    <t>Terrell Area Office (Reg 1)
Drainage Repairs
111 Tejas Drive
Terrell, Texas 75160</t>
  </si>
  <si>
    <t>Site drainage repairs</t>
  </si>
  <si>
    <t>3-EAG-17-62900</t>
  </si>
  <si>
    <t>Eagle Pass Area Office (Reg 3)
Foundation/Drainage Modifications
32 Foster Maldonado Boulevard
Eagle Pass, Texas 78852</t>
  </si>
  <si>
    <t>6-ANW-17-XXXXX</t>
  </si>
  <si>
    <t>Austin Northwest Area Office (Reg 6)
Interior Finish Replacement
13730 Research Boulevard
Austin, Texas  78750</t>
  </si>
  <si>
    <t xml:space="preserve"> 12/7/17</t>
  </si>
  <si>
    <t>HQ-L-17-62903</t>
  </si>
  <si>
    <t>Austin HQ (Building L)
Car Lift Replacement
5710 Guadalupe
Austin, Texas 78752</t>
  </si>
  <si>
    <t>Replace 18 original car lifts that are no longer functioning, leaking hydraulic oil, or not operating effectively.</t>
  </si>
  <si>
    <t>ST-CON-16-62636</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</si>
  <si>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</si>
  <si>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</si>
  <si>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Duration of projects.</t>
  </si>
  <si>
    <t>ST-CONB-17-62894</t>
  </si>
  <si>
    <t>Statewide
Unexpected DM repairs/Project Contingency:  Emergency deferred maintenance repairs includes all trades listed above and unforeseen emergency building/infrastructure repairs as necessary for prior biennium and current DM projects.  May also include any addition project expenses such as TFC fees</t>
  </si>
  <si>
    <t>ST-CON-16-62461</t>
  </si>
  <si>
    <t>Childress Area Office (Reg 5)
Roof Replacement
1700 Ave. F Northwest
Childress, Texas 79201</t>
  </si>
  <si>
    <t>Statewide
Unexpected DM repairs/Project Contingency:  Replace Childress radio shop roof (Roof is leaking and contains asbestos) 3/24/16 - entered req.</t>
  </si>
  <si>
    <t>4-ALP-16-62461</t>
  </si>
  <si>
    <t>Alpine Area Office (Reg 4)
Energy Efficiency Project
3500 North Highway 118
Alpine, Texas 79830</t>
  </si>
  <si>
    <t>Statewide
Unexpected DM repairs/Project Contingency:  Add ceiling insulation to increase energy efficiency to assist HVAC system to better control temperature in open ceiling area.</t>
  </si>
  <si>
    <t>2-Gal-16-62441</t>
  </si>
  <si>
    <t>Galveston Driver License Office (Reg 2)
Replace Failed RTU
6802 Broadway
Galveston, Texas 77554</t>
  </si>
  <si>
    <t>Statewide
Unexpected DM repairs/Project Contingency:  Replace failed 10-ton RTU</t>
  </si>
  <si>
    <t>4-EHQ-16-62441</t>
  </si>
  <si>
    <t>El Paso Regional Headquarters (Reg 4)
RTU Replacement
11612 Scott Simpson
El Paso, Texas 79936</t>
  </si>
  <si>
    <t>Statewide
Unexpected DM repairs/Project Contingency:  Replace failed 2.5 Ton RTU (Commander's area)</t>
  </si>
  <si>
    <t>1-Min-16-62441</t>
  </si>
  <si>
    <t>Mineral Wells Area Office (Reg 1)
RTU Replacement
600 FM 1821 North
Mineral Wells, Texas  76067</t>
  </si>
  <si>
    <t>Statewide
Unexpected DM repairs/Project Contingency:  Replace failed 5 ton RTU.</t>
  </si>
  <si>
    <t>2-BAY-16-62441</t>
  </si>
  <si>
    <t>Baytown Area Office (Reg 2)
RTU Replacement
5420 Decker Drive
Baytown, Texas 77520</t>
  </si>
  <si>
    <t>Statewide
Unexpected DM repairs/Project Contingency:  Replace failed 3 ton RTU</t>
  </si>
  <si>
    <t>HQ-TTC-16-62441</t>
  </si>
  <si>
    <t>Tactical Training Center (HQ)
RTU Replacement
820 CR 240
Florence, Texas 76527</t>
  </si>
  <si>
    <t>Statewide
Unexpected DM repairs/Project Contingency:  Replace failed 2 ton RTU</t>
  </si>
  <si>
    <t>3-DEL-16-62431</t>
  </si>
  <si>
    <t>Del Rio Sub District Office (Reg 3)
Water Heater Replacement
2012 Veteran Boulevard
Del Rio, Texas 78840</t>
  </si>
  <si>
    <t>Statewide
Unexpected DM repairs/Project Contingency:  Replace failed water heater</t>
  </si>
  <si>
    <t>HQ-L-16-62441</t>
  </si>
  <si>
    <t>Austin HQ (Building L)
Shop Heaters Replacement
5710 Guadalupe
Austin, Texas 78752</t>
  </si>
  <si>
    <t>Statewide
Unexpected DM repairs/Project Contingency:  Replace 6 outdated gas fired shop heaters (Labor only) and install 5 natural gas shop heaters.</t>
  </si>
  <si>
    <t>2-ROS-16-62481</t>
  </si>
  <si>
    <t>Rosenberg Area Office (Reg 2)
Water Line Replacement
5505 Avenue N.
Rosenberg, TX 77471-5640</t>
  </si>
  <si>
    <t>Statewide
Unexpected DM repairs/Project Contingency:  Water Line Replacement due to line breakage</t>
  </si>
  <si>
    <t>2-ANG-16-62441</t>
  </si>
  <si>
    <t>Angleton Driver License Office (Reg 2)
RTU Replacement
501 South Velasco
Angleton, Texas 77515</t>
  </si>
  <si>
    <t>1-GCL-16-62441</t>
  </si>
  <si>
    <t>Garland Crime Laboratory (Reg 1)
BTU Boiler Replacement
402 West IH-30
Garland, Texas 75043</t>
  </si>
  <si>
    <t xml:space="preserve">Statewide
Unexpected DM repairs/Project Contingency:  Replace 2 failed BTU boilers and appurtenances </t>
  </si>
  <si>
    <t>3-WES-16-62441</t>
  </si>
  <si>
    <t>Weslaco Regional Headquarters (Reg 3)
VFD Replacement
2525 N. International Blvd
Weslaco, TX 78596</t>
  </si>
  <si>
    <t>Statewide
Unexpected DM repairs/Project Contingency:  Replace failed VFD</t>
  </si>
  <si>
    <t>2-LUF-16-62441</t>
  </si>
  <si>
    <t>Lufkin Sub-District Office (Reg 2)
Replace cooling system
2809 South John Redditt Drive
Lufkin, TX 75904</t>
  </si>
  <si>
    <t>Statewide
Unexpected DM repairs/Project Contingency:  Replace split cooling system with a gas furnace</t>
  </si>
  <si>
    <t>2-BCA-16-62431</t>
  </si>
  <si>
    <t>Bay City Area Office (Reg 2)
510 Avenue F
Bay City, TX 77414</t>
  </si>
  <si>
    <t>Statewide
Unexpected DM repairs/Project Contingency:  Replace failed gas water heater</t>
  </si>
  <si>
    <t>HQ-C-16-62431</t>
  </si>
  <si>
    <t>Austin HQ (Building C&amp;E)
Boiler Replacement
5805 North Lamar Blvd
Austin, Texas 78752</t>
  </si>
  <si>
    <t xml:space="preserve">Statewide
Unexpected DM repairs/Project Contingency:  Replace deteriorated Bldg. C-Annex/ Building E Waterproofing Elev#16. &amp; Bldg. E-Rm. E001. </t>
  </si>
  <si>
    <t>HQ-CA-16-62451</t>
  </si>
  <si>
    <t>Austin HQ (Building C Annex)
Floor Finish Replacement
5805 North Lamar Blvd
Austin, Texas 78752</t>
  </si>
  <si>
    <t>Statewide
Unexpected DM repairs/Project Contingency:  Replace deteriorated Bldg. C-Annex/ Corridor C (basement) Annex Flooring.</t>
  </si>
  <si>
    <t>Austin HQ (Building C Annex)
Wall Finish Replacement
5805 North Lamar Blvd
Austin, Texas 78752</t>
  </si>
  <si>
    <t>Statewide
Unexpected DM repairs/Project Contingency:  Replace deteriorated Bldg. C-Annex/ Corridor C (basement) Annex wall covering.</t>
  </si>
  <si>
    <t>Houston Regional Headquarters (Reg 2)
Chiller Compressor Replacement
12230 West Road
Jersey Village, Texas 77065</t>
  </si>
  <si>
    <t>Statewide
Unexpected DM repairs/Project Contingency: Replace failed refrigerant compressor on Chiller #1, Circuit #2 at Region II HQ facility</t>
  </si>
  <si>
    <t>HQ-CA-16-62421</t>
  </si>
  <si>
    <t>Austin HQ (Complex)
Security Repairs
5805 North Lamar Blvd
Austin, Texas 78752</t>
  </si>
  <si>
    <t>Statewide
Unexpected DM repairs/Project Contingency:  Security System Repairs</t>
  </si>
  <si>
    <t>6-SAN-17-62441</t>
  </si>
  <si>
    <t>San Antonio Regional HQ (Reg 6)
RTU Replacement
6502 South New Braunfels Ave
San Antonio, Texas 78223</t>
  </si>
  <si>
    <t>Statewide
Unexpected DM repairs/Project Contingency:  Replace two failed RTU. (17.5 ton and 5 ton)</t>
  </si>
  <si>
    <t>2-BRY-17-62431</t>
  </si>
  <si>
    <t>Bryan District Office (Reg 2)
Generator Repair
2571 North Earl Rudder Freeway
Bryan, Texas 77805</t>
  </si>
  <si>
    <t>Statewide
Unexpected DM repairs/Project Contingency:  Replace failed water pump and perform annual maintenance.</t>
  </si>
  <si>
    <t>HQ-A-17-62431</t>
  </si>
  <si>
    <t>Austin HQ (Complex)
Generator Repair
5805 North Lamar Blvd
Austin, Texas 78752</t>
  </si>
  <si>
    <t xml:space="preserve">Statewide
Unexpected DM repairs/Project Contingency:  TDEM Generator internal repair. </t>
  </si>
  <si>
    <t>4-BIG-17-62461</t>
  </si>
  <si>
    <t>Big Spring Area Office (Reg 4)
Roof Repair
5725 W. IH-20
Big Spring, Texas 79720</t>
  </si>
  <si>
    <t>Statewide
Unexpected DM repairs/Project Contingency:  Roof repair</t>
  </si>
  <si>
    <t>HQ-U-17-62441</t>
  </si>
  <si>
    <t>Austin HQ (U)
Upgrade DDC
5805 North Lamar Blvd
Austin, Texas 78752</t>
  </si>
  <si>
    <t>Statewide
Unexpected DM repairs/Project Contingency:  Upgrade DDC in Building U and also include exterior lighting controls.</t>
  </si>
  <si>
    <t>6-Wac-17-62910</t>
  </si>
  <si>
    <t>Waco District  Office (Reg 6)
DM Multi-system project
1617 E. Crest Dr.
Waco, Texas  76705</t>
  </si>
  <si>
    <t>Statewide
Unexpected DM repairs/Project Contingency:  Complete ongoing DM projects (HVAC, roof, Electrical, Etc.)</t>
  </si>
  <si>
    <t>4-MID-17-62909</t>
  </si>
  <si>
    <t>Midland Sub District Office (Reg 4)
DM Multi-system project
2405 S. Loop 250 West
Midland, Texas 79703</t>
  </si>
  <si>
    <t>Statewide
Unexpected DM repairs/Project Contingency:  Complete ongoing DM projects (Roof, HVAC, Etc.)</t>
  </si>
  <si>
    <t>HQ-A-17-62481</t>
  </si>
  <si>
    <t>Austin HQ (Complex)
Exterior Lighting Upgrade
5805 North Lamar Blvd
Austin, Texas 78752</t>
  </si>
  <si>
    <t>Statewide
Unexpected DM repairs/Project Contingency: Upgrade lighting fixtures, floodlights, yard lights, at the HQ complex</t>
  </si>
  <si>
    <t>1-SHE-17-62461</t>
  </si>
  <si>
    <t>Sherman Sub district Office (Reg 1)
Roof Replacement
1413 Texoma Parkway
Sherman, Texas  75090</t>
  </si>
  <si>
    <t>Roof Replacement (approx. 5,160 sf - main/storage)</t>
  </si>
  <si>
    <t>Austin HQ (Complex)
Old Dormitory  Lighting Upgrade
5805 North Lamar Blvd
Austin, Texas 78752</t>
  </si>
  <si>
    <t>Statewide Unexpected DM repairs/Project Contingency: Upgrade lighting fixtures in floors 2 and 3 in the old dormitory</t>
  </si>
  <si>
    <t>2-CON-17-62913</t>
  </si>
  <si>
    <t>Brenham Area Office (Reg 2)
Site Work Upgrade
975 Hwy 290 West.
Brenham, Texas 77834</t>
  </si>
  <si>
    <t>Repair drainage issues that is causing flooding into the building.</t>
  </si>
  <si>
    <t>1-IRV-17-62461</t>
  </si>
  <si>
    <t xml:space="preserve">Irving Waiver Facility (Reg 1)
1613 W Irving Blvd
Irving, Texas </t>
  </si>
  <si>
    <t xml:space="preserve">Metal Roof Repair </t>
  </si>
  <si>
    <t>3-COR-17-62421</t>
  </si>
  <si>
    <t>Corpus Christi District Office (Reg 3)
Access Control System Upgrade
1922 S. Padre Island Drive
Corpus Christi, Texas 78416</t>
  </si>
  <si>
    <t>Statewide Unexpected DM repairs/Project Contingency: Upgrade Access Control system for the District Office</t>
  </si>
  <si>
    <t>1-FTW-17-62481</t>
  </si>
  <si>
    <t xml:space="preserve">Fort Worth DL Office (Reg 1)
Sewer System Repairs
6413 Woodway Drive
Fort Worth, Texas 76133
</t>
  </si>
  <si>
    <t>Statewide Unexpected DM repairs/Project Contingency:  Repair sewer system.</t>
  </si>
  <si>
    <t>1-SUL-17-62461</t>
  </si>
  <si>
    <t>Sulphur Springs Area Office (Reg 1)
Roof Replacement
1528 E. Shannon Road
Sulphur Springs, Texas 75482</t>
  </si>
  <si>
    <t>Statewide Unexpected DM repairs/Project Contingency:  Roof Replacement.  Roof is leaking and beyond repair.  Install metal roof</t>
  </si>
  <si>
    <t>2-HUN-17-62481</t>
  </si>
  <si>
    <t>Huntsville Area Office (Reg 2)
Sewer System Upgrade
523 South Highway 75 North
Huntsville, Texas 77320</t>
  </si>
  <si>
    <t>Statewide Unexpected DM repairs/Project Contingency:  Repair and upgrade sewer system to tie into new city line and remove septic tanks.</t>
  </si>
  <si>
    <t>6-WCL-17-62441</t>
  </si>
  <si>
    <t>Waco Crime Lab (Reg 6)
Replace Split System
1617 E. Crest Dr.
Waco, Texas  76705</t>
  </si>
  <si>
    <t>Statewide Unexpected DM repairs/Project Contingency:  Replace Split System.</t>
  </si>
  <si>
    <t>6-WAC-17-62421</t>
  </si>
  <si>
    <t>Waco District Office (Reg 6)
Security Access System Replacement
1617 E. Crest Dr.
Waco, Texas  76705</t>
  </si>
  <si>
    <t>Statewide Unexpected DM repairs/Project Contingency: Replace old security card access system.</t>
  </si>
  <si>
    <t>6-Aus-17-62431</t>
  </si>
  <si>
    <t>Austin North DL Office (Reg 6)
Automatic Door Opener
6121 North Lamar
Austin, Texas  78752</t>
  </si>
  <si>
    <t>Statewide Unexpected DM repairs/Project Contingency: Install automatic door openers for the public entrance to the DL office.</t>
  </si>
  <si>
    <t>Statewide
Unexpected DM repairs/Project Contingency:  Replace failed RTU. (50  ton)</t>
  </si>
  <si>
    <t>Austin HQ (Complex)
Building A Procurement Lighting Upgrade
5805 North Lamar Blvd
Austin, Texas 78752</t>
  </si>
  <si>
    <t>Upgrade existing lighting in the procurement area, building A to LED lighting</t>
  </si>
  <si>
    <t>HQ-A-17-62441</t>
  </si>
  <si>
    <t>Austin HQ (Complex)
Building K Replacement of AHU
5805 North Lamar Blvd
Austin, Texas 78752</t>
  </si>
  <si>
    <t>Replace existing AHU which is end of life.</t>
  </si>
  <si>
    <t>1-GAR-17-62441</t>
  </si>
  <si>
    <t>Garland Regional Headquarters  (Reg 1)
Chiller Replacement
350 West IH-30
Garland, Texas 75043</t>
  </si>
  <si>
    <t>Statewide
Unexpected DM repairs/Project Contingency:  Replace 60 ton air cooled chiller</t>
  </si>
  <si>
    <t>ST-BAS-17</t>
  </si>
  <si>
    <t>Statewide
Building Automation Systems</t>
  </si>
  <si>
    <t>Add Building Automation Systems as needed statewide.  TFC has been delegated this funding</t>
  </si>
  <si>
    <t>ST-TFC-17</t>
  </si>
  <si>
    <t>TFC Contingency</t>
  </si>
  <si>
    <t>Added contingency TFC's projects</t>
  </si>
  <si>
    <t>3-CONB-17-62907</t>
  </si>
  <si>
    <t>Alice Area Office (Reg 3)
Roof Replacement
300 South Johnson Alice, Texas 78332</t>
  </si>
  <si>
    <t>Statewide
Unexpected DM repairs/Project Contingency-Bond:  Inspected roof due to reported leaks, replace deteriorated roof system.</t>
  </si>
  <si>
    <t>HQ-A-17-62911</t>
  </si>
  <si>
    <t>Austin HQ Bldg. G Chiller Replacement
5805 North Lamar Blvd
Austin, Texas 78752</t>
  </si>
  <si>
    <t>Statewide
Unexpected DM repairs/Project Contingency: emergency replacement of Chiller at Building G, HQ</t>
  </si>
  <si>
    <t>2-CONB-17-62912</t>
  </si>
  <si>
    <t>Houston Dacoma DL Office (Reg 2)
Exterior Lighting Upgrade
4545 Dacoma Road
Houston, Texas 77092</t>
  </si>
  <si>
    <t>Statewide
Unexpected DM repairs/Project Contingency-Bond:  Replace exterior wall packs, 4 pole lights and under canopy lighting with LED.</t>
  </si>
  <si>
    <t>4/31/17</t>
  </si>
  <si>
    <t>5-CONB-17-62916</t>
  </si>
  <si>
    <t>Sweetwater Area Office (Reg 5)
Roof Replacement 
600 Northwest Georgia
Sweetwater, Texas 79556</t>
  </si>
  <si>
    <t xml:space="preserve">Statewide
Unexpected DM repairs/Project Contingency:  Roof Replacement </t>
  </si>
  <si>
    <t>4-CONB-17  NEED INDEX</t>
  </si>
  <si>
    <t>Midland Sub District Office (Reg 4)
Generator Replacement 
2405 S. Loop 250 West
Midland, Texas 79703</t>
  </si>
  <si>
    <t>Statewide
Unexpected DM repairs/Project Contingency:  Generator Replacement and upgrade emergency power distribution</t>
  </si>
  <si>
    <t>HQ-CONB-17-62908</t>
  </si>
  <si>
    <t>Tactical Training Center (HQ)
Security Replacement
820 CR 240
Florence, Texas 76527</t>
  </si>
  <si>
    <t>Statewide
Unexpected DM repairs/Project Contingency: Replace and upgrade security system</t>
  </si>
  <si>
    <t>3-LAR-18-XXXXX</t>
  </si>
  <si>
    <t>Laredo Crime Laboratory (Reg 3)
Retro Commissioning &amp; Verification Study
1901 Bob Bullock Loop
Laredo, Texas 78043</t>
  </si>
  <si>
    <t>Statewide
Unexpected DM repairs/Project Contingency: Laredo Crime Laboratory continues to experience HVAC control issues.  Retro commissioning and verification study will be conducted by an engineer.</t>
  </si>
  <si>
    <t>HQ-B-17-XXXXX</t>
  </si>
  <si>
    <t>Austin HQ (Building B)
Building B Renovation
5805 North Lamar Blvd
Austin, Texas 78752</t>
  </si>
  <si>
    <t>Complete renovations to vacated crime laboratory area and DM upgrades.</t>
  </si>
  <si>
    <t>TBD - developing schematics</t>
  </si>
  <si>
    <t>Consolidated</t>
  </si>
  <si>
    <t>Projects not funded</t>
  </si>
  <si>
    <t>Summary of projects not funded that were originally submitted 9-15-15 to the JOC</t>
  </si>
  <si>
    <t xml:space="preserve">85th Leg - FEMA expected to reimburse for damage incurred due to Hurricane Harvey.  Reduced line item by $278,000 and moved to contingency. </t>
  </si>
  <si>
    <t>13-17</t>
  </si>
  <si>
    <t>85th Leg - First quarter reflected one comprehensive project for HQ campus upgrades.  We updated the report to show the primary components of the planned campus upgrade.  Priority #13, the paving project, will be overseen by TFC.</t>
  </si>
  <si>
    <t>84th Leg - Project scope was absorbed by an ongoing remodel project and DM funding was not utilized.</t>
  </si>
  <si>
    <t>106 (Cont)</t>
  </si>
  <si>
    <t>84th Leg - Rider 40 appropriations ($17.7M) - project savings of $761,148 will offset contingency negative balance of $638,957 for a positive remaining balance of $121,571</t>
  </si>
  <si>
    <t xml:space="preserve">84th Leg - New priority DM project proposed utilizing the $200M bond funding to upgrade vacated crime laboratory space to help relieve overcrowding at the Headquarters complex.  This is an approved bond project with TPFA.  Recieved email from LBB approving the project.  Original proposed DM projects have been moved to a separate tab within the spreadsheet as they have become a lower agency priority compared to Building B.  If there are any savings from the approved DM projects, then we will begin to work on these currently unfunded DM projects.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</si>
</sst>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_(&quot;$&quot;* #,##0_);_(&quot;$&quot;* \(#,##0\);_(&quot;$&quot;* &quot;-&quot;??_);_(@_)"/>
    <numFmt numFmtId="167" formatCode="mm/dd/yy;@"/>
    <numFmt numFmtId="168" formatCode="&quot;$&quot;#,##0;[Red]&quot;$&quot;#,##0"/>
  </numFmts>
  <fonts count="31">
    <font>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sz val="10"/>
      <color theme="1"/>
      <name val="Arial"/>
      <family val="2"/>
    </font>
    <font>
      <sz val="12"/>
      <color theme="1"/>
      <name val="Arial"/>
      <family val="2"/>
    </font>
    <font>
      <b/>
      <sz val="12"/>
      <color theme="1"/>
      <name val="Arial"/>
      <family val="2"/>
    </font>
    <font>
      <b/>
      <sz val="11"/>
      <color theme="1"/>
      <name val="Arial"/>
      <family val="2"/>
    </font>
    <font>
      <sz val="12"/>
      <color rgb="FF000000"/>
      <name val="Arial"/>
      <family val="2"/>
    </font>
    <font>
      <sz val="10"/>
      <color theme="1"/>
      <name val="Calibri"/>
      <family val="2"/>
      <scheme val="minor"/>
    </font>
    <font>
      <sz val="10"/>
      <color rgb="FF000000"/>
      <name val="Calibri"/>
      <family val="2"/>
    </font>
    <font>
      <b/>
      <sz val="9"/>
      <color indexed="81"/>
      <name val="Tahoma"/>
      <family val="2"/>
    </font>
    <font>
      <sz val="9"/>
      <color indexed="81"/>
      <name val="Tahoma"/>
      <family val="2"/>
    </font>
    <font>
      <b/>
      <sz val="11"/>
      <color theme="1"/>
      <name val="Calibri"/>
      <family val="2"/>
      <scheme val="minor"/>
    </font>
    <font>
      <i/>
      <sz val="12"/>
      <color theme="1"/>
      <name val="Arial"/>
      <family val="2"/>
    </font>
    <font>
      <b/>
      <sz val="10"/>
      <color theme="1"/>
      <name val="Arial"/>
      <family val="2"/>
    </font>
    <font>
      <b/>
      <i/>
      <sz val="12"/>
      <color theme="1"/>
      <name val="Arial"/>
      <family val="2"/>
    </font>
    <font>
      <b/>
      <u/>
      <sz val="12"/>
      <color theme="1"/>
      <name val="Arial"/>
      <family val="2"/>
    </font>
    <font>
      <sz val="11"/>
      <name val="Calibri"/>
      <family val="2"/>
    </font>
    <font>
      <sz val="12"/>
      <name val="Arial"/>
      <family val="2"/>
    </font>
    <font>
      <sz val="12"/>
      <color rgb="FFFF0000"/>
      <name val="Arial"/>
      <family val="2"/>
    </font>
    <font>
      <b/>
      <sz val="12"/>
      <name val="Arial"/>
      <family val="2"/>
    </font>
    <font>
      <b/>
      <sz val="28"/>
      <color theme="1"/>
      <name val="Arial"/>
      <family val="2"/>
    </font>
    <font>
      <sz val="12"/>
      <color theme="1"/>
      <name val="Century Schoolbook"/>
      <family val="1"/>
    </font>
    <font>
      <i/>
      <sz val="12"/>
      <color rgb="FFFF0000"/>
      <name val="Arial"/>
      <family val="2"/>
    </font>
    <font>
      <sz val="11"/>
      <color rgb="FF9C6500"/>
      <name val="Calibri"/>
      <family val="2"/>
      <scheme val="minor"/>
    </font>
    <font>
      <sz val="10"/>
      <name val="Arial"/>
      <family val="2"/>
    </font>
    <font>
      <i/>
      <sz val="10"/>
      <color theme="1"/>
      <name val="Arial"/>
      <family val="2"/>
    </font>
    <font>
      <sz val="10"/>
      <color indexed="8"/>
      <name val="Arial"/>
      <family val="2"/>
    </font>
    <font>
      <b/>
      <sz val="10"/>
      <name val="Arial"/>
      <family val="2"/>
    </font>
    <font>
      <b/>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EB9C"/>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2">
    <xf numFmtId="0" fontId="0" fillId="0" borderId="0"/>
    <xf numFmtId="0" fontId="1"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18"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8" fillId="0" borderId="0"/>
    <xf numFmtId="0" fontId="1" fillId="0" borderId="0"/>
    <xf numFmtId="44" fontId="18"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25" fillId="6" borderId="0" applyNumberFormat="0" applyBorder="0" applyAlignment="0" applyProtection="0"/>
    <xf numFmtId="0" fontId="28" fillId="0" borderId="0"/>
  </cellStyleXfs>
  <cellXfs count="546">
    <xf numFmtId="0" fontId="0" fillId="0" borderId="0" xfId="0"/>
    <xf numFmtId="0" fontId="1" fillId="0" borderId="1" xfId="1" applyBorder="1"/>
    <xf numFmtId="164" fontId="1" fillId="0" borderId="2" xfId="1" applyNumberFormat="1" applyBorder="1" applyAlignment="1">
      <alignment horizontal="center" wrapText="1"/>
    </xf>
    <xf numFmtId="10" fontId="1" fillId="0" borderId="2" xfId="1" applyNumberFormat="1" applyFont="1" applyBorder="1" applyAlignment="1">
      <alignment horizontal="center" wrapText="1"/>
    </xf>
    <xf numFmtId="10" fontId="1" fillId="0" borderId="3" xfId="1" applyNumberFormat="1" applyFont="1" applyBorder="1" applyAlignment="1">
      <alignment horizontal="center" wrapText="1"/>
    </xf>
    <xf numFmtId="0" fontId="1" fillId="0" borderId="4" xfId="1" applyBorder="1"/>
    <xf numFmtId="164" fontId="1" fillId="0" borderId="0" xfId="1" applyNumberFormat="1" applyBorder="1" applyAlignment="1">
      <alignment horizontal="center" wrapText="1"/>
    </xf>
    <xf numFmtId="10" fontId="1" fillId="0" borderId="0" xfId="1" applyNumberFormat="1" applyFont="1" applyBorder="1" applyAlignment="1">
      <alignment horizontal="center" wrapText="1"/>
    </xf>
    <xf numFmtId="10" fontId="1" fillId="0" borderId="5" xfId="1" applyNumberFormat="1" applyFont="1" applyBorder="1" applyAlignment="1">
      <alignment horizontal="center" wrapText="1"/>
    </xf>
    <xf numFmtId="0" fontId="2" fillId="0" borderId="4" xfId="1" applyFont="1" applyBorder="1"/>
    <xf numFmtId="0" fontId="1" fillId="2" borderId="4" xfId="1" applyFont="1" applyFill="1" applyBorder="1"/>
    <xf numFmtId="164" fontId="1" fillId="2" borderId="0" xfId="1" applyNumberFormat="1" applyFill="1" applyBorder="1" applyAlignment="1">
      <alignment horizontal="center" wrapText="1"/>
    </xf>
    <xf numFmtId="10" fontId="3" fillId="2" borderId="0" xfId="1" applyNumberFormat="1" applyFont="1" applyFill="1" applyBorder="1" applyAlignment="1">
      <alignment horizontal="center" wrapText="1"/>
    </xf>
    <xf numFmtId="10" fontId="1" fillId="2" borderId="0" xfId="1" applyNumberFormat="1" applyFill="1" applyBorder="1" applyAlignment="1">
      <alignment horizontal="center" wrapText="1"/>
    </xf>
    <xf numFmtId="10" fontId="1" fillId="2" borderId="5" xfId="1" applyNumberFormat="1" applyFill="1" applyBorder="1" applyAlignment="1">
      <alignment horizontal="center"/>
    </xf>
    <xf numFmtId="0" fontId="1" fillId="0" borderId="4" xfId="1" applyFont="1" applyFill="1" applyBorder="1"/>
    <xf numFmtId="164" fontId="1" fillId="0" borderId="0" xfId="1" applyNumberFormat="1" applyFill="1" applyBorder="1" applyAlignment="1">
      <alignment horizontal="center" wrapText="1"/>
    </xf>
    <xf numFmtId="10" fontId="3" fillId="3" borderId="0" xfId="1" applyNumberFormat="1" applyFont="1" applyFill="1" applyBorder="1" applyAlignment="1">
      <alignment horizontal="center" wrapText="1"/>
    </xf>
    <xf numFmtId="10" fontId="1" fillId="3" borderId="0" xfId="1" applyNumberFormat="1" applyFill="1" applyBorder="1" applyAlignment="1">
      <alignment horizontal="center" wrapText="1"/>
    </xf>
    <xf numFmtId="164" fontId="1" fillId="3" borderId="0" xfId="1" applyNumberFormat="1" applyFill="1" applyBorder="1" applyAlignment="1">
      <alignment horizontal="center" wrapText="1"/>
    </xf>
    <xf numFmtId="10" fontId="1" fillId="3" borderId="5" xfId="1" applyNumberFormat="1" applyFill="1" applyBorder="1" applyAlignment="1">
      <alignment horizontal="center"/>
    </xf>
    <xf numFmtId="10" fontId="1" fillId="2" borderId="0" xfId="1" applyNumberFormat="1" applyFont="1" applyFill="1" applyBorder="1" applyAlignment="1">
      <alignment horizontal="center" wrapText="1"/>
    </xf>
    <xf numFmtId="10" fontId="3" fillId="0" borderId="0" xfId="1" applyNumberFormat="1" applyFont="1" applyFill="1" applyBorder="1" applyAlignment="1">
      <alignment horizontal="center" wrapText="1"/>
    </xf>
    <xf numFmtId="10" fontId="1" fillId="0" borderId="0" xfId="1" applyNumberFormat="1" applyFill="1" applyBorder="1" applyAlignment="1">
      <alignment horizontal="center" wrapText="1"/>
    </xf>
    <xf numFmtId="10" fontId="1" fillId="0" borderId="5" xfId="1" applyNumberFormat="1" applyFill="1" applyBorder="1" applyAlignment="1">
      <alignment horizontal="center"/>
    </xf>
    <xf numFmtId="0" fontId="1" fillId="2" borderId="4" xfId="1" applyFill="1" applyBorder="1"/>
    <xf numFmtId="0" fontId="1" fillId="4" borderId="4" xfId="1" applyFont="1" applyFill="1" applyBorder="1"/>
    <xf numFmtId="164" fontId="1" fillId="4" borderId="0" xfId="1" applyNumberFormat="1" applyFill="1" applyBorder="1" applyAlignment="1">
      <alignment horizontal="center" wrapText="1"/>
    </xf>
    <xf numFmtId="10" fontId="3" fillId="4" borderId="0" xfId="1" applyNumberFormat="1" applyFont="1" applyFill="1" applyBorder="1" applyAlignment="1">
      <alignment horizontal="center" wrapText="1"/>
    </xf>
    <xf numFmtId="10" fontId="1" fillId="4" borderId="0" xfId="1" applyNumberFormat="1" applyFill="1" applyBorder="1" applyAlignment="1">
      <alignment horizontal="center" wrapText="1"/>
    </xf>
    <xf numFmtId="10" fontId="1" fillId="4" borderId="5" xfId="1" applyNumberFormat="1" applyFill="1" applyBorder="1" applyAlignment="1">
      <alignment horizontal="center"/>
    </xf>
    <xf numFmtId="0" fontId="1" fillId="0" borderId="4" xfId="1" applyFont="1" applyBorder="1"/>
    <xf numFmtId="10" fontId="1" fillId="4" borderId="0" xfId="1" applyNumberFormat="1" applyFont="1" applyFill="1" applyBorder="1" applyAlignment="1">
      <alignment horizontal="center" wrapText="1"/>
    </xf>
    <xf numFmtId="0" fontId="1" fillId="3" borderId="4" xfId="1" applyFont="1" applyFill="1" applyBorder="1"/>
    <xf numFmtId="0" fontId="1" fillId="4" borderId="4" xfId="1" applyFill="1" applyBorder="1"/>
    <xf numFmtId="0" fontId="1" fillId="0" borderId="0" xfId="1" applyBorder="1"/>
    <xf numFmtId="0" fontId="1" fillId="0" borderId="0" xfId="1" applyBorder="1" applyAlignment="1">
      <alignment horizontal="center"/>
    </xf>
    <xf numFmtId="0" fontId="1" fillId="0" borderId="5" xfId="1" applyBorder="1"/>
    <xf numFmtId="10" fontId="1" fillId="0" borderId="0" xfId="1" applyNumberFormat="1" applyBorder="1" applyAlignment="1">
      <alignment horizontal="center" wrapText="1"/>
    </xf>
    <xf numFmtId="10" fontId="1" fillId="0" borderId="5" xfId="1" applyNumberFormat="1" applyBorder="1" applyAlignment="1">
      <alignment horizontal="center"/>
    </xf>
    <xf numFmtId="0" fontId="0" fillId="0" borderId="4" xfId="0" applyBorder="1"/>
    <xf numFmtId="0" fontId="0" fillId="0" borderId="0" xfId="0" applyBorder="1"/>
    <xf numFmtId="0" fontId="0" fillId="0" borderId="0" xfId="0" applyBorder="1" applyAlignment="1">
      <alignment horizontal="center"/>
    </xf>
    <xf numFmtId="0" fontId="0" fillId="0" borderId="5" xfId="0" applyBorder="1"/>
    <xf numFmtId="0" fontId="4" fillId="0" borderId="6" xfId="0" applyFont="1" applyBorder="1"/>
    <xf numFmtId="0" fontId="4" fillId="0" borderId="7" xfId="0" applyFont="1" applyBorder="1"/>
    <xf numFmtId="0" fontId="4" fillId="0" borderId="7" xfId="0" applyFont="1" applyBorder="1" applyAlignment="1">
      <alignment horizontal="center"/>
    </xf>
    <xf numFmtId="0" fontId="4" fillId="0" borderId="8" xfId="0" applyFont="1" applyBorder="1"/>
    <xf numFmtId="0" fontId="5" fillId="0" borderId="1" xfId="3" applyFont="1" applyBorder="1"/>
    <xf numFmtId="0" fontId="5" fillId="0" borderId="2" xfId="3" applyFont="1" applyBorder="1"/>
    <xf numFmtId="0" fontId="5" fillId="0" borderId="2" xfId="3" applyFont="1" applyBorder="1" applyAlignment="1">
      <alignment wrapText="1"/>
    </xf>
    <xf numFmtId="49" fontId="6" fillId="0" borderId="2" xfId="3" applyNumberFormat="1" applyFont="1" applyBorder="1" applyAlignment="1">
      <alignment wrapText="1"/>
    </xf>
    <xf numFmtId="5" fontId="5" fillId="0" borderId="1" xfId="2" applyNumberFormat="1" applyFont="1" applyFill="1" applyBorder="1" applyAlignment="1">
      <alignment horizontal="right"/>
    </xf>
    <xf numFmtId="0" fontId="5" fillId="0" borderId="2" xfId="3" applyFont="1" applyBorder="1" applyAlignment="1">
      <alignment horizontal="right"/>
    </xf>
    <xf numFmtId="0" fontId="5" fillId="0" borderId="2" xfId="3" applyFont="1" applyFill="1" applyBorder="1"/>
    <xf numFmtId="5" fontId="5" fillId="0" borderId="2" xfId="3" applyNumberFormat="1" applyFont="1" applyBorder="1" applyAlignment="1">
      <alignment horizontal="right"/>
    </xf>
    <xf numFmtId="0" fontId="5" fillId="0" borderId="3" xfId="3" applyFont="1" applyBorder="1" applyAlignment="1">
      <alignment horizontal="right" wrapText="1"/>
    </xf>
    <xf numFmtId="0" fontId="5" fillId="0" borderId="4" xfId="3" applyFont="1" applyBorder="1"/>
    <xf numFmtId="0" fontId="5" fillId="0" borderId="0" xfId="3" applyFont="1" applyBorder="1"/>
    <xf numFmtId="0" fontId="5" fillId="0" borderId="0" xfId="3" applyFont="1" applyBorder="1" applyAlignment="1">
      <alignment wrapText="1"/>
    </xf>
    <xf numFmtId="49" fontId="6" fillId="0" borderId="0" xfId="3" applyNumberFormat="1" applyFont="1" applyBorder="1" applyAlignment="1">
      <alignment wrapText="1"/>
    </xf>
    <xf numFmtId="5" fontId="5" fillId="0" borderId="4" xfId="2" applyNumberFormat="1" applyFont="1" applyFill="1" applyBorder="1" applyAlignment="1">
      <alignment horizontal="right"/>
    </xf>
    <xf numFmtId="0" fontId="5" fillId="0" borderId="0" xfId="3" applyFont="1" applyFill="1" applyBorder="1"/>
    <xf numFmtId="5" fontId="5" fillId="0" borderId="0" xfId="3" applyNumberFormat="1" applyFont="1" applyBorder="1" applyAlignment="1">
      <alignment horizontal="right"/>
    </xf>
    <xf numFmtId="0" fontId="5" fillId="0" borderId="5" xfId="3" applyFont="1" applyBorder="1" applyAlignment="1">
      <alignment wrapText="1"/>
    </xf>
    <xf numFmtId="0" fontId="5" fillId="0" borderId="6" xfId="3" applyFont="1" applyBorder="1"/>
    <xf numFmtId="0" fontId="5" fillId="0" borderId="7" xfId="3" applyFont="1" applyBorder="1"/>
    <xf numFmtId="0" fontId="5" fillId="0" borderId="7" xfId="3" applyFont="1" applyBorder="1" applyAlignment="1">
      <alignment wrapText="1"/>
    </xf>
    <xf numFmtId="49" fontId="6" fillId="0" borderId="7" xfId="3" applyNumberFormat="1" applyFont="1" applyBorder="1" applyAlignment="1">
      <alignment wrapText="1"/>
    </xf>
    <xf numFmtId="0" fontId="5" fillId="0" borderId="7" xfId="3" applyFont="1" applyFill="1" applyBorder="1" applyAlignment="1">
      <alignment wrapText="1"/>
    </xf>
    <xf numFmtId="0" fontId="5" fillId="0" borderId="8" xfId="3" applyFont="1" applyBorder="1" applyAlignment="1">
      <alignment wrapText="1"/>
    </xf>
    <xf numFmtId="0" fontId="5" fillId="0" borderId="6" xfId="3" applyFont="1" applyBorder="1" applyAlignment="1">
      <alignment wrapText="1"/>
    </xf>
    <xf numFmtId="164" fontId="5" fillId="0" borderId="11" xfId="3" applyNumberFormat="1" applyFont="1" applyBorder="1" applyAlignment="1"/>
    <xf numFmtId="5" fontId="5" fillId="0" borderId="6" xfId="2" applyNumberFormat="1" applyFont="1" applyBorder="1" applyAlignment="1">
      <alignment horizontal="right"/>
    </xf>
    <xf numFmtId="0" fontId="5" fillId="0" borderId="7" xfId="3" applyFont="1" applyBorder="1" applyAlignment="1">
      <alignment horizontal="right"/>
    </xf>
    <xf numFmtId="0" fontId="5" fillId="0" borderId="7" xfId="3" applyFont="1" applyFill="1" applyBorder="1"/>
    <xf numFmtId="5" fontId="5" fillId="0" borderId="7" xfId="3" applyNumberFormat="1" applyFont="1" applyBorder="1" applyAlignment="1">
      <alignment horizontal="right"/>
    </xf>
    <xf numFmtId="0" fontId="6" fillId="0" borderId="12" xfId="3" applyFont="1" applyBorder="1" applyAlignment="1">
      <alignment horizontal="center" wrapText="1"/>
    </xf>
    <xf numFmtId="0" fontId="6" fillId="0" borderId="10" xfId="3" applyFont="1" applyBorder="1" applyAlignment="1">
      <alignment horizontal="center" wrapText="1"/>
    </xf>
    <xf numFmtId="0" fontId="6" fillId="0" borderId="16" xfId="3" applyFont="1" applyBorder="1" applyAlignment="1">
      <alignment horizontal="center" wrapText="1"/>
    </xf>
    <xf numFmtId="0" fontId="6" fillId="0" borderId="11" xfId="3" applyFont="1" applyBorder="1" applyAlignment="1">
      <alignment horizontal="center" wrapText="1"/>
    </xf>
    <xf numFmtId="0" fontId="5" fillId="0" borderId="18" xfId="0" applyFont="1" applyFill="1" applyBorder="1" applyAlignment="1">
      <alignment horizontal="left" vertical="top"/>
    </xf>
    <xf numFmtId="0" fontId="5" fillId="0" borderId="19" xfId="0" applyFont="1" applyFill="1" applyBorder="1" applyAlignment="1">
      <alignment horizontal="center" vertical="top"/>
    </xf>
    <xf numFmtId="1" fontId="5" fillId="0" borderId="13" xfId="0" applyNumberFormat="1" applyFont="1" applyFill="1" applyBorder="1" applyAlignment="1">
      <alignment horizontal="center" vertical="top" wrapText="1"/>
    </xf>
    <xf numFmtId="49" fontId="5" fillId="0" borderId="18" xfId="0" applyNumberFormat="1" applyFont="1" applyFill="1" applyBorder="1" applyAlignment="1">
      <alignment horizontal="left" vertical="top"/>
    </xf>
    <xf numFmtId="0" fontId="5" fillId="0" borderId="13" xfId="3" applyNumberFormat="1" applyFont="1" applyBorder="1" applyAlignment="1">
      <alignment vertical="top" wrapText="1"/>
    </xf>
    <xf numFmtId="0" fontId="5" fillId="0" borderId="13" xfId="3" applyFont="1" applyBorder="1" applyAlignment="1">
      <alignment horizontal="left" vertical="top" wrapText="1"/>
    </xf>
    <xf numFmtId="42" fontId="8" fillId="0" borderId="18" xfId="0" applyNumberFormat="1" applyFont="1" applyFill="1" applyBorder="1" applyAlignment="1">
      <alignment horizontal="left" vertical="top" wrapText="1"/>
    </xf>
    <xf numFmtId="14" fontId="5" fillId="0" borderId="13" xfId="3" applyNumberFormat="1" applyFont="1" applyFill="1" applyBorder="1" applyAlignment="1">
      <alignment horizontal="right" vertical="top" wrapText="1"/>
    </xf>
    <xf numFmtId="9" fontId="5" fillId="0" borderId="13" xfId="4" applyFont="1" applyFill="1" applyBorder="1" applyAlignment="1">
      <alignment horizontal="center" vertical="top" wrapText="1"/>
    </xf>
    <xf numFmtId="5" fontId="5" fillId="0" borderId="13" xfId="5" applyNumberFormat="1" applyFont="1" applyBorder="1" applyAlignment="1">
      <alignment horizontal="right" vertical="top" wrapText="1"/>
    </xf>
    <xf numFmtId="7" fontId="5" fillId="0" borderId="20" xfId="3" applyNumberFormat="1" applyFont="1" applyFill="1" applyBorder="1" applyAlignment="1">
      <alignment vertical="top" wrapText="1"/>
    </xf>
    <xf numFmtId="0" fontId="5" fillId="0" borderId="0" xfId="3" applyNumberFormat="1" applyFont="1" applyBorder="1" applyAlignment="1">
      <alignment vertical="top" wrapText="1"/>
    </xf>
    <xf numFmtId="0" fontId="5" fillId="0" borderId="21" xfId="0" applyFont="1" applyFill="1" applyBorder="1" applyAlignment="1">
      <alignment horizontal="center" vertical="top"/>
    </xf>
    <xf numFmtId="49" fontId="9" fillId="0" borderId="18" xfId="0" applyNumberFormat="1" applyFont="1" applyFill="1" applyBorder="1" applyAlignment="1">
      <alignment horizontal="left" vertical="top"/>
    </xf>
    <xf numFmtId="165" fontId="10" fillId="0" borderId="18" xfId="0" applyNumberFormat="1" applyFont="1" applyFill="1" applyBorder="1" applyAlignment="1">
      <alignment horizontal="center" vertical="top" wrapText="1"/>
    </xf>
    <xf numFmtId="9" fontId="5" fillId="0" borderId="13" xfId="4" applyFont="1" applyBorder="1" applyAlignment="1">
      <alignment horizontal="center" vertical="top" wrapText="1"/>
    </xf>
    <xf numFmtId="5" fontId="5" fillId="0" borderId="13" xfId="2" applyNumberFormat="1" applyFont="1" applyFill="1" applyBorder="1" applyAlignment="1">
      <alignment horizontal="right" vertical="top"/>
    </xf>
    <xf numFmtId="0" fontId="5" fillId="0" borderId="20" xfId="3" applyFont="1" applyFill="1" applyBorder="1" applyAlignment="1">
      <alignment vertical="top" wrapText="1"/>
    </xf>
    <xf numFmtId="0" fontId="5" fillId="0" borderId="0" xfId="3" applyFont="1" applyFill="1" applyBorder="1" applyAlignment="1">
      <alignment wrapText="1"/>
    </xf>
    <xf numFmtId="49" fontId="5" fillId="0" borderId="0" xfId="3" applyNumberFormat="1" applyFont="1" applyFill="1" applyBorder="1"/>
    <xf numFmtId="0" fontId="5" fillId="0" borderId="0" xfId="3" applyFont="1" applyFill="1" applyBorder="1" applyAlignment="1"/>
    <xf numFmtId="164" fontId="5" fillId="0" borderId="0" xfId="3" applyNumberFormat="1" applyFont="1" applyFill="1" applyBorder="1" applyAlignment="1"/>
    <xf numFmtId="5" fontId="5" fillId="0" borderId="0" xfId="2" applyNumberFormat="1" applyFont="1" applyFill="1" applyBorder="1" applyAlignment="1">
      <alignment horizontal="right"/>
    </xf>
    <xf numFmtId="0" fontId="5" fillId="0" borderId="0" xfId="3" applyFont="1" applyFill="1" applyBorder="1" applyAlignment="1">
      <alignment horizontal="right"/>
    </xf>
    <xf numFmtId="5" fontId="5" fillId="0" borderId="0" xfId="3" applyNumberFormat="1" applyFont="1" applyFill="1" applyBorder="1" applyAlignment="1">
      <alignment horizontal="right"/>
    </xf>
    <xf numFmtId="165" fontId="8" fillId="0" borderId="18" xfId="0" applyNumberFormat="1" applyFont="1" applyFill="1" applyBorder="1" applyAlignment="1">
      <alignment horizontal="left" vertical="top" wrapText="1"/>
    </xf>
    <xf numFmtId="0" fontId="0" fillId="0" borderId="0" xfId="0" applyFill="1"/>
    <xf numFmtId="0" fontId="6" fillId="0" borderId="13" xfId="0" applyFont="1" applyFill="1" applyBorder="1" applyAlignment="1">
      <alignment wrapText="1"/>
    </xf>
    <xf numFmtId="0" fontId="0" fillId="0" borderId="0" xfId="0" applyFill="1" applyBorder="1" applyAlignment="1">
      <alignment horizontal="left" wrapText="1"/>
    </xf>
    <xf numFmtId="166" fontId="0" fillId="0" borderId="0" xfId="5" applyNumberFormat="1" applyFont="1" applyFill="1"/>
    <xf numFmtId="0" fontId="0" fillId="0" borderId="0" xfId="0" applyFill="1" applyBorder="1"/>
    <xf numFmtId="0" fontId="0" fillId="0" borderId="0" xfId="0" applyFill="1" applyAlignment="1">
      <alignment horizontal="center"/>
    </xf>
    <xf numFmtId="14" fontId="0" fillId="0" borderId="0" xfId="0" applyNumberFormat="1" applyFill="1" applyBorder="1" applyAlignment="1">
      <alignment horizontal="left" wrapText="1"/>
    </xf>
    <xf numFmtId="166" fontId="0" fillId="0" borderId="0" xfId="5" applyNumberFormat="1" applyFont="1" applyFill="1" applyBorder="1"/>
    <xf numFmtId="0" fontId="14" fillId="0" borderId="0" xfId="0" applyFont="1" applyFill="1" applyBorder="1"/>
    <xf numFmtId="14" fontId="14" fillId="0" borderId="13" xfId="0" applyNumberFormat="1" applyFont="1" applyFill="1" applyBorder="1" applyAlignment="1">
      <alignment horizontal="left"/>
    </xf>
    <xf numFmtId="0" fontId="0" fillId="0" borderId="0" xfId="0" applyFill="1" applyBorder="1" applyAlignment="1">
      <alignment horizontal="left"/>
    </xf>
    <xf numFmtId="0" fontId="6" fillId="0" borderId="7" xfId="0" applyFont="1" applyFill="1" applyBorder="1" applyAlignment="1">
      <alignment wrapText="1"/>
    </xf>
    <xf numFmtId="0" fontId="0" fillId="0" borderId="7" xfId="0" applyFill="1" applyBorder="1" applyAlignment="1">
      <alignment wrapText="1"/>
    </xf>
    <xf numFmtId="0" fontId="0" fillId="0" borderId="0" xfId="0" applyFill="1" applyAlignment="1">
      <alignment wrapText="1"/>
    </xf>
    <xf numFmtId="0" fontId="0" fillId="0" borderId="13" xfId="0" applyFill="1" applyBorder="1" applyAlignment="1">
      <alignment horizontal="center" vertical="center"/>
    </xf>
    <xf numFmtId="0" fontId="0" fillId="0" borderId="13" xfId="0" applyFill="1" applyBorder="1" applyAlignment="1">
      <alignment vertical="center" wrapText="1"/>
    </xf>
    <xf numFmtId="0" fontId="0" fillId="0" borderId="13" xfId="0" applyFill="1" applyBorder="1" applyAlignment="1">
      <alignment horizontal="left" vertical="center" wrapText="1"/>
    </xf>
    <xf numFmtId="9" fontId="0" fillId="0" borderId="13" xfId="4" applyFont="1" applyFill="1" applyBorder="1" applyAlignment="1">
      <alignment horizontal="center" vertical="center" wrapText="1"/>
    </xf>
    <xf numFmtId="42" fontId="0" fillId="0" borderId="19" xfId="5" applyNumberFormat="1" applyFont="1" applyFill="1" applyBorder="1" applyAlignment="1">
      <alignment vertical="center" wrapText="1"/>
    </xf>
    <xf numFmtId="166" fontId="0" fillId="0" borderId="13" xfId="5" applyNumberFormat="1" applyFont="1" applyFill="1" applyBorder="1" applyAlignment="1">
      <alignment vertical="center" wrapText="1"/>
    </xf>
    <xf numFmtId="0" fontId="0" fillId="0" borderId="13" xfId="0" applyFill="1" applyBorder="1" applyAlignment="1">
      <alignment horizontal="center" vertical="center" wrapText="1"/>
    </xf>
    <xf numFmtId="167" fontId="0" fillId="0" borderId="13" xfId="0" applyNumberFormat="1" applyFill="1" applyBorder="1" applyAlignment="1">
      <alignment horizontal="center" vertical="center" wrapText="1"/>
    </xf>
    <xf numFmtId="42" fontId="0" fillId="0" borderId="13" xfId="5" applyNumberFormat="1" applyFont="1" applyFill="1" applyBorder="1" applyAlignment="1">
      <alignment vertical="center" wrapText="1"/>
    </xf>
    <xf numFmtId="167" fontId="0" fillId="0" borderId="1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xf numFmtId="0" fontId="0" fillId="0" borderId="0" xfId="0" applyFill="1" applyBorder="1" applyAlignment="1">
      <alignment wrapText="1"/>
    </xf>
    <xf numFmtId="0" fontId="6" fillId="0" borderId="23" xfId="0" applyFont="1" applyFill="1" applyBorder="1" applyAlignment="1">
      <alignment horizontal="center"/>
    </xf>
    <xf numFmtId="166" fontId="6" fillId="0" borderId="24" xfId="0" applyNumberFormat="1" applyFont="1" applyFill="1" applyBorder="1"/>
    <xf numFmtId="166" fontId="6" fillId="0" borderId="24" xfId="5" applyNumberFormat="1" applyFont="1" applyFill="1" applyBorder="1"/>
    <xf numFmtId="0" fontId="0" fillId="0" borderId="25" xfId="0" applyFill="1" applyBorder="1"/>
    <xf numFmtId="0" fontId="0" fillId="0" borderId="2" xfId="0" applyFill="1" applyBorder="1"/>
    <xf numFmtId="0" fontId="0" fillId="0" borderId="25" xfId="0" applyFill="1" applyBorder="1" applyAlignment="1">
      <alignment horizontal="center"/>
    </xf>
    <xf numFmtId="0" fontId="6" fillId="0" borderId="13"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14" fillId="0" borderId="0" xfId="0" applyFont="1" applyBorder="1"/>
    <xf numFmtId="14" fontId="14" fillId="0" borderId="13" xfId="0" applyNumberFormat="1" applyFont="1" applyBorder="1" applyAlignment="1">
      <alignment horizontal="left"/>
    </xf>
    <xf numFmtId="0" fontId="0" fillId="0" borderId="0" xfId="0" applyBorder="1" applyAlignment="1">
      <alignment horizontal="left"/>
    </xf>
    <xf numFmtId="0" fontId="6" fillId="0" borderId="7" xfId="0" applyFont="1" applyBorder="1" applyAlignment="1">
      <alignment wrapText="1"/>
    </xf>
    <xf numFmtId="0" fontId="0" fillId="0" borderId="7" xfId="0" applyBorder="1" applyAlignment="1">
      <alignment wrapText="1"/>
    </xf>
    <xf numFmtId="0" fontId="0" fillId="0" borderId="0" xfId="0" applyAlignment="1">
      <alignment wrapText="1"/>
    </xf>
    <xf numFmtId="0" fontId="0" fillId="0" borderId="13" xfId="0" applyBorder="1" applyAlignment="1">
      <alignment horizontal="center" wrapText="1"/>
    </xf>
    <xf numFmtId="0" fontId="0" fillId="0" borderId="13" xfId="0" applyBorder="1" applyAlignment="1">
      <alignment horizontal="left" wrapText="1"/>
    </xf>
    <xf numFmtId="166" fontId="0" fillId="0" borderId="13" xfId="5" applyNumberFormat="1" applyFont="1" applyBorder="1" applyAlignment="1">
      <alignment wrapText="1"/>
    </xf>
    <xf numFmtId="14" fontId="0" fillId="0" borderId="13" xfId="0" applyNumberFormat="1" applyBorder="1" applyAlignment="1">
      <alignment wrapText="1"/>
    </xf>
    <xf numFmtId="9" fontId="0" fillId="0" borderId="13" xfId="4" applyFont="1" applyBorder="1" applyAlignment="1">
      <alignment horizontal="center" wrapText="1"/>
    </xf>
    <xf numFmtId="166" fontId="0" fillId="0" borderId="19" xfId="5" applyNumberFormat="1" applyFont="1" applyBorder="1" applyAlignment="1">
      <alignment wrapText="1"/>
    </xf>
    <xf numFmtId="0" fontId="0" fillId="0" borderId="13" xfId="0" applyBorder="1" applyAlignment="1">
      <alignment horizontal="center"/>
    </xf>
    <xf numFmtId="0" fontId="0" fillId="0" borderId="13" xfId="0" applyBorder="1" applyAlignment="1">
      <alignment wrapText="1"/>
    </xf>
    <xf numFmtId="42" fontId="0" fillId="0" borderId="13" xfId="5" applyNumberFormat="1" applyFont="1" applyBorder="1" applyAlignment="1">
      <alignment wrapText="1"/>
    </xf>
    <xf numFmtId="14" fontId="0" fillId="0" borderId="13" xfId="0" applyNumberFormat="1" applyBorder="1"/>
    <xf numFmtId="42" fontId="0" fillId="0" borderId="19" xfId="5" applyNumberFormat="1" applyFont="1" applyBorder="1"/>
    <xf numFmtId="42" fontId="0" fillId="0" borderId="19" xfId="5" applyNumberFormat="1" applyFont="1" applyBorder="1" applyAlignment="1">
      <alignment wrapText="1"/>
    </xf>
    <xf numFmtId="0" fontId="0" fillId="0" borderId="13" xfId="0" applyBorder="1" applyAlignment="1">
      <alignment vertical="center" wrapText="1"/>
    </xf>
    <xf numFmtId="166" fontId="0" fillId="0" borderId="13" xfId="5" applyNumberFormat="1" applyFont="1" applyFill="1" applyBorder="1" applyAlignment="1">
      <alignment wrapText="1"/>
    </xf>
    <xf numFmtId="0" fontId="0" fillId="0" borderId="13" xfId="0" applyBorder="1"/>
    <xf numFmtId="0" fontId="0" fillId="0" borderId="13" xfId="0" applyBorder="1" applyAlignment="1">
      <alignment horizontal="center" vertical="center"/>
    </xf>
    <xf numFmtId="0" fontId="0" fillId="0" borderId="13" xfId="0" applyFont="1" applyBorder="1" applyAlignment="1">
      <alignment wrapText="1"/>
    </xf>
    <xf numFmtId="0" fontId="0" fillId="0" borderId="11" xfId="0" applyBorder="1" applyAlignment="1">
      <alignment wrapText="1"/>
    </xf>
    <xf numFmtId="0" fontId="0" fillId="0" borderId="27" xfId="0" applyFill="1" applyBorder="1" applyAlignment="1">
      <alignment wrapText="1"/>
    </xf>
    <xf numFmtId="168" fontId="0" fillId="0" borderId="13" xfId="5" applyNumberFormat="1" applyFont="1" applyBorder="1" applyAlignment="1">
      <alignment wrapText="1"/>
    </xf>
    <xf numFmtId="0" fontId="0" fillId="0" borderId="11" xfId="0" applyFill="1" applyBorder="1" applyAlignment="1">
      <alignment wrapText="1"/>
    </xf>
    <xf numFmtId="0" fontId="0" fillId="0" borderId="9" xfId="0" applyBorder="1" applyAlignment="1">
      <alignment horizontal="center" wrapText="1"/>
    </xf>
    <xf numFmtId="168" fontId="0" fillId="0" borderId="9" xfId="0" applyNumberFormat="1" applyBorder="1"/>
    <xf numFmtId="0" fontId="0" fillId="0" borderId="9" xfId="0" applyBorder="1"/>
    <xf numFmtId="166" fontId="0" fillId="0" borderId="9" xfId="5" applyNumberFormat="1" applyFont="1" applyBorder="1" applyAlignment="1">
      <alignment wrapText="1"/>
    </xf>
    <xf numFmtId="0" fontId="0" fillId="0" borderId="13" xfId="0" applyBorder="1" applyAlignment="1"/>
    <xf numFmtId="0" fontId="0" fillId="0" borderId="0" xfId="0" applyBorder="1" applyAlignment="1"/>
    <xf numFmtId="0" fontId="6" fillId="0" borderId="23" xfId="0" applyFont="1" applyBorder="1" applyAlignment="1">
      <alignment horizontal="center"/>
    </xf>
    <xf numFmtId="166" fontId="6" fillId="0" borderId="24" xfId="0" applyNumberFormat="1" applyFont="1" applyBorder="1"/>
    <xf numFmtId="166" fontId="6" fillId="0" borderId="28" xfId="0" applyNumberFormat="1" applyFont="1" applyBorder="1"/>
    <xf numFmtId="0" fontId="0" fillId="0" borderId="25" xfId="0" applyBorder="1"/>
    <xf numFmtId="0" fontId="0" fillId="0" borderId="2" xfId="0" applyBorder="1"/>
    <xf numFmtId="166" fontId="6" fillId="0" borderId="29" xfId="5" applyNumberFormat="1" applyFont="1" applyBorder="1" applyAlignment="1">
      <alignment wrapText="1"/>
    </xf>
    <xf numFmtId="0" fontId="6" fillId="0" borderId="0" xfId="0" applyFont="1" applyBorder="1" applyAlignment="1"/>
    <xf numFmtId="0" fontId="0" fillId="0" borderId="0" xfId="0" applyBorder="1" applyAlignment="1">
      <alignment vertical="top" wrapText="1"/>
    </xf>
    <xf numFmtId="166" fontId="0" fillId="0" borderId="0" xfId="0" applyNumberFormat="1" applyBorder="1"/>
    <xf numFmtId="14" fontId="14" fillId="0" borderId="0" xfId="0" applyNumberFormat="1" applyFont="1" applyBorder="1" applyAlignment="1">
      <alignment horizontal="left"/>
    </xf>
    <xf numFmtId="0" fontId="0" fillId="0" borderId="10" xfId="0" applyFill="1" applyBorder="1" applyAlignment="1">
      <alignment horizontal="center"/>
    </xf>
    <xf numFmtId="0" fontId="0" fillId="0" borderId="13" xfId="0" applyFill="1" applyBorder="1" applyAlignment="1">
      <alignment horizontal="center"/>
    </xf>
    <xf numFmtId="0" fontId="0" fillId="0" borderId="0" xfId="0" applyAlignment="1">
      <alignment vertical="center"/>
    </xf>
    <xf numFmtId="0" fontId="6" fillId="0" borderId="13" xfId="0" applyFont="1" applyBorder="1" applyAlignment="1">
      <alignmen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0" fillId="0" borderId="0" xfId="0" applyBorder="1" applyAlignment="1">
      <alignment horizontal="left" vertical="center"/>
    </xf>
    <xf numFmtId="0" fontId="6"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vertical="center" wrapText="1"/>
    </xf>
    <xf numFmtId="0" fontId="6" fillId="0" borderId="26" xfId="0" applyFont="1" applyBorder="1" applyAlignment="1">
      <alignment vertical="center" wrapText="1"/>
    </xf>
    <xf numFmtId="0" fontId="6" fillId="0" borderId="19" xfId="0" applyFont="1" applyBorder="1" applyAlignment="1">
      <alignmen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wrapText="1"/>
    </xf>
    <xf numFmtId="6" fontId="0" fillId="0" borderId="13" xfId="0" applyNumberFormat="1" applyBorder="1" applyAlignment="1">
      <alignment horizontal="center" vertical="center" wrapText="1"/>
    </xf>
    <xf numFmtId="164" fontId="0" fillId="0" borderId="13" xfId="0" applyNumberFormat="1" applyBorder="1" applyAlignment="1">
      <alignment horizontal="center" vertical="center" wrapText="1"/>
    </xf>
    <xf numFmtId="0" fontId="4" fillId="0" borderId="13" xfId="0" applyFont="1" applyBorder="1" applyAlignment="1">
      <alignment vertical="center" wrapText="1"/>
    </xf>
    <xf numFmtId="164" fontId="0" fillId="0" borderId="9" xfId="0" applyNumberFormat="1" applyBorder="1" applyAlignment="1">
      <alignment horizontal="center" vertical="center" wrapText="1"/>
    </xf>
    <xf numFmtId="164" fontId="0" fillId="0" borderId="9"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42" fontId="0" fillId="0" borderId="0" xfId="5" applyNumberFormat="1"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42" fontId="0" fillId="0" borderId="0" xfId="5" applyNumberFormat="1" applyFont="1" applyBorder="1" applyAlignment="1">
      <alignment vertical="center"/>
    </xf>
    <xf numFmtId="0" fontId="14" fillId="0" borderId="0" xfId="0" applyFont="1" applyBorder="1" applyAlignment="1">
      <alignment horizontal="center" vertical="center"/>
    </xf>
    <xf numFmtId="14" fontId="14" fillId="0" borderId="13" xfId="0" applyNumberFormat="1" applyFont="1" applyBorder="1" applyAlignment="1">
      <alignment horizontal="left" vertical="center"/>
    </xf>
    <xf numFmtId="0" fontId="0" fillId="0" borderId="13" xfId="0" applyBorder="1" applyAlignment="1">
      <alignment horizontal="left" vertical="center" wrapText="1"/>
    </xf>
    <xf numFmtId="0" fontId="0" fillId="0" borderId="13" xfId="3" applyFont="1" applyBorder="1" applyAlignment="1">
      <alignment vertical="center" wrapText="1"/>
    </xf>
    <xf numFmtId="42" fontId="0" fillId="0" borderId="13" xfId="5" applyNumberFormat="1" applyFont="1" applyBorder="1" applyAlignment="1">
      <alignment horizontal="center" vertical="center" wrapText="1"/>
    </xf>
    <xf numFmtId="167" fontId="0" fillId="0" borderId="13" xfId="0" applyNumberFormat="1" applyBorder="1" applyAlignment="1">
      <alignment horizontal="center" vertical="center" wrapText="1"/>
    </xf>
    <xf numFmtId="9" fontId="0" fillId="0" borderId="13" xfId="4" applyFont="1" applyBorder="1" applyAlignment="1">
      <alignment horizontal="center" vertical="center" wrapText="1"/>
    </xf>
    <xf numFmtId="42" fontId="0" fillId="0" borderId="19" xfId="5" applyNumberFormat="1" applyFont="1" applyBorder="1" applyAlignment="1">
      <alignment vertical="center" wrapText="1"/>
    </xf>
    <xf numFmtId="166" fontId="0" fillId="0" borderId="19" xfId="5" applyNumberFormat="1" applyFont="1" applyBorder="1" applyAlignment="1">
      <alignment vertical="center" wrapText="1"/>
    </xf>
    <xf numFmtId="166" fontId="0" fillId="0" borderId="13" xfId="5" applyNumberFormat="1" applyFont="1" applyBorder="1" applyAlignment="1">
      <alignment vertical="center" wrapText="1"/>
    </xf>
    <xf numFmtId="0" fontId="0" fillId="0" borderId="13" xfId="3" applyFont="1" applyBorder="1" applyAlignment="1">
      <alignment horizontal="left" vertical="center" wrapText="1"/>
    </xf>
    <xf numFmtId="167" fontId="0" fillId="0" borderId="13" xfId="0" applyNumberFormat="1" applyBorder="1" applyAlignment="1">
      <alignment horizontal="center" vertical="center"/>
    </xf>
    <xf numFmtId="9" fontId="0" fillId="0" borderId="13" xfId="0" applyNumberFormat="1" applyBorder="1" applyAlignment="1">
      <alignment horizontal="center" vertical="center"/>
    </xf>
    <xf numFmtId="41" fontId="0" fillId="0" borderId="13" xfId="5" applyNumberFormat="1" applyFont="1" applyBorder="1" applyAlignment="1">
      <alignment horizontal="center" vertical="center" wrapText="1"/>
    </xf>
    <xf numFmtId="42" fontId="0" fillId="0" borderId="19" xfId="5" applyNumberFormat="1" applyFont="1" applyBorder="1" applyAlignment="1">
      <alignment horizontal="center" vertical="center" wrapText="1"/>
    </xf>
    <xf numFmtId="42" fontId="0" fillId="0" borderId="13" xfId="5" applyNumberFormat="1" applyFont="1" applyBorder="1" applyAlignment="1">
      <alignment vertical="center" wrapText="1"/>
    </xf>
    <xf numFmtId="41" fontId="0" fillId="0" borderId="13" xfId="5" applyNumberFormat="1" applyFont="1" applyBorder="1" applyAlignment="1">
      <alignment vertical="center"/>
    </xf>
    <xf numFmtId="42" fontId="0" fillId="0" borderId="19" xfId="5" applyNumberFormat="1" applyFont="1" applyBorder="1" applyAlignment="1">
      <alignment vertical="center"/>
    </xf>
    <xf numFmtId="0" fontId="0" fillId="0" borderId="13" xfId="0" applyBorder="1" applyAlignment="1">
      <alignment vertical="center"/>
    </xf>
    <xf numFmtId="42" fontId="0" fillId="0" borderId="13" xfId="5" applyNumberFormat="1" applyFont="1" applyBorder="1" applyAlignment="1">
      <alignment vertical="center"/>
    </xf>
    <xf numFmtId="0" fontId="0" fillId="0" borderId="19" xfId="0" applyBorder="1" applyAlignment="1">
      <alignment vertical="center"/>
    </xf>
    <xf numFmtId="0" fontId="17" fillId="0" borderId="13" xfId="0" applyFont="1" applyBorder="1" applyAlignment="1">
      <alignment vertical="center"/>
    </xf>
    <xf numFmtId="42" fontId="0" fillId="0" borderId="13" xfId="0" applyNumberFormat="1" applyBorder="1" applyAlignment="1">
      <alignment horizontal="center" vertical="center"/>
    </xf>
    <xf numFmtId="0" fontId="0" fillId="0" borderId="9" xfId="0" applyBorder="1" applyAlignment="1">
      <alignment vertical="center"/>
    </xf>
    <xf numFmtId="42" fontId="0" fillId="0" borderId="9" xfId="5" applyNumberFormat="1" applyFont="1" applyBorder="1" applyAlignment="1">
      <alignment vertical="center"/>
    </xf>
    <xf numFmtId="0" fontId="0" fillId="0" borderId="9" xfId="0" applyBorder="1" applyAlignment="1">
      <alignment horizontal="center" vertical="center"/>
    </xf>
    <xf numFmtId="42" fontId="0" fillId="0" borderId="3" xfId="5" applyNumberFormat="1" applyFont="1" applyBorder="1" applyAlignment="1">
      <alignment vertical="center"/>
    </xf>
    <xf numFmtId="0" fontId="0" fillId="0" borderId="3" xfId="0" applyBorder="1" applyAlignment="1">
      <alignment vertical="center"/>
    </xf>
    <xf numFmtId="166" fontId="0" fillId="0" borderId="9" xfId="5" applyNumberFormat="1" applyFont="1" applyBorder="1" applyAlignment="1">
      <alignment vertical="center" wrapText="1"/>
    </xf>
    <xf numFmtId="0" fontId="0" fillId="0" borderId="0" xfId="0" applyBorder="1" applyAlignment="1">
      <alignment vertical="center"/>
    </xf>
    <xf numFmtId="0" fontId="6" fillId="0" borderId="23" xfId="0" applyFont="1" applyBorder="1" applyAlignment="1">
      <alignment horizontal="center" vertical="center"/>
    </xf>
    <xf numFmtId="42" fontId="6" fillId="0" borderId="24" xfId="5" applyNumberFormat="1" applyFont="1" applyBorder="1" applyAlignment="1">
      <alignment vertical="center"/>
    </xf>
    <xf numFmtId="42" fontId="6" fillId="0" borderId="28" xfId="5" applyNumberFormat="1" applyFont="1" applyBorder="1" applyAlignment="1">
      <alignment vertical="center"/>
    </xf>
    <xf numFmtId="44" fontId="0" fillId="0" borderId="25" xfId="5" applyFont="1" applyBorder="1" applyAlignment="1">
      <alignment horizontal="center" vertical="center"/>
    </xf>
    <xf numFmtId="42" fontId="0" fillId="0" borderId="2" xfId="0" applyNumberFormat="1" applyBorder="1" applyAlignment="1">
      <alignment horizontal="center" vertical="center"/>
    </xf>
    <xf numFmtId="0" fontId="0" fillId="0" borderId="2" xfId="0" applyBorder="1" applyAlignment="1">
      <alignment horizontal="center" vertical="center"/>
    </xf>
    <xf numFmtId="166" fontId="6" fillId="0" borderId="28" xfId="0" applyNumberFormat="1" applyFont="1" applyBorder="1" applyAlignment="1">
      <alignment vertical="center"/>
    </xf>
    <xf numFmtId="166" fontId="6" fillId="0" borderId="29" xfId="5" applyNumberFormat="1" applyFont="1" applyBorder="1" applyAlignment="1">
      <alignment vertical="center" wrapText="1"/>
    </xf>
    <xf numFmtId="0" fontId="0" fillId="0" borderId="25" xfId="0" applyBorder="1" applyAlignment="1">
      <alignment vertical="center"/>
    </xf>
    <xf numFmtId="0" fontId="5" fillId="0" borderId="0" xfId="3"/>
    <xf numFmtId="0" fontId="5" fillId="0" borderId="0" xfId="3" applyAlignment="1">
      <alignment horizontal="center" vertical="center"/>
    </xf>
    <xf numFmtId="0" fontId="6" fillId="0" borderId="13" xfId="3" applyFont="1" applyBorder="1" applyAlignment="1">
      <alignment vertical="center" wrapText="1"/>
    </xf>
    <xf numFmtId="0" fontId="5" fillId="0" borderId="0" xfId="3" applyAlignment="1">
      <alignment vertical="center"/>
    </xf>
    <xf numFmtId="14" fontId="5" fillId="0" borderId="0" xfId="3" applyNumberFormat="1" applyBorder="1" applyAlignment="1">
      <alignment horizontal="left" vertical="center" wrapText="1"/>
    </xf>
    <xf numFmtId="0" fontId="5" fillId="0" borderId="0" xfId="3" applyBorder="1" applyAlignment="1">
      <alignment horizontal="left" vertical="center"/>
    </xf>
    <xf numFmtId="0" fontId="6" fillId="0" borderId="7" xfId="3" applyFont="1" applyBorder="1" applyAlignment="1">
      <alignment vertical="center" wrapText="1"/>
    </xf>
    <xf numFmtId="0" fontId="5" fillId="0" borderId="7" xfId="3" applyBorder="1" applyAlignment="1">
      <alignment vertical="center" wrapText="1"/>
    </xf>
    <xf numFmtId="0" fontId="5" fillId="0" borderId="0" xfId="3" applyAlignment="1">
      <alignment vertical="center" wrapText="1"/>
    </xf>
    <xf numFmtId="0" fontId="5" fillId="0" borderId="13" xfId="3" applyFont="1" applyFill="1" applyBorder="1" applyAlignment="1">
      <alignment horizontal="center" vertical="center" wrapText="1"/>
    </xf>
    <xf numFmtId="0" fontId="5" fillId="0" borderId="13" xfId="3" applyFill="1" applyBorder="1" applyAlignment="1">
      <alignment horizontal="left" vertical="center" wrapText="1"/>
    </xf>
    <xf numFmtId="0" fontId="5" fillId="0" borderId="13" xfId="3" applyFont="1" applyFill="1" applyBorder="1" applyAlignment="1">
      <alignment horizontal="left" vertical="center" wrapText="1"/>
    </xf>
    <xf numFmtId="0" fontId="5" fillId="0" borderId="13" xfId="3" applyFill="1" applyBorder="1" applyAlignment="1">
      <alignment vertical="center" wrapText="1"/>
    </xf>
    <xf numFmtId="0" fontId="19" fillId="0" borderId="13" xfId="3" applyFont="1" applyFill="1" applyBorder="1" applyAlignment="1">
      <alignment horizontal="left" vertical="center" wrapText="1"/>
    </xf>
    <xf numFmtId="0" fontId="5" fillId="5" borderId="13" xfId="3" applyFont="1" applyFill="1" applyBorder="1" applyAlignment="1">
      <alignment horizontal="center" vertical="center" wrapText="1"/>
    </xf>
    <xf numFmtId="0" fontId="5" fillId="5" borderId="13" xfId="3" applyFill="1" applyBorder="1" applyAlignment="1">
      <alignment vertical="center" wrapText="1"/>
    </xf>
    <xf numFmtId="0" fontId="5" fillId="5" borderId="13" xfId="3" applyFont="1" applyFill="1" applyBorder="1" applyAlignment="1">
      <alignment horizontal="left" vertical="center" wrapText="1"/>
    </xf>
    <xf numFmtId="0" fontId="5" fillId="5" borderId="13" xfId="3" applyFill="1" applyBorder="1" applyAlignment="1">
      <alignment horizontal="left" vertical="center" wrapText="1"/>
    </xf>
    <xf numFmtId="0" fontId="5" fillId="0" borderId="0" xfId="3" applyFill="1" applyAlignment="1">
      <alignment vertical="center"/>
    </xf>
    <xf numFmtId="14" fontId="14" fillId="0" borderId="13" xfId="3" applyNumberFormat="1" applyFont="1" applyBorder="1" applyAlignment="1">
      <alignment horizontal="center" vertical="center"/>
    </xf>
    <xf numFmtId="49" fontId="19" fillId="0" borderId="13" xfId="3" applyNumberFormat="1" applyFont="1" applyFill="1" applyBorder="1" applyAlignment="1">
      <alignment horizontal="center" vertical="center" wrapText="1"/>
    </xf>
    <xf numFmtId="9" fontId="5" fillId="0" borderId="13" xfId="4" applyFont="1" applyFill="1" applyBorder="1" applyAlignment="1">
      <alignment horizontal="left" vertical="center" wrapText="1"/>
    </xf>
    <xf numFmtId="0" fontId="5" fillId="0" borderId="13" xfId="3" applyFont="1" applyFill="1" applyBorder="1" applyAlignment="1">
      <alignment vertical="center" wrapText="1"/>
    </xf>
    <xf numFmtId="0" fontId="5" fillId="0" borderId="0" xfId="3" applyBorder="1" applyAlignment="1">
      <alignment horizontal="left" vertical="center" wrapText="1"/>
    </xf>
    <xf numFmtId="164" fontId="6" fillId="0" borderId="28" xfId="3" applyNumberFormat="1" applyFont="1" applyBorder="1" applyAlignment="1">
      <alignment vertical="center"/>
    </xf>
    <xf numFmtId="0" fontId="5" fillId="0" borderId="0" xfId="3" applyAlignment="1">
      <alignment horizontal="left" vertical="center" wrapText="1"/>
    </xf>
    <xf numFmtId="0" fontId="6" fillId="0" borderId="0" xfId="3" applyFont="1" applyBorder="1" applyAlignment="1">
      <alignment horizontal="left" vertical="center"/>
    </xf>
    <xf numFmtId="9" fontId="19" fillId="0" borderId="13" xfId="4" applyFont="1" applyFill="1" applyBorder="1" applyAlignment="1">
      <alignment horizontal="left" vertical="center" wrapText="1"/>
    </xf>
    <xf numFmtId="49" fontId="19" fillId="5" borderId="13" xfId="3" applyNumberFormat="1" applyFont="1" applyFill="1" applyBorder="1" applyAlignment="1">
      <alignment horizontal="center" vertical="center" wrapText="1"/>
    </xf>
    <xf numFmtId="164" fontId="19" fillId="5" borderId="13" xfId="3" applyNumberFormat="1" applyFont="1" applyFill="1" applyBorder="1" applyAlignment="1">
      <alignment horizontal="center" vertical="center" wrapText="1"/>
    </xf>
    <xf numFmtId="164" fontId="19" fillId="0" borderId="13" xfId="3" applyNumberFormat="1" applyFont="1" applyFill="1" applyBorder="1" applyAlignment="1">
      <alignment horizontal="center" vertical="center" wrapText="1"/>
    </xf>
    <xf numFmtId="5" fontId="19" fillId="0" borderId="19" xfId="5" applyNumberFormat="1" applyFont="1" applyFill="1" applyBorder="1" applyAlignment="1">
      <alignment horizontal="center" vertical="center" wrapText="1"/>
    </xf>
    <xf numFmtId="5" fontId="19" fillId="0" borderId="13" xfId="5" applyNumberFormat="1" applyFont="1" applyFill="1" applyBorder="1" applyAlignment="1">
      <alignment horizontal="center" vertical="center" wrapText="1"/>
    </xf>
    <xf numFmtId="5" fontId="19" fillId="5" borderId="13" xfId="5" applyNumberFormat="1" applyFont="1" applyFill="1" applyBorder="1" applyAlignment="1">
      <alignment horizontal="center" vertical="center" wrapText="1"/>
    </xf>
    <xf numFmtId="164" fontId="19" fillId="0" borderId="9" xfId="3" applyNumberFormat="1" applyFont="1" applyFill="1" applyBorder="1" applyAlignment="1">
      <alignment horizontal="center" vertical="center" wrapText="1"/>
    </xf>
    <xf numFmtId="0" fontId="5" fillId="0" borderId="0" xfId="3" applyBorder="1" applyAlignment="1">
      <alignment vertical="center"/>
    </xf>
    <xf numFmtId="14" fontId="14" fillId="0" borderId="0" xfId="3" applyNumberFormat="1" applyFont="1" applyBorder="1" applyAlignment="1">
      <alignment horizontal="center" vertical="center"/>
    </xf>
    <xf numFmtId="164" fontId="6" fillId="0" borderId="0" xfId="5" applyNumberFormat="1" applyFont="1" applyFill="1" applyBorder="1" applyAlignment="1">
      <alignment horizontal="center" vertical="center" wrapText="1"/>
    </xf>
    <xf numFmtId="0" fontId="22" fillId="0" borderId="13" xfId="3" applyFont="1" applyFill="1" applyBorder="1" applyAlignment="1">
      <alignment horizontal="center" vertical="center" wrapText="1"/>
    </xf>
    <xf numFmtId="0" fontId="22" fillId="5" borderId="13" xfId="3" applyFont="1" applyFill="1" applyBorder="1" applyAlignment="1">
      <alignment horizontal="center" vertical="center" wrapText="1"/>
    </xf>
    <xf numFmtId="167" fontId="19" fillId="5" borderId="13" xfId="4" applyNumberFormat="1" applyFont="1" applyFill="1" applyBorder="1" applyAlignment="1">
      <alignment horizontal="center" vertical="center" wrapText="1"/>
    </xf>
    <xf numFmtId="9" fontId="19" fillId="5" borderId="13" xfId="4" applyFont="1" applyFill="1" applyBorder="1" applyAlignment="1">
      <alignment horizontal="center" vertical="center" wrapText="1"/>
    </xf>
    <xf numFmtId="5" fontId="19" fillId="5" borderId="19" xfId="5" applyNumberFormat="1" applyFont="1" applyFill="1" applyBorder="1" applyAlignment="1">
      <alignment horizontal="center" vertical="center" wrapText="1"/>
    </xf>
    <xf numFmtId="0" fontId="20" fillId="0" borderId="0" xfId="3" applyNumberFormat="1" applyFont="1" applyFill="1" applyBorder="1" applyAlignment="1">
      <alignment vertical="center"/>
    </xf>
    <xf numFmtId="0" fontId="20" fillId="0" borderId="0" xfId="3" applyNumberFormat="1" applyFont="1" applyFill="1" applyAlignment="1" applyProtection="1">
      <alignment vertical="center"/>
      <protection locked="0"/>
    </xf>
    <xf numFmtId="167" fontId="24" fillId="0" borderId="0" xfId="3" applyNumberFormat="1" applyFont="1" applyFill="1" applyBorder="1" applyAlignment="1">
      <alignment vertical="center"/>
    </xf>
    <xf numFmtId="0" fontId="20" fillId="0" borderId="0" xfId="3" applyNumberFormat="1" applyFont="1" applyFill="1" applyBorder="1" applyAlignment="1" applyProtection="1">
      <alignment vertical="center"/>
      <protection locked="0"/>
    </xf>
    <xf numFmtId="0" fontId="20" fillId="0" borderId="0" xfId="3" applyNumberFormat="1" applyFont="1" applyFill="1" applyAlignment="1">
      <alignment vertical="center"/>
    </xf>
    <xf numFmtId="167" fontId="19" fillId="0" borderId="13" xfId="4" applyNumberFormat="1" applyFont="1" applyFill="1" applyBorder="1" applyAlignment="1">
      <alignment horizontal="center" vertical="center" wrapText="1"/>
    </xf>
    <xf numFmtId="9" fontId="19" fillId="0" borderId="13" xfId="4" applyFont="1" applyFill="1" applyBorder="1" applyAlignment="1">
      <alignment horizontal="center" vertical="center" wrapText="1"/>
    </xf>
    <xf numFmtId="167" fontId="19" fillId="0" borderId="0" xfId="4" applyNumberFormat="1" applyFont="1" applyFill="1" applyBorder="1" applyAlignment="1">
      <alignment horizontal="center" vertical="center" wrapText="1"/>
    </xf>
    <xf numFmtId="0" fontId="19" fillId="0" borderId="0" xfId="4" applyNumberFormat="1" applyFont="1" applyFill="1" applyBorder="1" applyAlignment="1">
      <alignment horizontal="center" vertical="center" wrapText="1"/>
    </xf>
    <xf numFmtId="5" fontId="19" fillId="0" borderId="3" xfId="5" applyNumberFormat="1" applyFont="1" applyFill="1" applyBorder="1" applyAlignment="1">
      <alignment horizontal="center" vertical="center" wrapText="1"/>
    </xf>
    <xf numFmtId="164" fontId="6" fillId="0" borderId="30" xfId="5" applyNumberFormat="1" applyFont="1" applyFill="1" applyBorder="1" applyAlignment="1">
      <alignment horizontal="center" vertical="center" wrapText="1"/>
    </xf>
    <xf numFmtId="164" fontId="6" fillId="0" borderId="31" xfId="5" applyNumberFormat="1" applyFont="1" applyFill="1" applyBorder="1" applyAlignment="1">
      <alignment horizontal="center" vertical="center" wrapText="1"/>
    </xf>
    <xf numFmtId="164" fontId="6" fillId="0" borderId="32" xfId="5" applyNumberFormat="1" applyFont="1" applyFill="1" applyBorder="1" applyAlignment="1">
      <alignment horizontal="center" vertical="center" wrapText="1"/>
    </xf>
    <xf numFmtId="9" fontId="0" fillId="0" borderId="13" xfId="0" applyNumberFormat="1" applyBorder="1" applyAlignment="1">
      <alignment horizontal="center" vertical="center" wrapText="1"/>
    </xf>
    <xf numFmtId="41" fontId="0" fillId="0" borderId="13" xfId="5" applyNumberFormat="1" applyFont="1" applyBorder="1" applyAlignment="1">
      <alignment vertical="center" wrapText="1"/>
    </xf>
    <xf numFmtId="166" fontId="0" fillId="0" borderId="19" xfId="5" applyNumberFormat="1" applyFont="1" applyFill="1" applyBorder="1" applyAlignment="1">
      <alignment vertical="center" wrapText="1"/>
    </xf>
    <xf numFmtId="0" fontId="0" fillId="0" borderId="13" xfId="0" quotePrefix="1" applyFill="1" applyBorder="1" applyAlignment="1">
      <alignment horizontal="center" vertical="center" wrapText="1"/>
    </xf>
    <xf numFmtId="168" fontId="0" fillId="0" borderId="13" xfId="0" applyNumberFormat="1" applyBorder="1" applyAlignment="1">
      <alignment wrapText="1"/>
    </xf>
    <xf numFmtId="164" fontId="0" fillId="0" borderId="13" xfId="0" applyNumberFormat="1" applyBorder="1" applyAlignment="1">
      <alignment wrapText="1"/>
    </xf>
    <xf numFmtId="42" fontId="0" fillId="0" borderId="13" xfId="0" applyNumberFormat="1" applyBorder="1" applyAlignment="1">
      <alignment horizontal="right" wrapText="1"/>
    </xf>
    <xf numFmtId="0" fontId="0" fillId="0" borderId="13" xfId="0" applyBorder="1" applyAlignment="1">
      <alignment horizontal="right" wrapText="1"/>
    </xf>
    <xf numFmtId="168" fontId="0" fillId="0" borderId="9" xfId="0" applyNumberFormat="1" applyBorder="1" applyAlignment="1">
      <alignment wrapText="1"/>
    </xf>
    <xf numFmtId="168" fontId="0" fillId="0" borderId="9" xfId="5" applyNumberFormat="1" applyFont="1" applyBorder="1" applyAlignment="1">
      <alignment wrapText="1"/>
    </xf>
    <xf numFmtId="0" fontId="0" fillId="0" borderId="9" xfId="0" applyBorder="1" applyAlignment="1">
      <alignment wrapText="1"/>
    </xf>
    <xf numFmtId="0" fontId="0" fillId="0" borderId="4" xfId="1" applyFont="1" applyFill="1" applyBorder="1"/>
    <xf numFmtId="0" fontId="0" fillId="2" borderId="4" xfId="1" applyFont="1" applyFill="1" applyBorder="1"/>
    <xf numFmtId="0" fontId="0" fillId="0" borderId="22" xfId="0" applyFill="1" applyBorder="1" applyAlignment="1">
      <alignment horizontal="left" wrapText="1"/>
    </xf>
    <xf numFmtId="0" fontId="0" fillId="0" borderId="19" xfId="0" applyFill="1" applyBorder="1" applyAlignment="1">
      <alignment horizontal="left" wrapText="1"/>
    </xf>
    <xf numFmtId="0" fontId="0" fillId="0" borderId="26" xfId="0" applyFill="1" applyBorder="1" applyAlignment="1">
      <alignment horizontal="left" wrapText="1"/>
    </xf>
    <xf numFmtId="0" fontId="4" fillId="0" borderId="0" xfId="0" applyFont="1" applyFill="1" applyAlignment="1">
      <alignment vertical="top" wrapText="1"/>
    </xf>
    <xf numFmtId="0" fontId="15" fillId="0" borderId="13" xfId="0" applyFont="1" applyFill="1" applyBorder="1" applyAlignment="1">
      <alignment vertical="top" wrapText="1"/>
    </xf>
    <xf numFmtId="0" fontId="26" fillId="0" borderId="0" xfId="20" applyFont="1" applyFill="1" applyBorder="1" applyAlignment="1">
      <alignment horizontal="left" wrapText="1"/>
    </xf>
    <xf numFmtId="44" fontId="4" fillId="0" borderId="0" xfId="0" applyNumberFormat="1" applyFont="1" applyFill="1" applyAlignment="1">
      <alignment vertical="top" wrapText="1"/>
    </xf>
    <xf numFmtId="0" fontId="4" fillId="0" borderId="0" xfId="0" applyFont="1" applyFill="1" applyAlignment="1">
      <alignment horizontal="right" vertical="top" wrapText="1"/>
    </xf>
    <xf numFmtId="9" fontId="4" fillId="0" borderId="0" xfId="4" applyFont="1" applyFill="1" applyBorder="1" applyAlignment="1">
      <alignment vertical="top" wrapText="1"/>
    </xf>
    <xf numFmtId="9" fontId="4" fillId="0" borderId="0" xfId="4" applyNumberFormat="1" applyFont="1" applyFill="1" applyAlignment="1">
      <alignment vertical="top" wrapText="1"/>
    </xf>
    <xf numFmtId="14" fontId="4" fillId="0" borderId="0" xfId="0" applyNumberFormat="1" applyFont="1" applyFill="1" applyBorder="1" applyAlignment="1">
      <alignment horizontal="left" vertical="top" wrapText="1"/>
    </xf>
    <xf numFmtId="0" fontId="4" fillId="0" borderId="0" xfId="0" applyFont="1" applyAlignment="1">
      <alignment vertical="top" wrapText="1"/>
    </xf>
    <xf numFmtId="44" fontId="4" fillId="0" borderId="0" xfId="0" applyNumberFormat="1" applyFont="1" applyAlignment="1">
      <alignment vertical="top" wrapText="1"/>
    </xf>
    <xf numFmtId="0" fontId="27" fillId="0" borderId="0" xfId="0" applyFont="1" applyFill="1" applyBorder="1" applyAlignment="1">
      <alignment horizontal="right" vertical="top" wrapText="1"/>
    </xf>
    <xf numFmtId="9" fontId="4" fillId="0" borderId="0" xfId="4" applyNumberFormat="1" applyFont="1" applyFill="1" applyBorder="1" applyAlignment="1">
      <alignment vertical="top" wrapText="1"/>
    </xf>
    <xf numFmtId="14" fontId="27"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9" fontId="4" fillId="0" borderId="0" xfId="4" applyFont="1" applyFill="1" applyAlignment="1">
      <alignment vertical="top" wrapText="1"/>
    </xf>
    <xf numFmtId="0" fontId="4" fillId="0" borderId="0" xfId="0" applyFont="1"/>
    <xf numFmtId="0" fontId="15" fillId="0" borderId="7" xfId="0" applyFont="1" applyFill="1" applyBorder="1" applyAlignment="1">
      <alignment vertical="top" wrapText="1"/>
    </xf>
    <xf numFmtId="0" fontId="4" fillId="0" borderId="7" xfId="0" applyFont="1" applyFill="1" applyBorder="1" applyAlignment="1">
      <alignment vertical="top" wrapText="1"/>
    </xf>
    <xf numFmtId="0" fontId="15" fillId="2" borderId="13" xfId="0" applyFont="1" applyFill="1" applyBorder="1" applyAlignment="1">
      <alignment horizontal="center" vertical="top" wrapText="1"/>
    </xf>
    <xf numFmtId="166" fontId="15" fillId="2" borderId="13" xfId="0" applyNumberFormat="1" applyFont="1" applyFill="1" applyBorder="1" applyAlignment="1">
      <alignment horizontal="center" vertical="top" wrapText="1"/>
    </xf>
    <xf numFmtId="166" fontId="15" fillId="0" borderId="13" xfId="0" applyNumberFormat="1" applyFont="1" applyFill="1" applyBorder="1" applyAlignment="1">
      <alignment horizontal="center" vertical="top" wrapText="1"/>
    </xf>
    <xf numFmtId="44" fontId="15" fillId="2" borderId="13" xfId="0" applyNumberFormat="1" applyFont="1" applyFill="1" applyBorder="1" applyAlignment="1">
      <alignment horizontal="center" vertical="top" wrapText="1"/>
    </xf>
    <xf numFmtId="9" fontId="15" fillId="2" borderId="13" xfId="4" applyFont="1" applyFill="1" applyBorder="1" applyAlignment="1">
      <alignment horizontal="center" vertical="top" wrapText="1"/>
    </xf>
    <xf numFmtId="9" fontId="15" fillId="2" borderId="13" xfId="4" applyNumberFormat="1" applyFont="1" applyFill="1" applyBorder="1" applyAlignment="1">
      <alignment horizontal="center" vertical="top" wrapText="1"/>
    </xf>
    <xf numFmtId="0" fontId="26" fillId="0" borderId="13" xfId="21"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13" xfId="0" applyFont="1" applyFill="1" applyBorder="1" applyAlignment="1">
      <alignment vertical="top" wrapText="1"/>
    </xf>
    <xf numFmtId="0" fontId="26" fillId="0" borderId="13" xfId="0" applyFont="1" applyFill="1" applyBorder="1" applyAlignment="1">
      <alignment horizontal="left" vertical="top" wrapText="1"/>
    </xf>
    <xf numFmtId="166" fontId="26" fillId="0" borderId="13" xfId="0" applyNumberFormat="1" applyFont="1" applyFill="1" applyBorder="1" applyAlignment="1">
      <alignment horizontal="right" vertical="top" wrapText="1"/>
    </xf>
    <xf numFmtId="44" fontId="26" fillId="0" borderId="13" xfId="0" applyNumberFormat="1" applyFont="1" applyFill="1" applyBorder="1" applyAlignment="1">
      <alignment horizontal="right" vertical="top" wrapText="1"/>
    </xf>
    <xf numFmtId="42" fontId="26" fillId="0" borderId="13" xfId="0" applyNumberFormat="1" applyFont="1" applyFill="1" applyBorder="1" applyAlignment="1">
      <alignment horizontal="right" vertical="top" wrapText="1"/>
    </xf>
    <xf numFmtId="9" fontId="26" fillId="0" borderId="13" xfId="4" applyFont="1" applyFill="1" applyBorder="1" applyAlignment="1">
      <alignment horizontal="center" vertical="top" wrapText="1"/>
    </xf>
    <xf numFmtId="9" fontId="26" fillId="0" borderId="13" xfId="4" applyNumberFormat="1" applyFont="1" applyFill="1" applyBorder="1" applyAlignment="1">
      <alignment horizontal="center" vertical="top" wrapText="1"/>
    </xf>
    <xf numFmtId="44" fontId="26" fillId="0" borderId="13" xfId="5" applyNumberFormat="1" applyFont="1" applyFill="1" applyBorder="1" applyAlignment="1">
      <alignment vertical="top" wrapText="1"/>
    </xf>
    <xf numFmtId="42" fontId="26" fillId="0" borderId="13" xfId="5" applyNumberFormat="1" applyFont="1" applyFill="1" applyBorder="1" applyAlignment="1">
      <alignment vertical="top" wrapText="1"/>
    </xf>
    <xf numFmtId="0" fontId="26" fillId="0" borderId="13" xfId="21" applyFont="1" applyFill="1" applyBorder="1" applyAlignment="1">
      <alignment horizontal="left" vertical="top" wrapText="1"/>
    </xf>
    <xf numFmtId="166" fontId="26" fillId="0" borderId="13" xfId="21" applyNumberFormat="1" applyFont="1" applyFill="1" applyBorder="1" applyAlignment="1">
      <alignment horizontal="right" vertical="top" wrapText="1"/>
    </xf>
    <xf numFmtId="44" fontId="26" fillId="0" borderId="13" xfId="21" applyNumberFormat="1" applyFont="1" applyFill="1" applyBorder="1" applyAlignment="1">
      <alignment horizontal="right" vertical="top" wrapText="1"/>
    </xf>
    <xf numFmtId="14" fontId="26" fillId="0" borderId="13" xfId="0" applyNumberFormat="1" applyFont="1" applyFill="1" applyBorder="1" applyAlignment="1">
      <alignment horizontal="right" vertical="top" wrapText="1"/>
    </xf>
    <xf numFmtId="44" fontId="26" fillId="0" borderId="13" xfId="0" applyNumberFormat="1" applyFont="1" applyFill="1" applyBorder="1" applyAlignment="1">
      <alignment vertical="top" wrapText="1"/>
    </xf>
    <xf numFmtId="44" fontId="26" fillId="0" borderId="13" xfId="5" applyFont="1" applyFill="1" applyBorder="1" applyAlignment="1">
      <alignment horizontal="center" vertical="top" wrapText="1"/>
    </xf>
    <xf numFmtId="166" fontId="26" fillId="0" borderId="13" xfId="5" applyNumberFormat="1" applyFont="1" applyFill="1" applyBorder="1" applyAlignment="1">
      <alignment horizontal="right" vertical="top" wrapText="1"/>
    </xf>
    <xf numFmtId="44" fontId="26" fillId="0" borderId="13" xfId="5" applyNumberFormat="1" applyFont="1" applyFill="1" applyBorder="1" applyAlignment="1">
      <alignment horizontal="right" vertical="top" wrapText="1"/>
    </xf>
    <xf numFmtId="0" fontId="26" fillId="0" borderId="13" xfId="21" applyFont="1" applyFill="1" applyBorder="1" applyAlignment="1">
      <alignment vertical="top" wrapText="1"/>
    </xf>
    <xf numFmtId="44" fontId="26" fillId="0" borderId="0" xfId="5" applyNumberFormat="1" applyFont="1" applyFill="1" applyBorder="1" applyAlignment="1">
      <alignment vertical="top" wrapText="1"/>
    </xf>
    <xf numFmtId="0" fontId="29" fillId="0" borderId="13" xfId="21" applyFont="1" applyFill="1" applyBorder="1" applyAlignment="1">
      <alignment horizontal="center" vertical="top" wrapText="1"/>
    </xf>
    <xf numFmtId="0" fontId="29" fillId="0" borderId="13" xfId="0" applyFont="1" applyFill="1" applyBorder="1" applyAlignment="1">
      <alignment horizontal="center" vertical="top" wrapText="1"/>
    </xf>
    <xf numFmtId="16" fontId="26" fillId="0" borderId="13" xfId="21" quotePrefix="1" applyNumberFormat="1" applyFont="1" applyFill="1" applyBorder="1" applyAlignment="1">
      <alignment horizontal="center" vertical="top" wrapText="1"/>
    </xf>
    <xf numFmtId="166" fontId="26" fillId="0" borderId="13" xfId="4" applyNumberFormat="1" applyFont="1" applyFill="1" applyBorder="1" applyAlignment="1">
      <alignment horizontal="center" vertical="top" wrapText="1"/>
    </xf>
    <xf numFmtId="0" fontId="30" fillId="0" borderId="13" xfId="0" applyFont="1" applyFill="1" applyBorder="1" applyAlignment="1">
      <alignment horizontal="left" vertical="top" wrapText="1"/>
    </xf>
    <xf numFmtId="44" fontId="26" fillId="0" borderId="13" xfId="5" applyNumberFormat="1" applyFont="1" applyFill="1" applyBorder="1" applyAlignment="1">
      <alignment horizontal="center" vertical="top" wrapText="1"/>
    </xf>
    <xf numFmtId="42" fontId="26" fillId="0" borderId="13" xfId="11" applyNumberFormat="1" applyFont="1" applyFill="1" applyBorder="1" applyAlignment="1">
      <alignment horizontal="right" vertical="top" wrapText="1"/>
    </xf>
    <xf numFmtId="42" fontId="26" fillId="0" borderId="13" xfId="3" applyNumberFormat="1" applyFont="1" applyFill="1" applyBorder="1" applyAlignment="1">
      <alignment vertical="top" wrapText="1"/>
    </xf>
    <xf numFmtId="9" fontId="26" fillId="0" borderId="13" xfId="8" applyFont="1" applyFill="1" applyBorder="1" applyAlignment="1">
      <alignment horizontal="center" vertical="top" wrapText="1"/>
    </xf>
    <xf numFmtId="0" fontId="26" fillId="0" borderId="13" xfId="0" applyFont="1" applyFill="1" applyBorder="1" applyAlignment="1">
      <alignment horizontal="right" vertical="top" wrapText="1"/>
    </xf>
    <xf numFmtId="9" fontId="26" fillId="0" borderId="13" xfId="4" applyFont="1" applyFill="1" applyBorder="1" applyAlignment="1">
      <alignment vertical="top" wrapText="1"/>
    </xf>
    <xf numFmtId="9" fontId="26" fillId="0" borderId="13" xfId="4" applyNumberFormat="1" applyFont="1" applyFill="1" applyBorder="1" applyAlignment="1">
      <alignment vertical="top" wrapText="1"/>
    </xf>
    <xf numFmtId="0" fontId="26" fillId="0" borderId="0" xfId="0" applyFont="1" applyFill="1" applyAlignment="1">
      <alignment vertical="top" wrapText="1"/>
    </xf>
    <xf numFmtId="0" fontId="26" fillId="0" borderId="0" xfId="21" applyFont="1" applyFill="1" applyBorder="1" applyAlignment="1">
      <alignment horizontal="left" vertical="top" wrapText="1"/>
    </xf>
    <xf numFmtId="0" fontId="29" fillId="0" borderId="0" xfId="0" applyFont="1" applyFill="1" applyAlignment="1">
      <alignment vertical="top" wrapText="1"/>
    </xf>
    <xf numFmtId="166" fontId="29" fillId="0" borderId="33" xfId="0" applyNumberFormat="1" applyFont="1" applyFill="1" applyBorder="1" applyAlignment="1">
      <alignment vertical="top" wrapText="1"/>
    </xf>
    <xf numFmtId="166" fontId="29" fillId="0" borderId="33" xfId="0" applyNumberFormat="1" applyFont="1" applyFill="1" applyBorder="1" applyAlignment="1">
      <alignment horizontal="right" vertical="top" wrapText="1"/>
    </xf>
    <xf numFmtId="9" fontId="29" fillId="0" borderId="0" xfId="4" applyFont="1" applyFill="1" applyAlignment="1">
      <alignment vertical="top" wrapText="1"/>
    </xf>
    <xf numFmtId="9" fontId="29" fillId="0" borderId="0" xfId="4" applyNumberFormat="1" applyFont="1" applyFill="1" applyAlignment="1">
      <alignment vertical="top" wrapText="1"/>
    </xf>
    <xf numFmtId="44" fontId="29" fillId="0" borderId="33" xfId="0" applyNumberFormat="1" applyFont="1" applyFill="1" applyBorder="1" applyAlignment="1">
      <alignment vertical="top" wrapText="1"/>
    </xf>
    <xf numFmtId="0" fontId="0" fillId="0" borderId="0" xfId="0" applyNumberFormat="1" applyFill="1"/>
    <xf numFmtId="14" fontId="14" fillId="0" borderId="0" xfId="0" applyNumberFormat="1" applyFont="1" applyFill="1" applyBorder="1" applyAlignment="1">
      <alignment horizontal="left"/>
    </xf>
    <xf numFmtId="0" fontId="0" fillId="0" borderId="13" xfId="0" applyNumberFormat="1" applyFill="1" applyBorder="1" applyAlignment="1">
      <alignment horizontal="center" wrapText="1"/>
    </xf>
    <xf numFmtId="0" fontId="0" fillId="0" borderId="13" xfId="0" quotePrefix="1" applyNumberFormat="1" applyFill="1" applyBorder="1" applyAlignment="1">
      <alignment horizontal="center" wrapText="1"/>
    </xf>
    <xf numFmtId="0" fontId="4" fillId="0" borderId="22" xfId="0" applyFont="1" applyFill="1" applyBorder="1" applyAlignment="1">
      <alignment horizontal="left" wrapText="1"/>
    </xf>
    <xf numFmtId="0" fontId="4" fillId="0" borderId="19" xfId="0" applyFont="1" applyFill="1" applyBorder="1" applyAlignment="1">
      <alignment horizontal="left" wrapText="1"/>
    </xf>
    <xf numFmtId="14" fontId="4" fillId="0" borderId="22" xfId="0" applyNumberFormat="1" applyFont="1" applyFill="1" applyBorder="1" applyAlignment="1">
      <alignment horizontal="left" vertical="center" wrapText="1"/>
    </xf>
    <xf numFmtId="14" fontId="4" fillId="0" borderId="19" xfId="0" applyNumberFormat="1" applyFont="1" applyFill="1" applyBorder="1" applyAlignment="1">
      <alignment horizontal="left" vertical="center" wrapText="1"/>
    </xf>
    <xf numFmtId="0" fontId="4" fillId="0" borderId="22" xfId="0" applyFont="1" applyFill="1" applyBorder="1" applyAlignment="1">
      <alignment horizontal="left" vertical="top" wrapText="1"/>
    </xf>
    <xf numFmtId="0" fontId="4" fillId="0" borderId="19" xfId="0" applyFont="1" applyFill="1" applyBorder="1" applyAlignment="1">
      <alignment horizontal="left" vertical="top" wrapText="1"/>
    </xf>
    <xf numFmtId="42" fontId="6" fillId="0" borderId="9" xfId="5" applyNumberFormat="1" applyFont="1" applyBorder="1" applyAlignment="1">
      <alignment horizontal="center" vertical="center" wrapText="1"/>
    </xf>
    <xf numFmtId="42" fontId="6" fillId="0" borderId="10" xfId="5" applyNumberFormat="1" applyFont="1" applyBorder="1" applyAlignment="1">
      <alignment horizontal="center" vertical="center" wrapText="1"/>
    </xf>
    <xf numFmtId="42" fontId="6" fillId="0" borderId="11" xfId="5"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42" fontId="6" fillId="0" borderId="13" xfId="5"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14" fontId="0" fillId="0" borderId="22" xfId="0" applyNumberFormat="1" applyBorder="1" applyAlignment="1">
      <alignment horizontal="left" vertical="center" wrapText="1"/>
    </xf>
    <xf numFmtId="14" fontId="0" fillId="0" borderId="19" xfId="0" applyNumberFormat="1" applyBorder="1" applyAlignment="1">
      <alignment horizontal="left" vertical="center" wrapText="1"/>
    </xf>
    <xf numFmtId="0" fontId="0" fillId="0" borderId="22" xfId="0" applyBorder="1" applyAlignment="1">
      <alignment horizontal="left" vertical="center"/>
    </xf>
    <xf numFmtId="0" fontId="0" fillId="0" borderId="19" xfId="0" applyBorder="1" applyAlignment="1">
      <alignment horizontal="left" vertical="center"/>
    </xf>
    <xf numFmtId="0" fontId="5" fillId="0" borderId="22" xfId="3" applyBorder="1" applyAlignment="1">
      <alignment horizontal="left" vertical="center" wrapText="1"/>
    </xf>
    <xf numFmtId="0" fontId="5" fillId="0" borderId="19" xfId="3" applyBorder="1" applyAlignment="1">
      <alignment horizontal="left" vertical="center" wrapText="1"/>
    </xf>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13" xfId="3" applyFont="1" applyBorder="1" applyAlignment="1">
      <alignment horizontal="center" vertical="center" wrapText="1"/>
    </xf>
    <xf numFmtId="14" fontId="5" fillId="0" borderId="22" xfId="3" applyNumberFormat="1" applyBorder="1" applyAlignment="1">
      <alignment horizontal="left" vertical="center" wrapText="1"/>
    </xf>
    <xf numFmtId="14" fontId="5" fillId="0" borderId="19" xfId="3" applyNumberFormat="1" applyBorder="1" applyAlignment="1">
      <alignment horizontal="left" vertical="center" wrapText="1"/>
    </xf>
    <xf numFmtId="0" fontId="5" fillId="0" borderId="22" xfId="3" applyBorder="1" applyAlignment="1">
      <alignment horizontal="left" vertical="center"/>
    </xf>
    <xf numFmtId="0" fontId="5" fillId="0" borderId="19" xfId="3" applyBorder="1" applyAlignment="1">
      <alignment horizontal="left" vertical="center"/>
    </xf>
    <xf numFmtId="167" fontId="6" fillId="0" borderId="9" xfId="3" applyNumberFormat="1" applyFont="1" applyFill="1" applyBorder="1" applyAlignment="1">
      <alignment horizontal="center" vertical="center" wrapText="1"/>
    </xf>
    <xf numFmtId="167" fontId="6" fillId="0" borderId="10" xfId="3" applyNumberFormat="1" applyFont="1" applyFill="1" applyBorder="1" applyAlignment="1">
      <alignment horizontal="center" vertical="center" wrapText="1"/>
    </xf>
    <xf numFmtId="167" fontId="6" fillId="0" borderId="11" xfId="3" applyNumberFormat="1" applyFont="1" applyFill="1" applyBorder="1" applyAlignment="1">
      <alignment horizontal="center" vertical="center" wrapText="1"/>
    </xf>
    <xf numFmtId="0" fontId="21" fillId="0" borderId="1" xfId="3" applyNumberFormat="1" applyFont="1" applyFill="1" applyBorder="1" applyAlignment="1">
      <alignment horizontal="center" vertical="center" wrapText="1"/>
    </xf>
    <xf numFmtId="0" fontId="21" fillId="0" borderId="4" xfId="3" applyNumberFormat="1" applyFont="1" applyFill="1" applyBorder="1" applyAlignment="1">
      <alignment horizontal="center" vertical="center" wrapText="1"/>
    </xf>
    <xf numFmtId="0" fontId="21" fillId="0" borderId="6" xfId="3" applyNumberFormat="1" applyFont="1" applyFill="1" applyBorder="1" applyAlignment="1">
      <alignment horizontal="center" vertical="center" wrapText="1"/>
    </xf>
    <xf numFmtId="0" fontId="6" fillId="0" borderId="9" xfId="3" applyNumberFormat="1" applyFont="1" applyFill="1" applyBorder="1" applyAlignment="1">
      <alignment horizontal="center" vertical="center" wrapText="1"/>
    </xf>
    <xf numFmtId="0" fontId="6" fillId="0" borderId="10" xfId="3" applyNumberFormat="1" applyFont="1" applyFill="1" applyBorder="1" applyAlignment="1">
      <alignment horizontal="center" vertical="center" wrapText="1"/>
    </xf>
    <xf numFmtId="0" fontId="6" fillId="0" borderId="11" xfId="3" applyNumberFormat="1" applyFont="1" applyFill="1" applyBorder="1" applyAlignment="1">
      <alignment horizontal="center" vertical="center" wrapText="1"/>
    </xf>
    <xf numFmtId="166" fontId="6" fillId="0" borderId="9" xfId="5" applyNumberFormat="1" applyFont="1" applyFill="1" applyBorder="1" applyAlignment="1">
      <alignment horizontal="center" wrapText="1"/>
    </xf>
    <xf numFmtId="166" fontId="6" fillId="0" borderId="10" xfId="5" applyNumberFormat="1" applyFont="1" applyFill="1" applyBorder="1" applyAlignment="1">
      <alignment horizontal="center" wrapText="1"/>
    </xf>
    <xf numFmtId="166" fontId="6" fillId="0" borderId="11" xfId="5" applyNumberFormat="1"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13" xfId="0" applyFont="1" applyFill="1" applyBorder="1" applyAlignment="1">
      <alignment horizontal="center" wrapText="1"/>
    </xf>
    <xf numFmtId="166" fontId="6" fillId="0" borderId="13" xfId="5"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4" xfId="0" applyFont="1" applyFill="1" applyBorder="1" applyAlignment="1">
      <alignment horizontal="center" wrapText="1"/>
    </xf>
    <xf numFmtId="0" fontId="6" fillId="0" borderId="6" xfId="0" applyFont="1" applyFill="1" applyBorder="1" applyAlignment="1">
      <alignment horizontal="center" wrapText="1"/>
    </xf>
    <xf numFmtId="0" fontId="0" fillId="0" borderId="22" xfId="0" applyFill="1" applyBorder="1" applyAlignment="1">
      <alignment horizontal="left" wrapText="1"/>
    </xf>
    <xf numFmtId="0" fontId="0" fillId="0" borderId="19" xfId="0" applyFill="1" applyBorder="1" applyAlignment="1">
      <alignment horizontal="left" wrapText="1"/>
    </xf>
    <xf numFmtId="14" fontId="0" fillId="0" borderId="22" xfId="0" applyNumberFormat="1" applyFill="1" applyBorder="1" applyAlignment="1">
      <alignment horizontal="left" wrapText="1"/>
    </xf>
    <xf numFmtId="14" fontId="0" fillId="0" borderId="19" xfId="0" applyNumberFormat="1" applyFill="1" applyBorder="1" applyAlignment="1">
      <alignment horizontal="left" wrapText="1"/>
    </xf>
    <xf numFmtId="0" fontId="0" fillId="0" borderId="22" xfId="0" applyFill="1" applyBorder="1" applyAlignment="1">
      <alignment horizontal="left"/>
    </xf>
    <xf numFmtId="0" fontId="0" fillId="0" borderId="19" xfId="0" applyFill="1" applyBorder="1" applyAlignment="1">
      <alignment horizontal="left"/>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0" fillId="0" borderId="22" xfId="0" applyBorder="1" applyAlignment="1">
      <alignment horizontal="left" wrapText="1"/>
    </xf>
    <xf numFmtId="0" fontId="0" fillId="0" borderId="19" xfId="0" applyBorder="1" applyAlignment="1">
      <alignment horizontal="left" wrapText="1"/>
    </xf>
    <xf numFmtId="14" fontId="0" fillId="0" borderId="22" xfId="0" applyNumberFormat="1" applyBorder="1" applyAlignment="1">
      <alignment horizontal="left" wrapText="1"/>
    </xf>
    <xf numFmtId="14" fontId="0" fillId="0" borderId="19" xfId="0" applyNumberFormat="1" applyBorder="1" applyAlignment="1">
      <alignment horizontal="left" wrapText="1"/>
    </xf>
    <xf numFmtId="0" fontId="0" fillId="0" borderId="22" xfId="0" applyBorder="1" applyAlignment="1">
      <alignment horizontal="left"/>
    </xf>
    <xf numFmtId="0" fontId="0" fillId="0" borderId="19" xfId="0" applyBorder="1" applyAlignment="1">
      <alignment horizontal="left"/>
    </xf>
    <xf numFmtId="0" fontId="5" fillId="0" borderId="4" xfId="3" applyFont="1" applyBorder="1" applyAlignment="1">
      <alignment horizontal="center" wrapText="1"/>
    </xf>
    <xf numFmtId="0" fontId="5" fillId="0" borderId="0" xfId="3" applyFont="1" applyBorder="1" applyAlignment="1">
      <alignment horizontal="center" wrapText="1"/>
    </xf>
    <xf numFmtId="0" fontId="5" fillId="0" borderId="0" xfId="3" applyFont="1" applyFill="1" applyBorder="1" applyAlignment="1">
      <alignment horizontal="left"/>
    </xf>
    <xf numFmtId="5" fontId="6" fillId="0" borderId="9" xfId="2" applyNumberFormat="1" applyFont="1" applyFill="1" applyBorder="1" applyAlignment="1">
      <alignment horizontal="center" wrapText="1"/>
    </xf>
    <xf numFmtId="5" fontId="6" fillId="0" borderId="10" xfId="2" applyNumberFormat="1" applyFont="1" applyFill="1" applyBorder="1" applyAlignment="1">
      <alignment horizontal="center" wrapText="1"/>
    </xf>
    <xf numFmtId="5" fontId="6" fillId="0" borderId="11" xfId="2" applyNumberFormat="1" applyFont="1" applyFill="1" applyBorder="1" applyAlignment="1">
      <alignment horizontal="center" wrapText="1"/>
    </xf>
    <xf numFmtId="0" fontId="5" fillId="0" borderId="2" xfId="3" applyFont="1" applyBorder="1" applyAlignment="1">
      <alignment horizontal="left" wrapText="1"/>
    </xf>
    <xf numFmtId="0" fontId="5" fillId="0" borderId="3" xfId="3" applyFont="1" applyBorder="1" applyAlignment="1">
      <alignment horizontal="left" wrapText="1"/>
    </xf>
    <xf numFmtId="0" fontId="7" fillId="0" borderId="1" xfId="3" applyFont="1" applyBorder="1" applyAlignment="1">
      <alignment horizontal="center" wrapText="1"/>
    </xf>
    <xf numFmtId="0" fontId="7" fillId="0" borderId="4" xfId="3" applyFont="1" applyBorder="1" applyAlignment="1">
      <alignment horizontal="center" wrapText="1"/>
    </xf>
    <xf numFmtId="164" fontId="5" fillId="0" borderId="9" xfId="3" applyNumberFormat="1" applyFont="1" applyFill="1" applyBorder="1" applyAlignment="1">
      <alignment wrapText="1"/>
    </xf>
    <xf numFmtId="164" fontId="5" fillId="0" borderId="10" xfId="3" applyNumberFormat="1" applyFont="1" applyFill="1" applyBorder="1" applyAlignment="1">
      <alignment wrapText="1"/>
    </xf>
    <xf numFmtId="14" fontId="5" fillId="0" borderId="0" xfId="3" applyNumberFormat="1" applyFont="1" applyFill="1" applyBorder="1" applyAlignment="1">
      <alignment horizontal="left" wrapText="1"/>
    </xf>
    <xf numFmtId="49" fontId="6" fillId="0" borderId="11" xfId="3" applyNumberFormat="1" applyFont="1" applyBorder="1" applyAlignment="1">
      <alignment horizontal="center" wrapText="1"/>
    </xf>
    <xf numFmtId="49" fontId="6" fillId="0" borderId="13" xfId="3" applyNumberFormat="1" applyFont="1" applyBorder="1" applyAlignment="1">
      <alignment horizontal="center" wrapText="1"/>
    </xf>
    <xf numFmtId="0" fontId="6" fillId="0" borderId="11" xfId="3" applyFont="1" applyFill="1" applyBorder="1" applyAlignment="1">
      <alignment horizontal="center" wrapText="1"/>
    </xf>
    <xf numFmtId="0" fontId="6" fillId="0" borderId="13" xfId="3" applyFont="1" applyFill="1" applyBorder="1" applyAlignment="1">
      <alignment horizontal="center" wrapText="1"/>
    </xf>
    <xf numFmtId="0" fontId="6" fillId="0" borderId="10" xfId="3" applyFont="1" applyBorder="1" applyAlignment="1">
      <alignment horizontal="center" wrapText="1"/>
    </xf>
    <xf numFmtId="0" fontId="6" fillId="0" borderId="11" xfId="3" applyFont="1" applyBorder="1" applyAlignment="1">
      <alignment horizontal="center" wrapText="1"/>
    </xf>
    <xf numFmtId="0" fontId="6" fillId="0" borderId="13" xfId="3" applyFont="1" applyBorder="1" applyAlignment="1">
      <alignment horizontal="center" wrapText="1"/>
    </xf>
    <xf numFmtId="164" fontId="6" fillId="0" borderId="11" xfId="3" applyNumberFormat="1" applyFont="1" applyBorder="1" applyAlignment="1">
      <alignment horizontal="center" wrapText="1"/>
    </xf>
    <xf numFmtId="164" fontId="6" fillId="0" borderId="13" xfId="3" applyNumberFormat="1" applyFont="1" applyBorder="1" applyAlignment="1">
      <alignment horizontal="center" wrapText="1"/>
    </xf>
    <xf numFmtId="0" fontId="6" fillId="0" borderId="14" xfId="3" applyFont="1" applyFill="1" applyBorder="1" applyAlignment="1">
      <alignment horizontal="center" wrapText="1"/>
    </xf>
    <xf numFmtId="0" fontId="6" fillId="0" borderId="15" xfId="3" applyFont="1" applyFill="1" applyBorder="1" applyAlignment="1">
      <alignment horizontal="center" wrapText="1"/>
    </xf>
    <xf numFmtId="0" fontId="6" fillId="0" borderId="17" xfId="3" applyFont="1" applyFill="1" applyBorder="1" applyAlignment="1">
      <alignment horizontal="center" wrapText="1"/>
    </xf>
    <xf numFmtId="0" fontId="6" fillId="0" borderId="9" xfId="3" applyFont="1" applyBorder="1" applyAlignment="1">
      <alignment horizontal="center" wrapText="1"/>
    </xf>
    <xf numFmtId="0" fontId="6" fillId="0" borderId="1" xfId="3" applyFont="1" applyBorder="1" applyAlignment="1">
      <alignment horizontal="center" wrapText="1"/>
    </xf>
    <xf numFmtId="0" fontId="6" fillId="0" borderId="4" xfId="3" applyFont="1" applyBorder="1" applyAlignment="1">
      <alignment horizontal="center" wrapText="1"/>
    </xf>
    <xf numFmtId="0" fontId="6" fillId="0" borderId="6" xfId="3" applyFont="1" applyBorder="1" applyAlignment="1">
      <alignment horizontal="center" wrapText="1"/>
    </xf>
    <xf numFmtId="5" fontId="6" fillId="0" borderId="9" xfId="3" applyNumberFormat="1" applyFont="1" applyBorder="1" applyAlignment="1">
      <alignment horizontal="center" wrapText="1"/>
    </xf>
    <xf numFmtId="5" fontId="6" fillId="0" borderId="10" xfId="3" applyNumberFormat="1" applyFont="1" applyBorder="1" applyAlignment="1">
      <alignment horizontal="center" wrapText="1"/>
    </xf>
    <xf numFmtId="5" fontId="6" fillId="0" borderId="11" xfId="3" applyNumberFormat="1" applyFont="1" applyBorder="1" applyAlignment="1">
      <alignment horizontal="center" wrapText="1"/>
    </xf>
    <xf numFmtId="0" fontId="0" fillId="0" borderId="22" xfId="0" applyFill="1" applyBorder="1" applyAlignment="1">
      <alignment horizontal="left" vertical="center" wrapText="1"/>
    </xf>
    <xf numFmtId="0" fontId="0" fillId="0" borderId="26" xfId="0" applyFill="1" applyBorder="1" applyAlignment="1">
      <alignment horizontal="left" vertical="center" wrapText="1"/>
    </xf>
    <xf numFmtId="0" fontId="0" fillId="0" borderId="19" xfId="0" applyFill="1" applyBorder="1" applyAlignment="1">
      <alignment horizontal="left" vertical="center" wrapText="1"/>
    </xf>
    <xf numFmtId="0" fontId="6" fillId="0" borderId="1" xfId="0" applyFont="1" applyFill="1" applyBorder="1" applyAlignment="1">
      <alignment horizontal="left" wrapText="1"/>
    </xf>
    <xf numFmtId="0" fontId="6" fillId="0" borderId="2"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6" fillId="0" borderId="0" xfId="0" applyFont="1" applyFill="1" applyBorder="1" applyAlignment="1">
      <alignment horizontal="left" wrapText="1"/>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22" xfId="0" applyFont="1" applyBorder="1" applyAlignment="1">
      <alignment horizontal="left" wrapText="1"/>
    </xf>
    <xf numFmtId="0" fontId="0" fillId="0" borderId="26" xfId="0" applyBorder="1" applyAlignment="1">
      <alignment horizontal="left" wrapText="1"/>
    </xf>
    <xf numFmtId="0" fontId="0" fillId="0" borderId="22" xfId="0" applyFont="1" applyBorder="1" applyAlignment="1">
      <alignment horizontal="left" wrapText="1"/>
    </xf>
    <xf numFmtId="0" fontId="6" fillId="0" borderId="22" xfId="0" applyFont="1" applyFill="1" applyBorder="1" applyAlignment="1">
      <alignment horizontal="left" wrapText="1"/>
    </xf>
    <xf numFmtId="0" fontId="0" fillId="0" borderId="26" xfId="0" applyFill="1" applyBorder="1" applyAlignment="1">
      <alignment horizontal="left" wrapText="1"/>
    </xf>
    <xf numFmtId="0" fontId="0" fillId="0" borderId="26" xfId="0" applyFont="1" applyBorder="1" applyAlignment="1">
      <alignment horizontal="left" wrapText="1"/>
    </xf>
    <xf numFmtId="0" fontId="0" fillId="0" borderId="19" xfId="0" applyFont="1" applyBorder="1" applyAlignment="1">
      <alignment horizontal="left"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0"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9" fontId="0" fillId="0" borderId="22" xfId="0" applyNumberFormat="1"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center" wrapText="1"/>
    </xf>
    <xf numFmtId="0" fontId="0" fillId="0" borderId="26" xfId="0" applyBorder="1" applyAlignment="1">
      <alignment horizontal="center" wrapText="1"/>
    </xf>
    <xf numFmtId="0" fontId="0" fillId="0" borderId="19" xfId="0" applyBorder="1" applyAlignment="1">
      <alignment horizontal="center" wrapText="1"/>
    </xf>
    <xf numFmtId="0" fontId="6"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4" fontId="0" fillId="0" borderId="22" xfId="0" applyNumberFormat="1" applyFont="1" applyFill="1" applyBorder="1" applyAlignment="1">
      <alignment horizontal="left" vertical="top" wrapText="1"/>
    </xf>
    <xf numFmtId="14" fontId="0" fillId="0" borderId="19" xfId="0" applyNumberFormat="1" applyFont="1" applyFill="1" applyBorder="1" applyAlignment="1">
      <alignment horizontal="left" vertical="top" wrapText="1"/>
    </xf>
    <xf numFmtId="0" fontId="6" fillId="0" borderId="9" xfId="0" applyNumberFormat="1" applyFont="1" applyFill="1" applyBorder="1" applyAlignment="1">
      <alignment horizontal="center" wrapText="1"/>
    </xf>
    <xf numFmtId="0" fontId="6" fillId="0" borderId="10" xfId="0" applyNumberFormat="1" applyFont="1" applyFill="1" applyBorder="1" applyAlignment="1">
      <alignment horizontal="center" wrapText="1"/>
    </xf>
    <xf numFmtId="0" fontId="6" fillId="0" borderId="11" xfId="0" applyNumberFormat="1" applyFont="1" applyFill="1" applyBorder="1" applyAlignment="1">
      <alignment horizontal="center" wrapText="1"/>
    </xf>
    <xf numFmtId="0" fontId="0" fillId="0" borderId="26" xfId="0" applyFill="1" applyBorder="1" applyAlignment="1">
      <alignment horizontal="left"/>
    </xf>
    <xf numFmtId="0" fontId="26" fillId="0" borderId="0" xfId="20" applyFont="1" applyFill="1" applyBorder="1" applyAlignment="1">
      <alignment horizontal="left" vertical="top" wrapText="1"/>
    </xf>
    <xf numFmtId="0" fontId="26" fillId="0" borderId="13" xfId="21" applyFont="1" applyFill="1" applyBorder="1" applyAlignment="1">
      <alignment horizontal="center" vertical="top"/>
    </xf>
    <xf numFmtId="4" fontId="26" fillId="0" borderId="13" xfId="0" applyNumberFormat="1" applyFont="1" applyFill="1" applyBorder="1"/>
  </cellXfs>
  <cellStyles count="22">
    <cellStyle name="Currency" xfId="2" builtinId="4"/>
    <cellStyle name="Currency 2" xfId="11"/>
    <cellStyle name="Currency 3" xfId="5"/>
    <cellStyle name="Currency 3 2" xfId="15"/>
    <cellStyle name="Currency 4" xfId="17"/>
    <cellStyle name="Neutral" xfId="20" builtinId="28"/>
    <cellStyle name="Normal" xfId="0" builtinId="0"/>
    <cellStyle name="Normal 2" xfId="1"/>
    <cellStyle name="Normal 2 2" xfId="6"/>
    <cellStyle name="Normal 3" xfId="7"/>
    <cellStyle name="Normal 4" xfId="3"/>
    <cellStyle name="Normal 4 2" xfId="9"/>
    <cellStyle name="Normal 5" xfId="10"/>
    <cellStyle name="Normal 6" xfId="13"/>
    <cellStyle name="Normal 7" xfId="14"/>
    <cellStyle name="Normal 8" xfId="16"/>
    <cellStyle name="Normal 9" xfId="19"/>
    <cellStyle name="Normal_Sheet1" xfId="21"/>
    <cellStyle name="Percent 2" xfId="8"/>
    <cellStyle name="Percent 3" xfId="4"/>
    <cellStyle name="Percent 3 2" xfId="12"/>
    <cellStyle name="Percent 4"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MD/16-17%20TMD-OED%20-%20FY17%20JOC%20Government%20Facilities%20Report%20-%202017-11-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sheetData sheetId="1">
        <row r="2">
          <cell r="C2">
            <v>43084</v>
          </cell>
        </row>
        <row r="13">
          <cell r="C13" t="str">
            <v>Camp Mabry Readiness Center (Bldg 75), 2200 West 35th Street, Austin, 78703</v>
          </cell>
        </row>
        <row r="14">
          <cell r="C14" t="str">
            <v>El Paso Hondo Pass Readiness Center, 9100 Gateway North, El Paso 79924</v>
          </cell>
        </row>
        <row r="15">
          <cell r="C15" t="str">
            <v>Temple Readiness Center, 8502 Airport Road. Temple 76502</v>
          </cell>
        </row>
        <row r="16">
          <cell r="C16" t="str">
            <v>Denison Readiness Center, 1700 Loy Lake, Denison 75020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3"/>
  <sheetViews>
    <sheetView tabSelected="1" workbookViewId="0">
      <selection activeCell="E4" sqref="E4"/>
    </sheetView>
  </sheetViews>
  <sheetFormatPr defaultRowHeight="15"/>
  <cols>
    <col min="1" max="1" width="15.140625" customWidth="1"/>
    <col min="2" max="2" width="14.7109375" customWidth="1"/>
    <col min="3" max="3" width="15" customWidth="1"/>
    <col min="4" max="4" width="14.140625" customWidth="1"/>
    <col min="5" max="5" width="13.7109375" customWidth="1"/>
    <col min="6" max="6" width="13.140625" customWidth="1"/>
    <col min="7" max="7" width="13.85546875" customWidth="1"/>
    <col min="8" max="8" width="15.28515625" customWidth="1"/>
    <col min="9" max="9" width="11" customWidth="1"/>
  </cols>
  <sheetData>
    <row r="2" spans="1:9" ht="45">
      <c r="A2" s="1"/>
      <c r="B2" s="2" t="s">
        <v>0</v>
      </c>
      <c r="C2" s="2" t="s">
        <v>1</v>
      </c>
      <c r="D2" s="2" t="s">
        <v>2</v>
      </c>
      <c r="E2" s="3" t="s">
        <v>3</v>
      </c>
      <c r="F2" s="2" t="s">
        <v>4</v>
      </c>
      <c r="G2" s="3" t="s">
        <v>5</v>
      </c>
      <c r="H2" s="2" t="s">
        <v>6</v>
      </c>
      <c r="I2" s="4" t="s">
        <v>7</v>
      </c>
    </row>
    <row r="3" spans="1:9" ht="15.75">
      <c r="A3" s="9" t="s">
        <v>67</v>
      </c>
      <c r="B3" s="6"/>
      <c r="C3" s="6"/>
      <c r="D3" s="6"/>
      <c r="E3" s="7"/>
      <c r="F3" s="6"/>
      <c r="G3" s="7"/>
      <c r="H3" s="6"/>
      <c r="I3" s="8"/>
    </row>
    <row r="4" spans="1:9">
      <c r="A4" s="321" t="s">
        <v>68</v>
      </c>
      <c r="B4" s="11">
        <v>38778877</v>
      </c>
      <c r="C4" s="11">
        <v>38778877</v>
      </c>
      <c r="D4" s="11">
        <v>2207682</v>
      </c>
      <c r="E4" s="12">
        <f t="shared" ref="E4:E10" si="0">D4/C4</f>
        <v>5.6930013728865844E-2</v>
      </c>
      <c r="F4" s="11">
        <v>20664113</v>
      </c>
      <c r="G4" s="13">
        <f t="shared" ref="G4:G10" si="1">F4/C4</f>
        <v>0.53287033041209519</v>
      </c>
      <c r="H4" s="11">
        <f t="shared" ref="H4" si="2">SUM(C4-D4-F4)</f>
        <v>15907082</v>
      </c>
      <c r="I4" s="14">
        <f t="shared" ref="I4:I10" si="3">SUM(H4/C4)</f>
        <v>0.41019965585903895</v>
      </c>
    </row>
    <row r="5" spans="1:9">
      <c r="A5" s="320" t="s">
        <v>69</v>
      </c>
      <c r="B5" s="16">
        <v>19562500</v>
      </c>
      <c r="C5" s="16">
        <v>19559181</v>
      </c>
      <c r="D5" s="16">
        <v>10213930</v>
      </c>
      <c r="E5" s="22">
        <f t="shared" si="0"/>
        <v>0.52220642571895004</v>
      </c>
      <c r="F5" s="16">
        <v>9345251</v>
      </c>
      <c r="G5" s="23">
        <f t="shared" si="1"/>
        <v>0.4777935742810499</v>
      </c>
      <c r="H5" s="16">
        <f>SUM(C5-D5-F5)</f>
        <v>0</v>
      </c>
      <c r="I5" s="24">
        <f t="shared" si="3"/>
        <v>0</v>
      </c>
    </row>
    <row r="6" spans="1:9">
      <c r="A6" s="321" t="s">
        <v>70</v>
      </c>
      <c r="B6" s="11">
        <v>91000000</v>
      </c>
      <c r="C6" s="11">
        <v>89301999</v>
      </c>
      <c r="D6" s="11">
        <v>59714941</v>
      </c>
      <c r="E6" s="21">
        <f t="shared" si="0"/>
        <v>0.66868537847624221</v>
      </c>
      <c r="F6" s="11">
        <v>29587058</v>
      </c>
      <c r="G6" s="13">
        <f t="shared" si="1"/>
        <v>0.33131462152375785</v>
      </c>
      <c r="H6" s="11">
        <f t="shared" ref="H6:H8" si="4">SUM(C6-D6-F6)</f>
        <v>0</v>
      </c>
      <c r="I6" s="14">
        <f t="shared" si="3"/>
        <v>0</v>
      </c>
    </row>
    <row r="7" spans="1:9">
      <c r="A7" s="320" t="s">
        <v>71</v>
      </c>
      <c r="B7" s="16">
        <v>56393901</v>
      </c>
      <c r="C7" s="16">
        <v>67380574</v>
      </c>
      <c r="D7" s="16">
        <v>26890785</v>
      </c>
      <c r="E7" s="22">
        <f t="shared" si="0"/>
        <v>0.39908809622191704</v>
      </c>
      <c r="F7" s="16">
        <v>40489789</v>
      </c>
      <c r="G7" s="23">
        <f t="shared" si="1"/>
        <v>0.60091190377808301</v>
      </c>
      <c r="H7" s="16">
        <f t="shared" si="4"/>
        <v>0</v>
      </c>
      <c r="I7" s="24">
        <f t="shared" si="3"/>
        <v>0</v>
      </c>
    </row>
    <row r="8" spans="1:9">
      <c r="A8" s="321" t="s">
        <v>72</v>
      </c>
      <c r="B8" s="11">
        <v>217156348</v>
      </c>
      <c r="C8" s="11">
        <v>217156348</v>
      </c>
      <c r="D8" s="11">
        <v>157362926</v>
      </c>
      <c r="E8" s="13">
        <f t="shared" si="0"/>
        <v>0.7246526636191174</v>
      </c>
      <c r="F8" s="11">
        <v>39447457</v>
      </c>
      <c r="G8" s="13">
        <f t="shared" si="1"/>
        <v>0.181654634383518</v>
      </c>
      <c r="H8" s="11">
        <f t="shared" si="4"/>
        <v>20345965</v>
      </c>
      <c r="I8" s="14">
        <f t="shared" si="3"/>
        <v>9.3692701997364597E-2</v>
      </c>
    </row>
    <row r="9" spans="1:9">
      <c r="A9" s="320" t="s">
        <v>73</v>
      </c>
      <c r="B9" s="16">
        <v>40127926</v>
      </c>
      <c r="C9" s="16">
        <v>67198859</v>
      </c>
      <c r="D9" s="16">
        <v>28253893</v>
      </c>
      <c r="E9" s="22">
        <f t="shared" si="0"/>
        <v>0.42045197523368666</v>
      </c>
      <c r="F9" s="16">
        <v>38944966</v>
      </c>
      <c r="G9" s="23">
        <f t="shared" si="1"/>
        <v>0.5795480247663134</v>
      </c>
      <c r="H9" s="16">
        <f>SUM(C9-D9-F9)</f>
        <v>0</v>
      </c>
      <c r="I9" s="24">
        <f t="shared" si="3"/>
        <v>0</v>
      </c>
    </row>
    <row r="10" spans="1:9">
      <c r="A10" s="25" t="s">
        <v>15</v>
      </c>
      <c r="B10" s="11">
        <f>SUM(B4:B9)</f>
        <v>463019552</v>
      </c>
      <c r="C10" s="11">
        <f>SUM(C4:C9)</f>
        <v>499375838</v>
      </c>
      <c r="D10" s="11">
        <f>SUM(D4:D9)</f>
        <v>284644157</v>
      </c>
      <c r="E10" s="13">
        <f t="shared" si="0"/>
        <v>0.56999985850336632</v>
      </c>
      <c r="F10" s="11">
        <f>SUM(F4:F9)</f>
        <v>178478634</v>
      </c>
      <c r="G10" s="13">
        <f t="shared" si="1"/>
        <v>0.35740342327095126</v>
      </c>
      <c r="H10" s="11">
        <f>SUM(H4:H9)</f>
        <v>36253047</v>
      </c>
      <c r="I10" s="14">
        <f t="shared" si="3"/>
        <v>7.2596718225682352E-2</v>
      </c>
    </row>
    <row r="11" spans="1:9">
      <c r="A11" s="5"/>
      <c r="B11" s="6"/>
      <c r="C11" s="6"/>
      <c r="D11" s="6"/>
      <c r="E11" s="7"/>
      <c r="F11" s="6"/>
      <c r="G11" s="7"/>
      <c r="H11" s="6"/>
      <c r="I11" s="8"/>
    </row>
    <row r="12" spans="1:9" ht="15.75">
      <c r="A12" s="9" t="s">
        <v>8</v>
      </c>
      <c r="B12" s="6"/>
      <c r="C12" s="6"/>
      <c r="D12" s="6"/>
      <c r="E12" s="7"/>
      <c r="F12" s="6"/>
      <c r="G12" s="7"/>
      <c r="H12" s="6"/>
      <c r="I12" s="8"/>
    </row>
    <row r="13" spans="1:9">
      <c r="A13" s="10" t="s">
        <v>9</v>
      </c>
      <c r="B13" s="11">
        <v>38778877</v>
      </c>
      <c r="C13" s="11">
        <v>38778877</v>
      </c>
      <c r="D13" s="11">
        <v>2274264</v>
      </c>
      <c r="E13" s="12">
        <f t="shared" ref="E13:E19" si="5">D13/C13</f>
        <v>5.8646979385194677E-2</v>
      </c>
      <c r="F13" s="11">
        <v>20581594</v>
      </c>
      <c r="G13" s="13">
        <f t="shared" ref="G13:G19" si="6">F13/C13</f>
        <v>0.53074239359742159</v>
      </c>
      <c r="H13" s="11">
        <f t="shared" ref="H13" si="7">SUM(C13-D13-F13)</f>
        <v>15923019</v>
      </c>
      <c r="I13" s="14">
        <f t="shared" ref="I13:I19" si="8">SUM(H13/C13)</f>
        <v>0.41061062701738371</v>
      </c>
    </row>
    <row r="14" spans="1:9">
      <c r="A14" s="15" t="s">
        <v>10</v>
      </c>
      <c r="B14" s="6">
        <v>19562500</v>
      </c>
      <c r="C14" s="16">
        <v>19559182</v>
      </c>
      <c r="D14" s="16">
        <v>11926010</v>
      </c>
      <c r="E14" s="17">
        <f t="shared" si="5"/>
        <v>0.60973971201863142</v>
      </c>
      <c r="F14" s="6">
        <v>7633172</v>
      </c>
      <c r="G14" s="18">
        <f t="shared" si="6"/>
        <v>0.39026028798136853</v>
      </c>
      <c r="H14" s="19">
        <f>SUM(C14-D14-F14)</f>
        <v>0</v>
      </c>
      <c r="I14" s="20">
        <f t="shared" si="8"/>
        <v>0</v>
      </c>
    </row>
    <row r="15" spans="1:9">
      <c r="A15" s="10" t="s">
        <v>11</v>
      </c>
      <c r="B15" s="11">
        <v>91000000</v>
      </c>
      <c r="C15" s="11">
        <v>91000000</v>
      </c>
      <c r="D15" s="11">
        <v>70307573</v>
      </c>
      <c r="E15" s="21">
        <f t="shared" si="5"/>
        <v>0.7726106923076923</v>
      </c>
      <c r="F15" s="11">
        <v>18602833</v>
      </c>
      <c r="G15" s="13">
        <f t="shared" si="6"/>
        <v>0.20442673626373625</v>
      </c>
      <c r="H15" s="11">
        <f t="shared" ref="H15:H17" si="9">SUM(C15-D15-F15)</f>
        <v>2089594</v>
      </c>
      <c r="I15" s="14">
        <f t="shared" si="8"/>
        <v>2.2962571428571429E-2</v>
      </c>
    </row>
    <row r="16" spans="1:9">
      <c r="A16" s="15" t="s">
        <v>12</v>
      </c>
      <c r="B16" s="6">
        <v>56393901</v>
      </c>
      <c r="C16" s="16">
        <v>67380436</v>
      </c>
      <c r="D16" s="6">
        <v>29779745</v>
      </c>
      <c r="E16" s="17">
        <f t="shared" si="5"/>
        <v>0.44196426689788709</v>
      </c>
      <c r="F16" s="6">
        <v>37600691</v>
      </c>
      <c r="G16" s="18">
        <f t="shared" si="6"/>
        <v>0.55803573310211285</v>
      </c>
      <c r="H16" s="19">
        <f t="shared" si="9"/>
        <v>0</v>
      </c>
      <c r="I16" s="20">
        <f t="shared" si="8"/>
        <v>0</v>
      </c>
    </row>
    <row r="17" spans="1:9">
      <c r="A17" s="10" t="s">
        <v>13</v>
      </c>
      <c r="B17" s="11">
        <v>217156348</v>
      </c>
      <c r="C17" s="11">
        <v>217156348</v>
      </c>
      <c r="D17" s="11">
        <v>171818990</v>
      </c>
      <c r="E17" s="13">
        <f t="shared" si="5"/>
        <v>0.79122250665221172</v>
      </c>
      <c r="F17" s="11">
        <v>22963614</v>
      </c>
      <c r="G17" s="13">
        <f t="shared" si="6"/>
        <v>0.10574691558176323</v>
      </c>
      <c r="H17" s="11">
        <f t="shared" si="9"/>
        <v>22373744</v>
      </c>
      <c r="I17" s="14">
        <f t="shared" si="8"/>
        <v>0.10303057776602506</v>
      </c>
    </row>
    <row r="18" spans="1:9">
      <c r="A18" s="15" t="s">
        <v>14</v>
      </c>
      <c r="B18" s="16">
        <v>40127926</v>
      </c>
      <c r="C18" s="16">
        <v>67198859</v>
      </c>
      <c r="D18" s="16">
        <v>34004826</v>
      </c>
      <c r="E18" s="22">
        <f t="shared" si="5"/>
        <v>0.5060327884436252</v>
      </c>
      <c r="F18" s="16">
        <v>33194033</v>
      </c>
      <c r="G18" s="23">
        <f t="shared" si="6"/>
        <v>0.4939672115563748</v>
      </c>
      <c r="H18" s="16">
        <f>SUM(C18-D18-F18)</f>
        <v>0</v>
      </c>
      <c r="I18" s="24">
        <f t="shared" si="8"/>
        <v>0</v>
      </c>
    </row>
    <row r="19" spans="1:9">
      <c r="A19" s="25" t="s">
        <v>15</v>
      </c>
      <c r="B19" s="11">
        <f>SUM(B13:B18)</f>
        <v>463019552</v>
      </c>
      <c r="C19" s="11">
        <f>SUM(C13:C18)</f>
        <v>501073702</v>
      </c>
      <c r="D19" s="11">
        <f>SUM(D13:D18)</f>
        <v>320111408</v>
      </c>
      <c r="E19" s="13">
        <f t="shared" si="5"/>
        <v>0.63885094492546324</v>
      </c>
      <c r="F19" s="11">
        <f>SUM(F13:F18)</f>
        <v>140575937</v>
      </c>
      <c r="G19" s="13">
        <f t="shared" si="6"/>
        <v>0.28054942105103731</v>
      </c>
      <c r="H19" s="11">
        <f>SUM(H13:H18)</f>
        <v>40386357</v>
      </c>
      <c r="I19" s="14">
        <f t="shared" si="8"/>
        <v>8.05996340234994E-2</v>
      </c>
    </row>
    <row r="20" spans="1:9">
      <c r="A20" s="5"/>
      <c r="B20" s="6"/>
      <c r="C20" s="6"/>
      <c r="D20" s="6"/>
      <c r="E20" s="7"/>
      <c r="F20" s="6"/>
      <c r="G20" s="7"/>
      <c r="H20" s="6"/>
      <c r="I20" s="8"/>
    </row>
    <row r="21" spans="1:9" ht="15.75">
      <c r="A21" s="9" t="s">
        <v>16</v>
      </c>
      <c r="B21" s="6"/>
      <c r="C21" s="6"/>
      <c r="D21" s="6"/>
      <c r="E21" s="7"/>
      <c r="F21" s="6"/>
      <c r="G21" s="7"/>
      <c r="H21" s="6"/>
      <c r="I21" s="8"/>
    </row>
    <row r="22" spans="1:9">
      <c r="A22" s="26" t="s">
        <v>17</v>
      </c>
      <c r="B22" s="27">
        <v>38778877</v>
      </c>
      <c r="C22" s="27">
        <v>38778877</v>
      </c>
      <c r="D22" s="27">
        <v>5754879</v>
      </c>
      <c r="E22" s="28">
        <f t="shared" ref="E22:E28" si="10">D22/C22</f>
        <v>0.14840241505704252</v>
      </c>
      <c r="F22" s="27">
        <v>6503922</v>
      </c>
      <c r="G22" s="29">
        <f t="shared" ref="G22:G28" si="11">F22/C22</f>
        <v>0.16771816264818601</v>
      </c>
      <c r="H22" s="27">
        <f t="shared" ref="H22:H26" si="12">SUM(C22-D22-F22)</f>
        <v>26520076</v>
      </c>
      <c r="I22" s="30">
        <f t="shared" ref="I22:I28" si="13">SUM(H22/C22)</f>
        <v>0.6838794222947715</v>
      </c>
    </row>
    <row r="23" spans="1:9">
      <c r="A23" s="31" t="s">
        <v>18</v>
      </c>
      <c r="B23" s="6">
        <v>19562500</v>
      </c>
      <c r="C23" s="6">
        <v>19073737</v>
      </c>
      <c r="D23" s="6">
        <v>12192539</v>
      </c>
      <c r="E23" s="17">
        <f t="shared" si="10"/>
        <v>0.6392317876669894</v>
      </c>
      <c r="F23" s="6">
        <v>6880898</v>
      </c>
      <c r="G23" s="18">
        <f t="shared" si="11"/>
        <v>0.36075248389972031</v>
      </c>
      <c r="H23" s="19">
        <v>0</v>
      </c>
      <c r="I23" s="20">
        <f t="shared" si="13"/>
        <v>0</v>
      </c>
    </row>
    <row r="24" spans="1:9">
      <c r="A24" s="26" t="s">
        <v>19</v>
      </c>
      <c r="B24" s="27">
        <v>91000000</v>
      </c>
      <c r="C24" s="27">
        <v>91000000</v>
      </c>
      <c r="D24" s="27">
        <v>36437072</v>
      </c>
      <c r="E24" s="32">
        <f t="shared" si="10"/>
        <v>0.40040738461538461</v>
      </c>
      <c r="F24" s="27">
        <v>12734722</v>
      </c>
      <c r="G24" s="29">
        <f t="shared" si="11"/>
        <v>0.13994200000000001</v>
      </c>
      <c r="H24" s="27">
        <f t="shared" si="12"/>
        <v>41828206</v>
      </c>
      <c r="I24" s="30">
        <f t="shared" si="13"/>
        <v>0.45965061538461538</v>
      </c>
    </row>
    <row r="25" spans="1:9">
      <c r="A25" s="31" t="s">
        <v>20</v>
      </c>
      <c r="B25" s="6">
        <v>56393901</v>
      </c>
      <c r="C25" s="6">
        <v>67455180</v>
      </c>
      <c r="D25" s="6">
        <v>22855492</v>
      </c>
      <c r="E25" s="17">
        <f t="shared" si="10"/>
        <v>0.33882486118931121</v>
      </c>
      <c r="F25" s="6">
        <v>31802939</v>
      </c>
      <c r="G25" s="18">
        <f t="shared" si="11"/>
        <v>0.47146770640890734</v>
      </c>
      <c r="H25" s="19">
        <f t="shared" si="12"/>
        <v>12796749</v>
      </c>
      <c r="I25" s="20">
        <f t="shared" si="13"/>
        <v>0.18970743240178145</v>
      </c>
    </row>
    <row r="26" spans="1:9">
      <c r="A26" s="26" t="s">
        <v>21</v>
      </c>
      <c r="B26" s="27">
        <v>217156348</v>
      </c>
      <c r="C26" s="27">
        <v>217156348</v>
      </c>
      <c r="D26" s="27">
        <v>174204035</v>
      </c>
      <c r="E26" s="29">
        <f t="shared" si="10"/>
        <v>0.80220558415358878</v>
      </c>
      <c r="F26" s="27">
        <v>14226767</v>
      </c>
      <c r="G26" s="29">
        <f t="shared" si="11"/>
        <v>6.5513935609195273E-2</v>
      </c>
      <c r="H26" s="27">
        <f t="shared" si="12"/>
        <v>28725546</v>
      </c>
      <c r="I26" s="30">
        <f t="shared" si="13"/>
        <v>0.132280480237216</v>
      </c>
    </row>
    <row r="27" spans="1:9">
      <c r="A27" s="33" t="s">
        <v>22</v>
      </c>
      <c r="B27" s="19">
        <v>200000000</v>
      </c>
      <c r="C27" s="19">
        <v>64698859</v>
      </c>
      <c r="D27" s="19">
        <v>55788445</v>
      </c>
      <c r="E27" s="17">
        <f t="shared" si="10"/>
        <v>0.862278653167593</v>
      </c>
      <c r="F27" s="19">
        <v>20113762</v>
      </c>
      <c r="G27" s="18">
        <f t="shared" si="11"/>
        <v>0.31088279315714051</v>
      </c>
      <c r="H27" s="19">
        <f>SUM(C27-D27)</f>
        <v>8910414</v>
      </c>
      <c r="I27" s="20">
        <f t="shared" si="13"/>
        <v>0.13772134683240705</v>
      </c>
    </row>
    <row r="28" spans="1:9">
      <c r="A28" s="34" t="s">
        <v>15</v>
      </c>
      <c r="B28" s="27">
        <f>SUM(B22:B27)</f>
        <v>622891626</v>
      </c>
      <c r="C28" s="27">
        <f>SUM(C22:C27)</f>
        <v>498163001</v>
      </c>
      <c r="D28" s="27">
        <f>SUM(D22:D27)</f>
        <v>307232462</v>
      </c>
      <c r="E28" s="29">
        <f t="shared" si="10"/>
        <v>0.61673079169522671</v>
      </c>
      <c r="F28" s="27">
        <f>SUM(F22:F27)</f>
        <v>92263010</v>
      </c>
      <c r="G28" s="29">
        <f t="shared" si="11"/>
        <v>0.18520646819373082</v>
      </c>
      <c r="H28" s="27">
        <f>SUM(H22:H27)</f>
        <v>118780991</v>
      </c>
      <c r="I28" s="30">
        <f t="shared" si="13"/>
        <v>0.2384380027452099</v>
      </c>
    </row>
    <row r="29" spans="1:9">
      <c r="A29" s="5"/>
      <c r="B29" s="6"/>
      <c r="C29" s="6"/>
      <c r="D29" s="6"/>
      <c r="E29" s="7"/>
      <c r="F29" s="6"/>
      <c r="G29" s="7"/>
      <c r="H29" s="6"/>
      <c r="I29" s="8"/>
    </row>
    <row r="30" spans="1:9" ht="15.75">
      <c r="A30" s="9" t="s">
        <v>23</v>
      </c>
      <c r="B30" s="6"/>
      <c r="C30" s="6"/>
      <c r="D30" s="6"/>
      <c r="E30" s="7"/>
      <c r="F30" s="6"/>
      <c r="G30" s="7"/>
      <c r="H30" s="6"/>
      <c r="I30" s="8"/>
    </row>
    <row r="31" spans="1:9">
      <c r="A31" s="26" t="s">
        <v>24</v>
      </c>
      <c r="B31" s="27">
        <v>38778877</v>
      </c>
      <c r="C31" s="27">
        <v>38778877</v>
      </c>
      <c r="D31" s="27">
        <v>8386884.2800000003</v>
      </c>
      <c r="E31" s="28">
        <f t="shared" ref="E31:E37" si="14">D31/C31</f>
        <v>0.21627455276747701</v>
      </c>
      <c r="F31" s="27">
        <v>2533050.42</v>
      </c>
      <c r="G31" s="29">
        <f t="shared" ref="G31:G37" si="15">F31/C31</f>
        <v>6.5320365517547094E-2</v>
      </c>
      <c r="H31" s="27">
        <f t="shared" ref="H31:H36" si="16">SUM(C31-D31-F31)</f>
        <v>27858942.299999997</v>
      </c>
      <c r="I31" s="30">
        <f t="shared" ref="I31:I37" si="17">SUM(H31/C31)</f>
        <v>0.71840508171497586</v>
      </c>
    </row>
    <row r="32" spans="1:9">
      <c r="A32" s="31" t="s">
        <v>25</v>
      </c>
      <c r="B32" s="6">
        <v>19562500</v>
      </c>
      <c r="C32" s="6">
        <v>19562500</v>
      </c>
      <c r="D32" s="6">
        <v>6092097</v>
      </c>
      <c r="E32" s="17">
        <f t="shared" si="14"/>
        <v>0.31141709904153353</v>
      </c>
      <c r="F32" s="6">
        <v>4990681</v>
      </c>
      <c r="G32" s="18">
        <f t="shared" si="15"/>
        <v>0.25511468370607027</v>
      </c>
      <c r="H32" s="19">
        <f t="shared" si="16"/>
        <v>8479722</v>
      </c>
      <c r="I32" s="20">
        <f t="shared" si="17"/>
        <v>0.43346821725239615</v>
      </c>
    </row>
    <row r="33" spans="1:9">
      <c r="A33" s="26" t="s">
        <v>26</v>
      </c>
      <c r="B33" s="27">
        <v>91000000</v>
      </c>
      <c r="C33" s="27">
        <v>91000000</v>
      </c>
      <c r="D33" s="27">
        <v>29260218</v>
      </c>
      <c r="E33" s="32">
        <f t="shared" si="14"/>
        <v>0.32154085714285713</v>
      </c>
      <c r="F33" s="27">
        <v>8257861</v>
      </c>
      <c r="G33" s="29">
        <f t="shared" si="15"/>
        <v>9.074572527472527E-2</v>
      </c>
      <c r="H33" s="27">
        <f t="shared" si="16"/>
        <v>53481921</v>
      </c>
      <c r="I33" s="30">
        <f t="shared" si="17"/>
        <v>0.58771341758241757</v>
      </c>
    </row>
    <row r="34" spans="1:9">
      <c r="A34" s="31" t="s">
        <v>27</v>
      </c>
      <c r="B34" s="6">
        <v>56393901</v>
      </c>
      <c r="C34" s="6">
        <v>59932443</v>
      </c>
      <c r="D34" s="6">
        <v>26555599</v>
      </c>
      <c r="E34" s="17">
        <f t="shared" si="14"/>
        <v>0.44309221634766333</v>
      </c>
      <c r="F34" s="6">
        <v>25920990</v>
      </c>
      <c r="G34" s="18">
        <f t="shared" si="15"/>
        <v>0.43250347729025496</v>
      </c>
      <c r="H34" s="19">
        <f t="shared" si="16"/>
        <v>7455854</v>
      </c>
      <c r="I34" s="20">
        <f t="shared" si="17"/>
        <v>0.12440430636208172</v>
      </c>
    </row>
    <row r="35" spans="1:9">
      <c r="A35" s="26" t="s">
        <v>28</v>
      </c>
      <c r="B35" s="27">
        <v>217156348</v>
      </c>
      <c r="C35" s="27">
        <v>217156348</v>
      </c>
      <c r="D35" s="27">
        <v>179531584</v>
      </c>
      <c r="E35" s="29">
        <f t="shared" si="14"/>
        <v>0.82673882506073459</v>
      </c>
      <c r="F35" s="27">
        <v>11215827</v>
      </c>
      <c r="G35" s="29">
        <f t="shared" si="15"/>
        <v>5.1648625993655044E-2</v>
      </c>
      <c r="H35" s="27">
        <f t="shared" si="16"/>
        <v>26408937</v>
      </c>
      <c r="I35" s="30">
        <f t="shared" si="17"/>
        <v>0.12161254894561038</v>
      </c>
    </row>
    <row r="36" spans="1:9">
      <c r="A36" s="31" t="s">
        <v>29</v>
      </c>
      <c r="B36" s="6">
        <v>200000000</v>
      </c>
      <c r="C36" s="6">
        <v>62655451</v>
      </c>
      <c r="D36" s="6">
        <v>45815594</v>
      </c>
      <c r="E36" s="17">
        <f t="shared" si="14"/>
        <v>0.73123077511643797</v>
      </c>
      <c r="F36" s="6">
        <v>13488142</v>
      </c>
      <c r="G36" s="18">
        <f t="shared" si="15"/>
        <v>0.21527483698106331</v>
      </c>
      <c r="H36" s="19">
        <f t="shared" si="16"/>
        <v>3351715</v>
      </c>
      <c r="I36" s="20">
        <f t="shared" si="17"/>
        <v>5.3494387902498698E-2</v>
      </c>
    </row>
    <row r="37" spans="1:9">
      <c r="A37" s="34" t="s">
        <v>15</v>
      </c>
      <c r="B37" s="27">
        <f>SUM(B31:B36)</f>
        <v>622891626</v>
      </c>
      <c r="C37" s="27">
        <f>SUM(C31:C36)</f>
        <v>489085619</v>
      </c>
      <c r="D37" s="27">
        <f>SUM(D31:D36)</f>
        <v>295641976.27999997</v>
      </c>
      <c r="E37" s="29">
        <f t="shared" si="14"/>
        <v>0.60447898035619807</v>
      </c>
      <c r="F37" s="27">
        <f>SUM(F31:F36)</f>
        <v>66406551.420000002</v>
      </c>
      <c r="G37" s="29">
        <f t="shared" si="15"/>
        <v>0.13577694546770144</v>
      </c>
      <c r="H37" s="27">
        <f>SUM(H31:H36)</f>
        <v>127037091.3</v>
      </c>
      <c r="I37" s="30">
        <f t="shared" si="17"/>
        <v>0.25974407417610046</v>
      </c>
    </row>
    <row r="38" spans="1:9">
      <c r="A38" s="5"/>
      <c r="B38" s="6"/>
      <c r="C38" s="6"/>
      <c r="D38" s="6"/>
      <c r="E38" s="7"/>
      <c r="F38" s="6"/>
      <c r="G38" s="7"/>
      <c r="H38" s="6"/>
      <c r="I38" s="8"/>
    </row>
    <row r="39" spans="1:9" ht="15.75">
      <c r="A39" s="9" t="s">
        <v>30</v>
      </c>
      <c r="B39" s="6"/>
      <c r="C39" s="6"/>
      <c r="D39" s="6"/>
      <c r="E39" s="7"/>
      <c r="F39" s="6"/>
      <c r="G39" s="7"/>
      <c r="H39" s="6"/>
      <c r="I39" s="8"/>
    </row>
    <row r="40" spans="1:9">
      <c r="A40" s="26" t="s">
        <v>31</v>
      </c>
      <c r="B40" s="27">
        <v>38778877</v>
      </c>
      <c r="C40" s="27">
        <v>38778877</v>
      </c>
      <c r="D40" s="27">
        <v>7839491.3700000001</v>
      </c>
      <c r="E40" s="28">
        <f t="shared" ref="E40:E46" si="18">D40/C40</f>
        <v>0.20215880336091219</v>
      </c>
      <c r="F40" s="27">
        <v>2531236</v>
      </c>
      <c r="G40" s="29">
        <f t="shared" ref="G40:G46" si="19">F40/C40</f>
        <v>6.5273576643284439E-2</v>
      </c>
      <c r="H40" s="27">
        <f t="shared" ref="H40:H45" si="20">SUM(C40-D40-F40)</f>
        <v>28408149.629999999</v>
      </c>
      <c r="I40" s="30">
        <f t="shared" ref="I40:I46" si="21">SUM(H40/C40)</f>
        <v>0.73256761999580333</v>
      </c>
    </row>
    <row r="41" spans="1:9">
      <c r="A41" s="31" t="s">
        <v>32</v>
      </c>
      <c r="B41" s="6">
        <v>19562500</v>
      </c>
      <c r="C41" s="6">
        <v>19562500</v>
      </c>
      <c r="D41" s="6">
        <v>8532569</v>
      </c>
      <c r="E41" s="17">
        <f t="shared" si="18"/>
        <v>0.43616966134185303</v>
      </c>
      <c r="F41" s="6">
        <v>2392501</v>
      </c>
      <c r="G41" s="18">
        <f t="shared" si="19"/>
        <v>0.12230037060702875</v>
      </c>
      <c r="H41" s="19">
        <f t="shared" si="20"/>
        <v>8637430</v>
      </c>
      <c r="I41" s="20">
        <f t="shared" si="21"/>
        <v>0.44152996805111822</v>
      </c>
    </row>
    <row r="42" spans="1:9">
      <c r="A42" s="26" t="s">
        <v>33</v>
      </c>
      <c r="B42" s="27">
        <v>91000000</v>
      </c>
      <c r="C42" s="27">
        <v>91000000</v>
      </c>
      <c r="D42" s="27">
        <v>31513563</v>
      </c>
      <c r="E42" s="32">
        <f t="shared" si="18"/>
        <v>0.34630289010989013</v>
      </c>
      <c r="F42" s="27">
        <v>4330345</v>
      </c>
      <c r="G42" s="29">
        <f t="shared" si="19"/>
        <v>4.7586208791208791E-2</v>
      </c>
      <c r="H42" s="27">
        <f t="shared" si="20"/>
        <v>55156092</v>
      </c>
      <c r="I42" s="30">
        <f t="shared" si="21"/>
        <v>0.60611090109890109</v>
      </c>
    </row>
    <row r="43" spans="1:9">
      <c r="A43" s="31" t="s">
        <v>34</v>
      </c>
      <c r="B43" s="6">
        <v>56393901</v>
      </c>
      <c r="C43" s="6">
        <v>59932443</v>
      </c>
      <c r="D43" s="6">
        <v>30669243</v>
      </c>
      <c r="E43" s="17">
        <f t="shared" si="18"/>
        <v>0.51173023265545836</v>
      </c>
      <c r="F43" s="6">
        <v>18600253</v>
      </c>
      <c r="G43" s="18">
        <f t="shared" si="19"/>
        <v>0.31035365936943365</v>
      </c>
      <c r="H43" s="19">
        <f t="shared" si="20"/>
        <v>10662947</v>
      </c>
      <c r="I43" s="20">
        <f t="shared" si="21"/>
        <v>0.1779161079751079</v>
      </c>
    </row>
    <row r="44" spans="1:9">
      <c r="A44" s="26" t="s">
        <v>35</v>
      </c>
      <c r="B44" s="27">
        <v>217156348</v>
      </c>
      <c r="C44" s="27">
        <v>217156348</v>
      </c>
      <c r="D44" s="27">
        <v>154977395</v>
      </c>
      <c r="E44" s="29">
        <f t="shared" si="18"/>
        <v>0.71366734809889143</v>
      </c>
      <c r="F44" s="27">
        <v>8294124</v>
      </c>
      <c r="G44" s="29">
        <f t="shared" si="19"/>
        <v>3.8194250715618036E-2</v>
      </c>
      <c r="H44" s="27">
        <f t="shared" si="20"/>
        <v>53884829</v>
      </c>
      <c r="I44" s="30">
        <f t="shared" si="21"/>
        <v>0.24813840118549055</v>
      </c>
    </row>
    <row r="45" spans="1:9">
      <c r="A45" s="31" t="s">
        <v>36</v>
      </c>
      <c r="B45" s="6">
        <v>200000000</v>
      </c>
      <c r="C45" s="6">
        <v>60235481</v>
      </c>
      <c r="D45" s="6">
        <v>36687187</v>
      </c>
      <c r="E45" s="17">
        <f t="shared" si="18"/>
        <v>0.60906273828875046</v>
      </c>
      <c r="F45" s="6">
        <v>8408329</v>
      </c>
      <c r="G45" s="18">
        <f t="shared" si="19"/>
        <v>0.13959096632763671</v>
      </c>
      <c r="H45" s="19">
        <f t="shared" si="20"/>
        <v>15139965</v>
      </c>
      <c r="I45" s="20">
        <f t="shared" si="21"/>
        <v>0.25134629538361286</v>
      </c>
    </row>
    <row r="46" spans="1:9">
      <c r="A46" s="34" t="s">
        <v>15</v>
      </c>
      <c r="B46" s="27">
        <f>SUM(B40:B45)</f>
        <v>622891626</v>
      </c>
      <c r="C46" s="27">
        <f>SUM(C40:C45)</f>
        <v>486665649</v>
      </c>
      <c r="D46" s="27">
        <f>SUM(D40:D45)</f>
        <v>270219448.37</v>
      </c>
      <c r="E46" s="29">
        <f t="shared" si="18"/>
        <v>0.5552466029300539</v>
      </c>
      <c r="F46" s="27">
        <f>SUM(F40:F45)</f>
        <v>44556788</v>
      </c>
      <c r="G46" s="29">
        <f t="shared" si="19"/>
        <v>9.1555235286392686E-2</v>
      </c>
      <c r="H46" s="27">
        <f>SUM(H40:H45)</f>
        <v>171889412.63</v>
      </c>
      <c r="I46" s="30">
        <f t="shared" si="21"/>
        <v>0.35319816178355334</v>
      </c>
    </row>
    <row r="47" spans="1:9">
      <c r="A47" s="5"/>
      <c r="B47" s="6"/>
      <c r="C47" s="6"/>
      <c r="D47" s="6"/>
      <c r="E47" s="7"/>
      <c r="F47" s="6"/>
      <c r="G47" s="7"/>
      <c r="H47" s="6"/>
      <c r="I47" s="8"/>
    </row>
    <row r="48" spans="1:9" ht="15.75">
      <c r="A48" s="9" t="s">
        <v>37</v>
      </c>
      <c r="B48" s="6"/>
      <c r="C48" s="6"/>
      <c r="D48" s="6"/>
      <c r="E48" s="7"/>
      <c r="F48" s="6"/>
      <c r="G48" s="7"/>
      <c r="H48" s="6"/>
      <c r="I48" s="8"/>
    </row>
    <row r="49" spans="1:9">
      <c r="A49" s="26" t="s">
        <v>38</v>
      </c>
      <c r="B49" s="27">
        <v>38778877</v>
      </c>
      <c r="C49" s="27">
        <v>38778877</v>
      </c>
      <c r="D49" s="27">
        <v>2162778.3199999998</v>
      </c>
      <c r="E49" s="29">
        <f t="shared" ref="E49:E55" si="22">D49/C49</f>
        <v>5.5772071996824456E-2</v>
      </c>
      <c r="F49" s="27">
        <v>1793696.42</v>
      </c>
      <c r="G49" s="29">
        <f t="shared" ref="G49:G55" si="23">F49/C49</f>
        <v>4.6254470442761916E-2</v>
      </c>
      <c r="H49" s="27">
        <f t="shared" ref="H49:H54" si="24">SUM(C49-D49-F49)</f>
        <v>34822402.259999998</v>
      </c>
      <c r="I49" s="30">
        <f t="shared" ref="I49:I55" si="25">SUM(H49/C49)</f>
        <v>0.89797345756041358</v>
      </c>
    </row>
    <row r="50" spans="1:9">
      <c r="A50" s="31" t="s">
        <v>39</v>
      </c>
      <c r="B50" s="6">
        <v>19562500</v>
      </c>
      <c r="C50" s="6">
        <v>19562500</v>
      </c>
      <c r="D50" s="6">
        <v>8931737</v>
      </c>
      <c r="E50" s="17">
        <f t="shared" si="22"/>
        <v>0.45657441533546328</v>
      </c>
      <c r="F50" s="6">
        <v>943263</v>
      </c>
      <c r="G50" s="18">
        <f t="shared" si="23"/>
        <v>4.8217916932907348E-2</v>
      </c>
      <c r="H50" s="19">
        <f t="shared" si="24"/>
        <v>9687500</v>
      </c>
      <c r="I50" s="20">
        <f t="shared" si="25"/>
        <v>0.49520766773162939</v>
      </c>
    </row>
    <row r="51" spans="1:9">
      <c r="A51" s="26" t="s">
        <v>40</v>
      </c>
      <c r="B51" s="27">
        <v>91000000</v>
      </c>
      <c r="C51" s="27">
        <v>91000000</v>
      </c>
      <c r="D51" s="27">
        <v>10624197</v>
      </c>
      <c r="E51" s="32">
        <f t="shared" si="22"/>
        <v>0.11674941758241758</v>
      </c>
      <c r="F51" s="27">
        <v>2370519</v>
      </c>
      <c r="G51" s="29">
        <f t="shared" si="23"/>
        <v>2.604965934065934E-2</v>
      </c>
      <c r="H51" s="27">
        <f t="shared" si="24"/>
        <v>78005284</v>
      </c>
      <c r="I51" s="30">
        <f t="shared" si="25"/>
        <v>0.85720092307692308</v>
      </c>
    </row>
    <row r="52" spans="1:9">
      <c r="A52" s="31" t="s">
        <v>41</v>
      </c>
      <c r="B52" s="6">
        <v>56393901</v>
      </c>
      <c r="C52" s="6">
        <v>58765393</v>
      </c>
      <c r="D52" s="6">
        <v>32020908</v>
      </c>
      <c r="E52" s="17">
        <f t="shared" si="22"/>
        <v>0.54489396505865284</v>
      </c>
      <c r="F52" s="6">
        <v>14055123</v>
      </c>
      <c r="G52" s="18">
        <f t="shared" si="23"/>
        <v>0.23917347068537431</v>
      </c>
      <c r="H52" s="19">
        <f t="shared" si="24"/>
        <v>12689362</v>
      </c>
      <c r="I52" s="20">
        <f t="shared" si="25"/>
        <v>0.2159325642559729</v>
      </c>
    </row>
    <row r="53" spans="1:9">
      <c r="A53" s="26" t="s">
        <v>42</v>
      </c>
      <c r="B53" s="27">
        <v>217156348</v>
      </c>
      <c r="C53" s="27">
        <v>217156348</v>
      </c>
      <c r="D53" s="27">
        <v>97731599</v>
      </c>
      <c r="E53" s="29">
        <f t="shared" si="22"/>
        <v>0.45005177099404897</v>
      </c>
      <c r="F53" s="27">
        <v>5413721</v>
      </c>
      <c r="G53" s="29">
        <f t="shared" si="23"/>
        <v>2.4930060989973916E-2</v>
      </c>
      <c r="H53" s="27">
        <f t="shared" si="24"/>
        <v>114011028</v>
      </c>
      <c r="I53" s="30">
        <f t="shared" si="25"/>
        <v>0.52501816801597712</v>
      </c>
    </row>
    <row r="54" spans="1:9">
      <c r="A54" s="31" t="s">
        <v>43</v>
      </c>
      <c r="B54" s="6">
        <v>200000000</v>
      </c>
      <c r="C54" s="6">
        <v>62400000</v>
      </c>
      <c r="D54" s="6">
        <v>18103047</v>
      </c>
      <c r="E54" s="17">
        <f t="shared" si="22"/>
        <v>0.2901129326923077</v>
      </c>
      <c r="F54" s="6">
        <v>2247514</v>
      </c>
      <c r="G54" s="18">
        <f t="shared" si="23"/>
        <v>3.6017852564102566E-2</v>
      </c>
      <c r="H54" s="19">
        <f t="shared" si="24"/>
        <v>42049439</v>
      </c>
      <c r="I54" s="20">
        <f t="shared" si="25"/>
        <v>0.67386921474358974</v>
      </c>
    </row>
    <row r="55" spans="1:9">
      <c r="A55" s="34" t="s">
        <v>15</v>
      </c>
      <c r="B55" s="27">
        <f>SUM(B49:B54)</f>
        <v>622891626</v>
      </c>
      <c r="C55" s="27">
        <f>SUM(C49:C54)</f>
        <v>487663118</v>
      </c>
      <c r="D55" s="27">
        <f>SUM(D49:D54)</f>
        <v>169574266.31999999</v>
      </c>
      <c r="E55" s="29">
        <f t="shared" si="22"/>
        <v>0.34772829861617705</v>
      </c>
      <c r="F55" s="27">
        <f>SUM(F49:F54)</f>
        <v>26823836.420000002</v>
      </c>
      <c r="G55" s="29">
        <f t="shared" si="23"/>
        <v>5.5004849515808578E-2</v>
      </c>
      <c r="H55" s="27">
        <f>SUM(H49:H54)</f>
        <v>291265015.25999999</v>
      </c>
      <c r="I55" s="30">
        <f t="shared" si="25"/>
        <v>0.59726685186801431</v>
      </c>
    </row>
    <row r="56" spans="1:9">
      <c r="A56" s="5"/>
      <c r="B56" s="6"/>
      <c r="C56" s="6"/>
      <c r="D56" s="6"/>
      <c r="E56" s="7"/>
      <c r="F56" s="6"/>
      <c r="G56" s="7"/>
      <c r="H56" s="6"/>
      <c r="I56" s="8"/>
    </row>
    <row r="57" spans="1:9" ht="15.75">
      <c r="A57" s="9" t="s">
        <v>44</v>
      </c>
      <c r="B57" s="6"/>
      <c r="C57" s="6"/>
      <c r="D57" s="6"/>
      <c r="E57" s="7"/>
      <c r="F57" s="6"/>
      <c r="G57" s="7"/>
      <c r="H57" s="6"/>
      <c r="I57" s="8"/>
    </row>
    <row r="58" spans="1:9">
      <c r="A58" s="26" t="s">
        <v>45</v>
      </c>
      <c r="B58" s="27">
        <v>38778877</v>
      </c>
      <c r="C58" s="27">
        <v>38778877</v>
      </c>
      <c r="D58" s="27">
        <v>903724.93</v>
      </c>
      <c r="E58" s="29">
        <f t="shared" ref="E58:E64" si="26">D58/C58</f>
        <v>2.3304566813525829E-2</v>
      </c>
      <c r="F58" s="27">
        <v>1793696.42</v>
      </c>
      <c r="G58" s="29">
        <f t="shared" ref="G58:G64" si="27">F58/C58</f>
        <v>4.6254470442761916E-2</v>
      </c>
      <c r="H58" s="27">
        <v>36081455</v>
      </c>
      <c r="I58" s="30">
        <f t="shared" ref="I58:I64" si="28">SUM(H58/C58)</f>
        <v>0.93044094598200977</v>
      </c>
    </row>
    <row r="59" spans="1:9">
      <c r="A59" s="31" t="s">
        <v>46</v>
      </c>
      <c r="B59" s="6">
        <v>19562500</v>
      </c>
      <c r="C59" s="6">
        <v>19562500</v>
      </c>
      <c r="D59" s="6">
        <v>6464547</v>
      </c>
      <c r="E59" s="17">
        <f t="shared" si="26"/>
        <v>0.3304560766773163</v>
      </c>
      <c r="F59" s="6">
        <v>108872</v>
      </c>
      <c r="G59" s="18">
        <f t="shared" si="27"/>
        <v>5.5653418530351439E-3</v>
      </c>
      <c r="H59" s="6">
        <v>12989081</v>
      </c>
      <c r="I59" s="20">
        <f t="shared" si="28"/>
        <v>0.66397858146964861</v>
      </c>
    </row>
    <row r="60" spans="1:9">
      <c r="A60" s="26" t="s">
        <v>47</v>
      </c>
      <c r="B60" s="27">
        <v>91000000</v>
      </c>
      <c r="C60" s="27">
        <v>91000000</v>
      </c>
      <c r="D60" s="27">
        <v>7089127</v>
      </c>
      <c r="E60" s="29">
        <f t="shared" si="26"/>
        <v>7.790249450549451E-2</v>
      </c>
      <c r="F60" s="27">
        <v>1191692</v>
      </c>
      <c r="G60" s="29">
        <f t="shared" si="27"/>
        <v>1.3095516483516484E-2</v>
      </c>
      <c r="H60" s="27">
        <v>82719181</v>
      </c>
      <c r="I60" s="30">
        <f t="shared" si="28"/>
        <v>0.90900198901098905</v>
      </c>
    </row>
    <row r="61" spans="1:9">
      <c r="A61" s="31" t="s">
        <v>48</v>
      </c>
      <c r="B61" s="6">
        <v>56393901</v>
      </c>
      <c r="C61" s="6">
        <v>57638273</v>
      </c>
      <c r="D61" s="6">
        <v>29712683</v>
      </c>
      <c r="E61" s="17">
        <f t="shared" si="26"/>
        <v>0.51550265914455828</v>
      </c>
      <c r="F61" s="6">
        <v>6544679</v>
      </c>
      <c r="G61" s="18">
        <f t="shared" si="27"/>
        <v>0.11354745136100799</v>
      </c>
      <c r="H61" s="6">
        <v>21380911</v>
      </c>
      <c r="I61" s="20">
        <f t="shared" si="28"/>
        <v>0.37094988949443369</v>
      </c>
    </row>
    <row r="62" spans="1:9">
      <c r="A62" s="26" t="s">
        <v>49</v>
      </c>
      <c r="B62" s="27">
        <v>217156348</v>
      </c>
      <c r="C62" s="27">
        <v>217156348</v>
      </c>
      <c r="D62" s="27">
        <v>17508535</v>
      </c>
      <c r="E62" s="29">
        <f t="shared" si="26"/>
        <v>8.0626401950727219E-2</v>
      </c>
      <c r="F62" s="27">
        <v>2419828</v>
      </c>
      <c r="G62" s="29">
        <f t="shared" si="27"/>
        <v>1.1143252418299096E-2</v>
      </c>
      <c r="H62" s="27">
        <f>SUM(C62-D62-F62)</f>
        <v>197227985</v>
      </c>
      <c r="I62" s="30">
        <f t="shared" si="28"/>
        <v>0.90823034563097371</v>
      </c>
    </row>
    <row r="63" spans="1:9">
      <c r="A63" s="31" t="s">
        <v>50</v>
      </c>
      <c r="B63" s="6">
        <v>200000000</v>
      </c>
      <c r="C63" s="6">
        <v>200000000</v>
      </c>
      <c r="D63" s="6">
        <v>5139554</v>
      </c>
      <c r="E63" s="17">
        <f t="shared" si="26"/>
        <v>2.5697770000000002E-2</v>
      </c>
      <c r="F63" s="6">
        <v>481243</v>
      </c>
      <c r="G63" s="18">
        <f t="shared" si="27"/>
        <v>2.4062150000000002E-3</v>
      </c>
      <c r="H63" s="6">
        <f>SUM(C63-D63-F63)</f>
        <v>194379203</v>
      </c>
      <c r="I63" s="20">
        <f t="shared" si="28"/>
        <v>0.971896015</v>
      </c>
    </row>
    <row r="64" spans="1:9">
      <c r="A64" s="34" t="s">
        <v>15</v>
      </c>
      <c r="B64" s="27">
        <f>SUM(B58:B63)</f>
        <v>622891626</v>
      </c>
      <c r="C64" s="27">
        <f>SUM(C58:C63)</f>
        <v>624135998</v>
      </c>
      <c r="D64" s="27">
        <f>SUM(D58:D63)</f>
        <v>66818170.93</v>
      </c>
      <c r="E64" s="29">
        <f t="shared" si="26"/>
        <v>0.10705706952349189</v>
      </c>
      <c r="F64" s="27">
        <f>SUM(F58:F63)</f>
        <v>12540010.42</v>
      </c>
      <c r="G64" s="29">
        <f t="shared" si="27"/>
        <v>2.0091791629041719E-2</v>
      </c>
      <c r="H64" s="27">
        <f>SUM(H58:H63)</f>
        <v>544777816</v>
      </c>
      <c r="I64" s="30">
        <f t="shared" si="28"/>
        <v>0.87285113780602674</v>
      </c>
    </row>
    <row r="65" spans="1:9">
      <c r="A65" s="5"/>
      <c r="B65" s="6"/>
      <c r="C65" s="6"/>
      <c r="D65" s="6"/>
      <c r="E65" s="7"/>
      <c r="F65" s="6"/>
      <c r="G65" s="7"/>
      <c r="H65" s="6"/>
      <c r="I65" s="8"/>
    </row>
    <row r="66" spans="1:9" ht="15.75">
      <c r="A66" s="9" t="s">
        <v>51</v>
      </c>
      <c r="B66" s="35"/>
      <c r="C66" s="35"/>
      <c r="D66" s="36"/>
      <c r="E66" s="35"/>
      <c r="F66" s="35"/>
      <c r="G66" s="35"/>
      <c r="H66" s="35"/>
      <c r="I66" s="37"/>
    </row>
    <row r="67" spans="1:9">
      <c r="A67" s="26" t="s">
        <v>52</v>
      </c>
      <c r="B67" s="27">
        <v>38778877</v>
      </c>
      <c r="C67" s="27">
        <v>38778877</v>
      </c>
      <c r="D67" s="27">
        <v>0</v>
      </c>
      <c r="E67" s="29">
        <v>0</v>
      </c>
      <c r="F67" s="27">
        <v>0</v>
      </c>
      <c r="G67" s="29">
        <v>0</v>
      </c>
      <c r="H67" s="27">
        <v>38778877</v>
      </c>
      <c r="I67" s="30">
        <v>1</v>
      </c>
    </row>
    <row r="68" spans="1:9">
      <c r="A68" s="5" t="s">
        <v>53</v>
      </c>
      <c r="B68" s="6">
        <v>19562500</v>
      </c>
      <c r="C68" s="6">
        <v>19562500</v>
      </c>
      <c r="D68" s="6">
        <v>644301</v>
      </c>
      <c r="E68" s="38">
        <v>3.2935514376996808E-2</v>
      </c>
      <c r="F68" s="6">
        <v>22694</v>
      </c>
      <c r="G68" s="38">
        <v>1.1600766773162939E-3</v>
      </c>
      <c r="H68" s="6">
        <v>18895505</v>
      </c>
      <c r="I68" s="39">
        <v>0.96590440894568685</v>
      </c>
    </row>
    <row r="69" spans="1:9">
      <c r="A69" s="34" t="s">
        <v>54</v>
      </c>
      <c r="B69" s="27">
        <v>91000000</v>
      </c>
      <c r="C69" s="27">
        <v>91000000</v>
      </c>
      <c r="D69" s="27">
        <v>5978999</v>
      </c>
      <c r="E69" s="29">
        <v>6.5703285714285714E-2</v>
      </c>
      <c r="F69" s="27">
        <v>371487</v>
      </c>
      <c r="G69" s="29">
        <v>4.0822747252747251E-3</v>
      </c>
      <c r="H69" s="27">
        <v>84649514</v>
      </c>
      <c r="I69" s="30">
        <v>0.93021443956043959</v>
      </c>
    </row>
    <row r="70" spans="1:9">
      <c r="A70" s="5" t="s">
        <v>55</v>
      </c>
      <c r="B70" s="6">
        <v>56393901</v>
      </c>
      <c r="C70" s="6">
        <v>56685613</v>
      </c>
      <c r="D70" s="6">
        <v>32900866</v>
      </c>
      <c r="E70" s="38">
        <v>0.5804094594513779</v>
      </c>
      <c r="F70" s="6">
        <v>1985964</v>
      </c>
      <c r="G70" s="38">
        <v>3.5034709777241005E-2</v>
      </c>
      <c r="H70" s="6">
        <v>21798783</v>
      </c>
      <c r="I70" s="39">
        <v>0.38455583077138111</v>
      </c>
    </row>
    <row r="71" spans="1:9">
      <c r="A71" s="34" t="s">
        <v>56</v>
      </c>
      <c r="B71" s="27">
        <v>217156348</v>
      </c>
      <c r="C71" s="27">
        <v>217156348</v>
      </c>
      <c r="D71" s="27">
        <v>12176876</v>
      </c>
      <c r="E71" s="29">
        <v>5.6074234587883194E-2</v>
      </c>
      <c r="F71" s="27">
        <v>511856</v>
      </c>
      <c r="G71" s="29">
        <v>2.3570851357290279E-3</v>
      </c>
      <c r="H71" s="27">
        <v>204467616</v>
      </c>
      <c r="I71" s="30">
        <v>0.94156868027638774</v>
      </c>
    </row>
    <row r="72" spans="1:9">
      <c r="A72" s="5" t="s">
        <v>57</v>
      </c>
      <c r="B72" s="6">
        <v>200000000</v>
      </c>
      <c r="C72" s="6">
        <v>200000000</v>
      </c>
      <c r="D72" s="6">
        <v>1535625</v>
      </c>
      <c r="E72" s="38">
        <v>7.6781250000000001E-3</v>
      </c>
      <c r="F72" s="6">
        <v>98690</v>
      </c>
      <c r="G72" s="38">
        <v>4.9344999999999999E-4</v>
      </c>
      <c r="H72" s="6">
        <v>198959830</v>
      </c>
      <c r="I72" s="39">
        <v>0.99479914999999997</v>
      </c>
    </row>
    <row r="73" spans="1:9">
      <c r="A73" s="34" t="s">
        <v>15</v>
      </c>
      <c r="B73" s="27">
        <v>622891626</v>
      </c>
      <c r="C73" s="27">
        <v>623183338</v>
      </c>
      <c r="D73" s="27">
        <v>53236667</v>
      </c>
      <c r="E73" s="29">
        <v>8.5426974300779529E-2</v>
      </c>
      <c r="F73" s="27">
        <v>2990691</v>
      </c>
      <c r="G73" s="29">
        <v>4.7990548168346569E-3</v>
      </c>
      <c r="H73" s="27">
        <v>567550125</v>
      </c>
      <c r="I73" s="30">
        <v>0.91072737410062143</v>
      </c>
    </row>
    <row r="74" spans="1:9">
      <c r="A74" s="40"/>
      <c r="B74" s="41"/>
      <c r="C74" s="41"/>
      <c r="D74" s="42"/>
      <c r="E74" s="41"/>
      <c r="F74" s="41"/>
      <c r="G74" s="41"/>
      <c r="H74" s="41"/>
      <c r="I74" s="43"/>
    </row>
    <row r="75" spans="1:9" ht="15.75">
      <c r="A75" s="9" t="s">
        <v>58</v>
      </c>
      <c r="B75" s="35"/>
      <c r="C75" s="35"/>
      <c r="D75" s="36"/>
      <c r="E75" s="35"/>
      <c r="F75" s="35"/>
      <c r="G75" s="35"/>
      <c r="H75" s="35"/>
      <c r="I75" s="37"/>
    </row>
    <row r="76" spans="1:9">
      <c r="A76" s="26" t="s">
        <v>59</v>
      </c>
      <c r="B76" s="27">
        <v>38778877</v>
      </c>
      <c r="C76" s="27">
        <v>38778877</v>
      </c>
      <c r="D76" s="27">
        <v>0</v>
      </c>
      <c r="E76" s="29">
        <v>0</v>
      </c>
      <c r="F76" s="27">
        <v>0</v>
      </c>
      <c r="G76" s="29">
        <v>0</v>
      </c>
      <c r="H76" s="27">
        <v>38778877</v>
      </c>
      <c r="I76" s="30">
        <v>1</v>
      </c>
    </row>
    <row r="77" spans="1:9">
      <c r="A77" s="5" t="s">
        <v>60</v>
      </c>
      <c r="B77" s="6">
        <v>19562500</v>
      </c>
      <c r="C77" s="6">
        <v>19562500</v>
      </c>
      <c r="D77" s="6">
        <v>711000</v>
      </c>
      <c r="E77" s="38">
        <v>3.6345047923322681E-2</v>
      </c>
      <c r="F77" s="6">
        <v>0</v>
      </c>
      <c r="G77" s="38">
        <v>0</v>
      </c>
      <c r="H77" s="6">
        <v>18851500</v>
      </c>
      <c r="I77" s="39">
        <v>0.96365495207667728</v>
      </c>
    </row>
    <row r="78" spans="1:9">
      <c r="A78" s="34" t="s">
        <v>61</v>
      </c>
      <c r="B78" s="27">
        <v>91000000</v>
      </c>
      <c r="C78" s="27">
        <v>91000000</v>
      </c>
      <c r="D78" s="27">
        <v>4057560</v>
      </c>
      <c r="E78" s="29">
        <v>4.4588571428571429E-2</v>
      </c>
      <c r="F78" s="27">
        <v>6187</v>
      </c>
      <c r="G78" s="29">
        <v>6.7989010989010987E-5</v>
      </c>
      <c r="H78" s="27">
        <v>86936253</v>
      </c>
      <c r="I78" s="30">
        <v>0.95534343956043954</v>
      </c>
    </row>
    <row r="79" spans="1:9">
      <c r="A79" s="5" t="s">
        <v>62</v>
      </c>
      <c r="B79" s="6">
        <v>56393901</v>
      </c>
      <c r="C79" s="6">
        <v>57644001</v>
      </c>
      <c r="D79" s="6">
        <v>20632937</v>
      </c>
      <c r="E79" s="38">
        <v>0.35793728127927832</v>
      </c>
      <c r="F79" s="6">
        <v>423472</v>
      </c>
      <c r="G79" s="38">
        <v>7.3463325351062984E-3</v>
      </c>
      <c r="H79" s="6">
        <v>36587592</v>
      </c>
      <c r="I79" s="39">
        <v>0.63471638618561543</v>
      </c>
    </row>
    <row r="80" spans="1:9">
      <c r="A80" s="34" t="s">
        <v>63</v>
      </c>
      <c r="B80" s="27">
        <v>217156348</v>
      </c>
      <c r="C80" s="27">
        <v>217156348</v>
      </c>
      <c r="D80" s="27">
        <v>0</v>
      </c>
      <c r="E80" s="29">
        <v>0</v>
      </c>
      <c r="F80" s="27">
        <v>0</v>
      </c>
      <c r="G80" s="29">
        <v>0</v>
      </c>
      <c r="H80" s="27">
        <v>217156348</v>
      </c>
      <c r="I80" s="30">
        <v>1</v>
      </c>
    </row>
    <row r="81" spans="1:9">
      <c r="A81" s="5" t="s">
        <v>64</v>
      </c>
      <c r="B81" s="6">
        <v>200000000</v>
      </c>
      <c r="C81" s="6">
        <v>200000000</v>
      </c>
      <c r="D81" s="6">
        <v>313105</v>
      </c>
      <c r="E81" s="38">
        <v>1.5655249999999999E-3</v>
      </c>
      <c r="F81" s="6" t="s">
        <v>65</v>
      </c>
      <c r="G81" s="35"/>
      <c r="H81" s="6">
        <v>200000000</v>
      </c>
      <c r="I81" s="39">
        <v>1</v>
      </c>
    </row>
    <row r="82" spans="1:9">
      <c r="A82" s="34" t="s">
        <v>15</v>
      </c>
      <c r="B82" s="27">
        <v>622891626</v>
      </c>
      <c r="C82" s="27">
        <v>624141726</v>
      </c>
      <c r="D82" s="27">
        <v>25714602</v>
      </c>
      <c r="E82" s="29">
        <v>4.1199940540427832E-2</v>
      </c>
      <c r="F82" s="27">
        <v>429659</v>
      </c>
      <c r="G82" s="29">
        <v>6.8839973695333421E-4</v>
      </c>
      <c r="H82" s="27">
        <v>598310570</v>
      </c>
      <c r="I82" s="30">
        <v>0.95861331661713001</v>
      </c>
    </row>
    <row r="83" spans="1:9">
      <c r="A83" s="44" t="s">
        <v>66</v>
      </c>
      <c r="B83" s="45"/>
      <c r="C83" s="45"/>
      <c r="D83" s="46"/>
      <c r="E83" s="45"/>
      <c r="F83" s="45"/>
      <c r="G83" s="45"/>
      <c r="H83" s="45"/>
      <c r="I83" s="4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E14" sqref="E14"/>
    </sheetView>
  </sheetViews>
  <sheetFormatPr defaultRowHeight="15"/>
  <cols>
    <col min="2" max="2" width="21.140625" customWidth="1"/>
    <col min="3" max="3" width="21.28515625" customWidth="1"/>
    <col min="4" max="4" width="18.140625" customWidth="1"/>
    <col min="5" max="5" width="32.5703125" customWidth="1"/>
    <col min="6" max="6" width="26" customWidth="1"/>
    <col min="7" max="7" width="20.28515625" customWidth="1"/>
  </cols>
  <sheetData>
    <row r="1" spans="1:14" ht="15.75">
      <c r="A1" s="189"/>
      <c r="B1" s="190" t="s">
        <v>131</v>
      </c>
      <c r="C1" s="411" t="s">
        <v>648</v>
      </c>
      <c r="D1" s="412"/>
      <c r="E1" s="191"/>
      <c r="F1" s="189"/>
      <c r="I1" s="41"/>
    </row>
    <row r="2" spans="1:14" ht="15.75">
      <c r="A2" s="189"/>
      <c r="B2" s="190" t="s">
        <v>78</v>
      </c>
      <c r="C2" s="413">
        <f>'[1]1-Template'!C2</f>
        <v>43084</v>
      </c>
      <c r="D2" s="414"/>
      <c r="E2" s="192"/>
      <c r="F2" s="189"/>
      <c r="G2" s="41"/>
      <c r="H2" s="144"/>
      <c r="I2" s="41"/>
      <c r="J2" s="41"/>
      <c r="M2" s="186"/>
    </row>
    <row r="3" spans="1:14" ht="15.75">
      <c r="A3" s="189"/>
      <c r="B3" s="190" t="s">
        <v>80</v>
      </c>
      <c r="C3" s="415"/>
      <c r="D3" s="416"/>
      <c r="E3" s="193"/>
      <c r="F3" s="189"/>
    </row>
    <row r="4" spans="1:14" ht="15.75">
      <c r="A4" s="189"/>
      <c r="B4" s="194"/>
      <c r="C4" s="195"/>
      <c r="D4" s="196"/>
      <c r="E4" s="196"/>
      <c r="F4" s="189"/>
    </row>
    <row r="5" spans="1:14">
      <c r="A5" s="403" t="s">
        <v>134</v>
      </c>
      <c r="B5" s="528" t="s">
        <v>649</v>
      </c>
      <c r="C5" s="529"/>
      <c r="D5" s="529"/>
      <c r="E5" s="529"/>
      <c r="F5" s="529"/>
      <c r="G5" s="529"/>
      <c r="H5" s="529"/>
      <c r="I5" s="529"/>
      <c r="J5" s="529"/>
      <c r="K5" s="529"/>
      <c r="L5" s="529"/>
      <c r="M5" s="529"/>
      <c r="N5" s="530"/>
    </row>
    <row r="6" spans="1:14">
      <c r="A6" s="404"/>
      <c r="B6" s="531"/>
      <c r="C6" s="532"/>
      <c r="D6" s="532"/>
      <c r="E6" s="532"/>
      <c r="F6" s="532"/>
      <c r="G6" s="532"/>
      <c r="H6" s="532"/>
      <c r="I6" s="532"/>
      <c r="J6" s="532"/>
      <c r="K6" s="532"/>
      <c r="L6" s="532"/>
      <c r="M6" s="532"/>
      <c r="N6" s="533"/>
    </row>
    <row r="7" spans="1:14">
      <c r="A7" s="405"/>
      <c r="B7" s="534"/>
      <c r="C7" s="535"/>
      <c r="D7" s="535"/>
      <c r="E7" s="535"/>
      <c r="F7" s="535"/>
      <c r="G7" s="535"/>
      <c r="H7" s="535"/>
      <c r="I7" s="535"/>
      <c r="J7" s="535"/>
      <c r="K7" s="535"/>
      <c r="L7" s="535"/>
      <c r="M7" s="535"/>
      <c r="N7" s="536"/>
    </row>
    <row r="8" spans="1:14" s="149" customFormat="1" ht="31.5">
      <c r="A8" s="197"/>
      <c r="B8" s="190" t="s">
        <v>83</v>
      </c>
      <c r="C8" s="198" t="s">
        <v>650</v>
      </c>
      <c r="D8" s="198" t="s">
        <v>651</v>
      </c>
      <c r="E8" s="198" t="s">
        <v>652</v>
      </c>
      <c r="F8" s="198" t="s">
        <v>653</v>
      </c>
      <c r="G8" s="198" t="s">
        <v>654</v>
      </c>
      <c r="H8" s="199" t="s">
        <v>655</v>
      </c>
      <c r="I8" s="200"/>
      <c r="J8" s="200"/>
      <c r="K8" s="200"/>
      <c r="L8" s="200"/>
      <c r="M8" s="200"/>
      <c r="N8" s="201"/>
    </row>
    <row r="9" spans="1:14" s="149" customFormat="1" ht="51">
      <c r="A9" s="202">
        <v>1</v>
      </c>
      <c r="B9" s="203" t="s">
        <v>656</v>
      </c>
      <c r="C9" s="204">
        <v>8000000</v>
      </c>
      <c r="D9" s="205">
        <v>6201532</v>
      </c>
      <c r="E9" s="205">
        <v>1008886.6699999999</v>
      </c>
      <c r="F9" s="205">
        <v>5192645.33</v>
      </c>
      <c r="G9" s="205">
        <v>0</v>
      </c>
      <c r="H9" s="411" t="s">
        <v>657</v>
      </c>
      <c r="I9" s="524"/>
      <c r="J9" s="524"/>
      <c r="K9" s="524"/>
      <c r="L9" s="524"/>
      <c r="M9" s="524"/>
      <c r="N9" s="412"/>
    </row>
    <row r="10" spans="1:14" s="149" customFormat="1" ht="51">
      <c r="A10" s="202">
        <v>2</v>
      </c>
      <c r="B10" s="203" t="s">
        <v>658</v>
      </c>
      <c r="C10" s="204">
        <v>3000000</v>
      </c>
      <c r="D10" s="205">
        <v>1733565.6399999997</v>
      </c>
      <c r="E10" s="205">
        <v>167640.2899999998</v>
      </c>
      <c r="F10" s="205">
        <v>1565925.3499999999</v>
      </c>
      <c r="G10" s="205">
        <v>0</v>
      </c>
      <c r="H10" s="411" t="s">
        <v>657</v>
      </c>
      <c r="I10" s="524"/>
      <c r="J10" s="524"/>
      <c r="K10" s="524"/>
      <c r="L10" s="524"/>
      <c r="M10" s="524"/>
      <c r="N10" s="412"/>
    </row>
    <row r="11" spans="1:14" s="149" customFormat="1" ht="38.25">
      <c r="A11" s="202">
        <v>3</v>
      </c>
      <c r="B11" s="203" t="s">
        <v>659</v>
      </c>
      <c r="C11" s="204">
        <v>2250000</v>
      </c>
      <c r="D11" s="205">
        <v>1227859.3400000001</v>
      </c>
      <c r="E11" s="205">
        <v>389873.74000000011</v>
      </c>
      <c r="F11" s="205">
        <v>837985.6</v>
      </c>
      <c r="G11" s="205">
        <v>0</v>
      </c>
      <c r="H11" s="411" t="s">
        <v>657</v>
      </c>
      <c r="I11" s="524"/>
      <c r="J11" s="524"/>
      <c r="K11" s="524"/>
      <c r="L11" s="524"/>
      <c r="M11" s="524"/>
      <c r="N11" s="412"/>
    </row>
    <row r="12" spans="1:14" s="149" customFormat="1" ht="38.25">
      <c r="A12" s="202">
        <v>4</v>
      </c>
      <c r="B12" s="203" t="s">
        <v>660</v>
      </c>
      <c r="C12" s="204">
        <v>7750000</v>
      </c>
      <c r="D12" s="205">
        <v>2831682.7399999998</v>
      </c>
      <c r="E12" s="205">
        <v>394032.6799999997</v>
      </c>
      <c r="F12" s="205">
        <v>2437650.06</v>
      </c>
      <c r="G12" s="205">
        <v>0</v>
      </c>
      <c r="H12" s="411" t="s">
        <v>657</v>
      </c>
      <c r="I12" s="524"/>
      <c r="J12" s="524"/>
      <c r="K12" s="524"/>
      <c r="L12" s="524"/>
      <c r="M12" s="524"/>
      <c r="N12" s="412"/>
    </row>
    <row r="13" spans="1:14" s="149" customFormat="1" ht="38.25">
      <c r="A13" s="202">
        <v>5</v>
      </c>
      <c r="B13" s="206" t="s">
        <v>661</v>
      </c>
      <c r="C13" s="204">
        <v>5500000</v>
      </c>
      <c r="D13" s="205">
        <v>6526605.629999999</v>
      </c>
      <c r="E13" s="207">
        <v>4635717.0999999996</v>
      </c>
      <c r="F13" s="205">
        <v>1890888.5299999998</v>
      </c>
      <c r="G13" s="205">
        <v>0</v>
      </c>
      <c r="H13" s="411" t="s">
        <v>657</v>
      </c>
      <c r="I13" s="524"/>
      <c r="J13" s="524"/>
      <c r="K13" s="524"/>
      <c r="L13" s="524"/>
      <c r="M13" s="524"/>
      <c r="N13" s="412"/>
    </row>
    <row r="14" spans="1:14" s="149" customFormat="1" ht="51">
      <c r="A14" s="202">
        <v>6</v>
      </c>
      <c r="B14" s="206" t="str">
        <f>'[1]1-Template'!C13</f>
        <v>Camp Mabry Readiness Center (Bldg 75), 2200 West 35th Street, Austin, 78703</v>
      </c>
      <c r="C14" s="204">
        <v>8000000</v>
      </c>
      <c r="D14" s="205">
        <v>3499689.58</v>
      </c>
      <c r="E14" s="208">
        <v>3203808</v>
      </c>
      <c r="F14" s="205">
        <v>295881.58</v>
      </c>
      <c r="G14" s="205">
        <v>0</v>
      </c>
      <c r="H14" s="523" t="s">
        <v>657</v>
      </c>
      <c r="I14" s="524"/>
      <c r="J14" s="524"/>
      <c r="K14" s="524"/>
      <c r="L14" s="524"/>
      <c r="M14" s="524"/>
      <c r="N14" s="412"/>
    </row>
    <row r="15" spans="1:14" s="149" customFormat="1" ht="51">
      <c r="A15" s="202">
        <v>7</v>
      </c>
      <c r="B15" s="206" t="str">
        <f>'[1]1-Template'!C14</f>
        <v>El Paso Hondo Pass Readiness Center, 9100 Gateway North, El Paso 79924</v>
      </c>
      <c r="C15" s="204">
        <v>5750000</v>
      </c>
      <c r="D15" s="205">
        <v>3221751.89</v>
      </c>
      <c r="E15" s="208">
        <v>3221500</v>
      </c>
      <c r="F15" s="205">
        <v>251.89</v>
      </c>
      <c r="G15" s="205">
        <v>1.3039880286669359E-10</v>
      </c>
      <c r="H15" s="523" t="s">
        <v>657</v>
      </c>
      <c r="I15" s="524"/>
      <c r="J15" s="524"/>
      <c r="K15" s="524"/>
      <c r="L15" s="524"/>
      <c r="M15" s="524"/>
      <c r="N15" s="412"/>
    </row>
    <row r="16" spans="1:14" s="149" customFormat="1" ht="38.25">
      <c r="A16" s="202">
        <v>8</v>
      </c>
      <c r="B16" s="206" t="str">
        <f>'[1]1-Template'!C15</f>
        <v>Temple Readiness Center, 8502 Airport Road. Temple 76502</v>
      </c>
      <c r="C16" s="204">
        <v>5750000</v>
      </c>
      <c r="D16" s="205">
        <v>5295501.5</v>
      </c>
      <c r="E16" s="208">
        <v>4982245.5600000005</v>
      </c>
      <c r="F16" s="205">
        <v>313255.93999999994</v>
      </c>
      <c r="G16" s="205">
        <v>-4.6566128730773926E-10</v>
      </c>
      <c r="H16" s="523" t="s">
        <v>657</v>
      </c>
      <c r="I16" s="524"/>
      <c r="J16" s="524"/>
      <c r="K16" s="524"/>
      <c r="L16" s="524"/>
      <c r="M16" s="524"/>
      <c r="N16" s="412"/>
    </row>
    <row r="17" spans="1:14" s="149" customFormat="1" ht="38.25">
      <c r="A17" s="202">
        <v>9</v>
      </c>
      <c r="B17" s="206" t="str">
        <f>'[1]1-Template'!C16</f>
        <v>Denison Readiness Center, 1700 Loy Lake, Denison 75020</v>
      </c>
      <c r="C17" s="204">
        <v>2750000</v>
      </c>
      <c r="D17" s="205">
        <v>1478732.5</v>
      </c>
      <c r="E17" s="208">
        <v>1359332.96</v>
      </c>
      <c r="F17" s="205">
        <v>119399.54000000001</v>
      </c>
      <c r="G17" s="205">
        <v>0</v>
      </c>
      <c r="H17" s="523" t="s">
        <v>657</v>
      </c>
      <c r="I17" s="524"/>
      <c r="J17" s="524"/>
      <c r="K17" s="524"/>
      <c r="L17" s="524"/>
      <c r="M17" s="524"/>
      <c r="N17" s="412"/>
    </row>
    <row r="18" spans="1:14" ht="15.75">
      <c r="A18" s="164"/>
      <c r="B18" s="157"/>
      <c r="C18" s="157"/>
      <c r="D18" s="209">
        <f>SUM(D9:D17)</f>
        <v>32016920.82</v>
      </c>
      <c r="E18" s="209">
        <f>SUM(E9:E17)</f>
        <v>19363037</v>
      </c>
      <c r="F18" s="209">
        <f>SUM(F9:F17)</f>
        <v>12653883.819999998</v>
      </c>
      <c r="G18" s="209">
        <f>SUM(G9:G17)</f>
        <v>-3.3526248444104567E-10</v>
      </c>
      <c r="H18" s="525"/>
      <c r="I18" s="526"/>
      <c r="J18" s="526"/>
      <c r="K18" s="526"/>
      <c r="L18" s="526"/>
      <c r="M18" s="526"/>
      <c r="N18" s="527"/>
    </row>
  </sheetData>
  <mergeCells count="15">
    <mergeCell ref="H9:N9"/>
    <mergeCell ref="C1:D1"/>
    <mergeCell ref="C2:D2"/>
    <mergeCell ref="C3:D3"/>
    <mergeCell ref="A5:A7"/>
    <mergeCell ref="B5:N7"/>
    <mergeCell ref="H16:N16"/>
    <mergeCell ref="H17:N17"/>
    <mergeCell ref="H18:N18"/>
    <mergeCell ref="H10:N10"/>
    <mergeCell ref="H11:N11"/>
    <mergeCell ref="H12:N12"/>
    <mergeCell ref="H13:N13"/>
    <mergeCell ref="H14:N14"/>
    <mergeCell ref="H15:N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N34" sqref="N34"/>
    </sheetView>
  </sheetViews>
  <sheetFormatPr defaultRowHeight="15"/>
  <sheetData>
    <row r="1" spans="1:14" ht="50.25" customHeight="1">
      <c r="A1" s="390"/>
      <c r="B1" s="108" t="s">
        <v>131</v>
      </c>
      <c r="C1" s="447" t="s">
        <v>996</v>
      </c>
      <c r="D1" s="448"/>
      <c r="E1" s="109"/>
      <c r="F1" s="107"/>
      <c r="G1" s="107"/>
      <c r="H1" s="107"/>
      <c r="I1" s="111"/>
      <c r="J1" s="107"/>
      <c r="K1" s="107"/>
      <c r="L1" s="107"/>
      <c r="M1" s="107"/>
      <c r="N1" s="107"/>
    </row>
    <row r="2" spans="1:14" ht="15.75">
      <c r="A2" s="390"/>
      <c r="B2" s="108" t="s">
        <v>78</v>
      </c>
      <c r="C2" s="537">
        <v>43084</v>
      </c>
      <c r="D2" s="538"/>
      <c r="E2" s="113"/>
      <c r="F2" s="107"/>
      <c r="G2" s="111"/>
      <c r="H2" s="115"/>
      <c r="I2" s="111"/>
      <c r="J2" s="111"/>
      <c r="K2" s="107"/>
      <c r="L2" s="107"/>
      <c r="M2" s="391"/>
      <c r="N2" s="107"/>
    </row>
    <row r="3" spans="1:14" ht="31.5">
      <c r="A3" s="390"/>
      <c r="B3" s="108" t="s">
        <v>80</v>
      </c>
      <c r="C3" s="451" t="s">
        <v>998</v>
      </c>
      <c r="D3" s="452"/>
      <c r="E3" s="117"/>
      <c r="F3" s="107"/>
      <c r="G3" s="107"/>
      <c r="H3" s="107"/>
      <c r="I3" s="107"/>
      <c r="J3" s="107"/>
      <c r="K3" s="107"/>
      <c r="L3" s="107"/>
      <c r="M3" s="107"/>
      <c r="N3" s="107"/>
    </row>
    <row r="4" spans="1:14" ht="15.75">
      <c r="A4" s="390"/>
      <c r="B4" s="118"/>
      <c r="C4" s="119"/>
      <c r="D4" s="120"/>
      <c r="E4" s="120"/>
      <c r="F4" s="107"/>
      <c r="G4" s="107"/>
      <c r="H4" s="107"/>
      <c r="I4" s="107"/>
      <c r="J4" s="107"/>
      <c r="K4" s="107"/>
      <c r="L4" s="107"/>
      <c r="M4" s="107"/>
      <c r="N4" s="107"/>
    </row>
    <row r="5" spans="1:14">
      <c r="A5" s="539" t="s">
        <v>134</v>
      </c>
      <c r="B5" s="498" t="s">
        <v>515</v>
      </c>
      <c r="C5" s="499"/>
      <c r="D5" s="499"/>
      <c r="E5" s="499"/>
      <c r="F5" s="499"/>
      <c r="G5" s="499"/>
      <c r="H5" s="499"/>
      <c r="I5" s="499"/>
      <c r="J5" s="499"/>
      <c r="K5" s="499"/>
      <c r="L5" s="499"/>
      <c r="M5" s="499"/>
      <c r="N5" s="500"/>
    </row>
    <row r="6" spans="1:14">
      <c r="A6" s="540"/>
      <c r="B6" s="501"/>
      <c r="C6" s="502"/>
      <c r="D6" s="502"/>
      <c r="E6" s="502"/>
      <c r="F6" s="502"/>
      <c r="G6" s="502"/>
      <c r="H6" s="502"/>
      <c r="I6" s="502"/>
      <c r="J6" s="502"/>
      <c r="K6" s="502"/>
      <c r="L6" s="502"/>
      <c r="M6" s="502"/>
      <c r="N6" s="503"/>
    </row>
    <row r="7" spans="1:14">
      <c r="A7" s="541"/>
      <c r="B7" s="504"/>
      <c r="C7" s="505"/>
      <c r="D7" s="505"/>
      <c r="E7" s="505"/>
      <c r="F7" s="505"/>
      <c r="G7" s="505"/>
      <c r="H7" s="505"/>
      <c r="I7" s="505"/>
      <c r="J7" s="505"/>
      <c r="K7" s="505"/>
      <c r="L7" s="505"/>
      <c r="M7" s="505"/>
      <c r="N7" s="506"/>
    </row>
    <row r="8" spans="1:14">
      <c r="A8" s="392">
        <v>12</v>
      </c>
      <c r="B8" s="447" t="s">
        <v>1474</v>
      </c>
      <c r="C8" s="511"/>
      <c r="D8" s="511"/>
      <c r="E8" s="511"/>
      <c r="F8" s="511"/>
      <c r="G8" s="511"/>
      <c r="H8" s="511"/>
      <c r="I8" s="511"/>
      <c r="J8" s="511"/>
      <c r="K8" s="511"/>
      <c r="L8" s="511"/>
      <c r="M8" s="511"/>
      <c r="N8" s="448"/>
    </row>
    <row r="9" spans="1:14">
      <c r="A9" s="392" t="s">
        <v>1475</v>
      </c>
      <c r="B9" s="447" t="s">
        <v>1476</v>
      </c>
      <c r="C9" s="511"/>
      <c r="D9" s="511"/>
      <c r="E9" s="511"/>
      <c r="F9" s="511"/>
      <c r="G9" s="511"/>
      <c r="H9" s="511"/>
      <c r="I9" s="511"/>
      <c r="J9" s="511"/>
      <c r="K9" s="511"/>
      <c r="L9" s="511"/>
      <c r="M9" s="511"/>
      <c r="N9" s="448"/>
    </row>
    <row r="10" spans="1:14">
      <c r="A10" s="392">
        <v>104</v>
      </c>
      <c r="B10" s="447" t="s">
        <v>1477</v>
      </c>
      <c r="C10" s="511"/>
      <c r="D10" s="511"/>
      <c r="E10" s="511"/>
      <c r="F10" s="511"/>
      <c r="G10" s="511"/>
      <c r="H10" s="511"/>
      <c r="I10" s="511"/>
      <c r="J10" s="511"/>
      <c r="K10" s="511"/>
      <c r="L10" s="511"/>
      <c r="M10" s="511"/>
      <c r="N10" s="448"/>
    </row>
    <row r="11" spans="1:14" ht="30">
      <c r="A11" s="393" t="s">
        <v>1478</v>
      </c>
      <c r="B11" s="447" t="s">
        <v>1479</v>
      </c>
      <c r="C11" s="511"/>
      <c r="D11" s="511"/>
      <c r="E11" s="511"/>
      <c r="F11" s="511"/>
      <c r="G11" s="511"/>
      <c r="H11" s="511"/>
      <c r="I11" s="511"/>
      <c r="J11" s="511"/>
      <c r="K11" s="511"/>
      <c r="L11" s="511"/>
      <c r="M11" s="511"/>
      <c r="N11" s="448"/>
    </row>
    <row r="12" spans="1:14">
      <c r="A12" s="392">
        <v>160</v>
      </c>
      <c r="B12" s="447" t="s">
        <v>1480</v>
      </c>
      <c r="C12" s="511"/>
      <c r="D12" s="511"/>
      <c r="E12" s="511"/>
      <c r="F12" s="511"/>
      <c r="G12" s="511"/>
      <c r="H12" s="511"/>
      <c r="I12" s="511"/>
      <c r="J12" s="511"/>
      <c r="K12" s="511"/>
      <c r="L12" s="511"/>
      <c r="M12" s="511"/>
      <c r="N12" s="448"/>
    </row>
    <row r="13" spans="1:14">
      <c r="A13" s="393"/>
      <c r="B13" s="447"/>
      <c r="C13" s="511"/>
      <c r="D13" s="511"/>
      <c r="E13" s="511"/>
      <c r="F13" s="511"/>
      <c r="G13" s="511"/>
      <c r="H13" s="511"/>
      <c r="I13" s="511"/>
      <c r="J13" s="511"/>
      <c r="K13" s="511"/>
      <c r="L13" s="511"/>
      <c r="M13" s="511"/>
      <c r="N13" s="448"/>
    </row>
    <row r="14" spans="1:14">
      <c r="A14" s="393"/>
      <c r="B14" s="447"/>
      <c r="C14" s="511"/>
      <c r="D14" s="511"/>
      <c r="E14" s="511"/>
      <c r="F14" s="511"/>
      <c r="G14" s="511"/>
      <c r="H14" s="511"/>
      <c r="I14" s="511"/>
      <c r="J14" s="511"/>
      <c r="K14" s="511"/>
      <c r="L14" s="511"/>
      <c r="M14" s="511"/>
      <c r="N14" s="448"/>
    </row>
    <row r="15" spans="1:14">
      <c r="A15" s="393"/>
      <c r="B15" s="447"/>
      <c r="C15" s="511"/>
      <c r="D15" s="511"/>
      <c r="E15" s="511"/>
      <c r="F15" s="511"/>
      <c r="G15" s="511"/>
      <c r="H15" s="511"/>
      <c r="I15" s="511"/>
      <c r="J15" s="511"/>
      <c r="K15" s="511"/>
      <c r="L15" s="511"/>
      <c r="M15" s="511"/>
      <c r="N15" s="448"/>
    </row>
    <row r="16" spans="1:14">
      <c r="A16" s="392"/>
      <c r="B16" s="447"/>
      <c r="C16" s="511"/>
      <c r="D16" s="511"/>
      <c r="E16" s="511"/>
      <c r="F16" s="511"/>
      <c r="G16" s="511"/>
      <c r="H16" s="511"/>
      <c r="I16" s="511"/>
      <c r="J16" s="511"/>
      <c r="K16" s="511"/>
      <c r="L16" s="511"/>
      <c r="M16" s="511"/>
      <c r="N16" s="448"/>
    </row>
    <row r="17" spans="1:14">
      <c r="A17" s="392"/>
      <c r="B17" s="447"/>
      <c r="C17" s="511"/>
      <c r="D17" s="511"/>
      <c r="E17" s="511"/>
      <c r="F17" s="511"/>
      <c r="G17" s="511"/>
      <c r="H17" s="511"/>
      <c r="I17" s="511"/>
      <c r="J17" s="511"/>
      <c r="K17" s="511"/>
      <c r="L17" s="511"/>
      <c r="M17" s="511"/>
      <c r="N17" s="448"/>
    </row>
    <row r="18" spans="1:14">
      <c r="A18" s="392"/>
      <c r="B18" s="322"/>
      <c r="C18" s="324"/>
      <c r="D18" s="324"/>
      <c r="E18" s="324"/>
      <c r="F18" s="324"/>
      <c r="G18" s="324"/>
      <c r="H18" s="324"/>
      <c r="I18" s="324"/>
      <c r="J18" s="324"/>
      <c r="K18" s="324"/>
      <c r="L18" s="324"/>
      <c r="M18" s="324"/>
      <c r="N18" s="323"/>
    </row>
    <row r="19" spans="1:14">
      <c r="A19" s="393"/>
      <c r="B19" s="447"/>
      <c r="C19" s="542"/>
      <c r="D19" s="542"/>
      <c r="E19" s="542"/>
      <c r="F19" s="542"/>
      <c r="G19" s="542"/>
      <c r="H19" s="542"/>
      <c r="I19" s="542"/>
      <c r="J19" s="542"/>
      <c r="K19" s="542"/>
      <c r="L19" s="542"/>
      <c r="M19" s="542"/>
      <c r="N19" s="452"/>
    </row>
    <row r="20" spans="1:14">
      <c r="A20" s="392"/>
      <c r="B20" s="447"/>
      <c r="C20" s="511"/>
      <c r="D20" s="511"/>
      <c r="E20" s="511"/>
      <c r="F20" s="511"/>
      <c r="G20" s="511"/>
      <c r="H20" s="511"/>
      <c r="I20" s="511"/>
      <c r="J20" s="511"/>
      <c r="K20" s="511"/>
      <c r="L20" s="511"/>
      <c r="M20" s="511"/>
      <c r="N20" s="448"/>
    </row>
    <row r="21" spans="1:14">
      <c r="A21" s="392"/>
      <c r="B21" s="447"/>
      <c r="C21" s="511"/>
      <c r="D21" s="511"/>
      <c r="E21" s="511"/>
      <c r="F21" s="511"/>
      <c r="G21" s="511"/>
      <c r="H21" s="511"/>
      <c r="I21" s="511"/>
      <c r="J21" s="511"/>
      <c r="K21" s="511"/>
      <c r="L21" s="511"/>
      <c r="M21" s="511"/>
      <c r="N21" s="448"/>
    </row>
    <row r="22" spans="1:14">
      <c r="A22" s="392"/>
      <c r="B22" s="447"/>
      <c r="C22" s="542"/>
      <c r="D22" s="542"/>
      <c r="E22" s="542"/>
      <c r="F22" s="542"/>
      <c r="G22" s="542"/>
      <c r="H22" s="542"/>
      <c r="I22" s="542"/>
      <c r="J22" s="542"/>
      <c r="K22" s="542"/>
      <c r="L22" s="542"/>
      <c r="M22" s="542"/>
      <c r="N22" s="452"/>
    </row>
    <row r="23" spans="1:14">
      <c r="A23" s="392"/>
      <c r="B23" s="447"/>
      <c r="C23" s="511"/>
      <c r="D23" s="511"/>
      <c r="E23" s="511"/>
      <c r="F23" s="511"/>
      <c r="G23" s="511"/>
      <c r="H23" s="511"/>
      <c r="I23" s="511"/>
      <c r="J23" s="511"/>
      <c r="K23" s="511"/>
      <c r="L23" s="511"/>
      <c r="M23" s="511"/>
      <c r="N23" s="448"/>
    </row>
    <row r="24" spans="1:14">
      <c r="A24" s="392"/>
      <c r="B24" s="447"/>
      <c r="C24" s="511"/>
      <c r="D24" s="511"/>
      <c r="E24" s="511"/>
      <c r="F24" s="511"/>
      <c r="G24" s="511"/>
      <c r="H24" s="511"/>
      <c r="I24" s="511"/>
      <c r="J24" s="511"/>
      <c r="K24" s="511"/>
      <c r="L24" s="511"/>
      <c r="M24" s="511"/>
      <c r="N24" s="448"/>
    </row>
    <row r="25" spans="1:14">
      <c r="A25" s="392"/>
      <c r="B25" s="447"/>
      <c r="C25" s="511"/>
      <c r="D25" s="511"/>
      <c r="E25" s="511"/>
      <c r="F25" s="511"/>
      <c r="G25" s="511"/>
      <c r="H25" s="511"/>
      <c r="I25" s="511"/>
      <c r="J25" s="511"/>
      <c r="K25" s="511"/>
      <c r="L25" s="511"/>
      <c r="M25" s="511"/>
      <c r="N25" s="448"/>
    </row>
    <row r="26" spans="1:14">
      <c r="A26" s="392"/>
      <c r="B26" s="447"/>
      <c r="C26" s="511"/>
      <c r="D26" s="511"/>
      <c r="E26" s="511"/>
      <c r="F26" s="511"/>
      <c r="G26" s="511"/>
      <c r="H26" s="511"/>
      <c r="I26" s="511"/>
      <c r="J26" s="511"/>
      <c r="K26" s="511"/>
      <c r="L26" s="511"/>
      <c r="M26" s="511"/>
      <c r="N26" s="448"/>
    </row>
  </sheetData>
  <mergeCells count="23">
    <mergeCell ref="B22:N22"/>
    <mergeCell ref="B23:N23"/>
    <mergeCell ref="B24:N24"/>
    <mergeCell ref="B25:N25"/>
    <mergeCell ref="B26:N26"/>
    <mergeCell ref="B21:N21"/>
    <mergeCell ref="B9:N9"/>
    <mergeCell ref="B10:N10"/>
    <mergeCell ref="B11:N11"/>
    <mergeCell ref="B12:N12"/>
    <mergeCell ref="B13:N13"/>
    <mergeCell ref="B14:N14"/>
    <mergeCell ref="B15:N15"/>
    <mergeCell ref="B16:N16"/>
    <mergeCell ref="B17:N17"/>
    <mergeCell ref="B19:N19"/>
    <mergeCell ref="B20:N20"/>
    <mergeCell ref="B8:N8"/>
    <mergeCell ref="C1:D1"/>
    <mergeCell ref="C2:D2"/>
    <mergeCell ref="C3:D3"/>
    <mergeCell ref="A5:A7"/>
    <mergeCell ref="B5: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68"/>
  <sheetViews>
    <sheetView topLeftCell="A166" zoomScale="70" zoomScaleNormal="70" workbookViewId="0">
      <selection activeCell="H177" sqref="H177"/>
    </sheetView>
  </sheetViews>
  <sheetFormatPr defaultRowHeight="15"/>
  <cols>
    <col min="3" max="3" width="20.85546875" customWidth="1"/>
    <col min="4" max="4" width="18.42578125" customWidth="1"/>
    <col min="6" max="6" width="15" customWidth="1"/>
    <col min="7" max="7" width="17.7109375" customWidth="1"/>
    <col min="8" max="8" width="18.5703125" customWidth="1"/>
    <col min="9" max="9" width="12.140625" customWidth="1"/>
    <col min="10" max="10" width="13.140625" customWidth="1"/>
    <col min="11" max="11" width="12.7109375" customWidth="1"/>
    <col min="12" max="12" width="14.7109375" customWidth="1"/>
    <col min="13" max="13" width="12.28515625" customWidth="1"/>
    <col min="14" max="14" width="15.5703125" customWidth="1"/>
    <col min="15" max="15" width="13.85546875" customWidth="1"/>
    <col min="16" max="16" width="11" customWidth="1"/>
    <col min="19" max="19" width="13.5703125" customWidth="1"/>
    <col min="20" max="20" width="15.7109375" customWidth="1"/>
    <col min="23" max="23" width="17.85546875" customWidth="1"/>
  </cols>
  <sheetData>
    <row r="1" spans="1:28">
      <c r="A1" s="325"/>
      <c r="B1" s="326" t="s">
        <v>131</v>
      </c>
      <c r="C1" s="394" t="s">
        <v>996</v>
      </c>
      <c r="D1" s="395"/>
      <c r="E1" s="327"/>
      <c r="F1" s="328"/>
      <c r="G1" s="328"/>
      <c r="H1" s="328"/>
      <c r="I1" s="328"/>
      <c r="J1" s="328"/>
      <c r="K1" s="328"/>
      <c r="L1" s="328"/>
      <c r="M1" s="328"/>
      <c r="N1" s="328"/>
      <c r="O1" s="328"/>
      <c r="P1" s="329"/>
      <c r="Q1" s="330"/>
      <c r="R1" s="331"/>
      <c r="S1" s="328"/>
      <c r="T1" s="328"/>
      <c r="U1" s="328"/>
      <c r="V1" s="328"/>
      <c r="W1" s="325"/>
      <c r="X1" s="325"/>
      <c r="Y1" s="328"/>
      <c r="Z1" s="328"/>
      <c r="AA1" s="325"/>
      <c r="AB1" s="325"/>
    </row>
    <row r="2" spans="1:28">
      <c r="A2" s="325"/>
      <c r="B2" s="326" t="s">
        <v>78</v>
      </c>
      <c r="C2" s="396" t="s">
        <v>997</v>
      </c>
      <c r="D2" s="397"/>
      <c r="E2" s="332"/>
      <c r="F2" s="328"/>
      <c r="G2" s="333"/>
      <c r="H2" s="333"/>
      <c r="I2" s="333"/>
      <c r="J2" s="333"/>
      <c r="K2" s="333"/>
      <c r="L2" s="333"/>
      <c r="M2" s="333"/>
      <c r="N2" s="334"/>
      <c r="O2" s="334"/>
      <c r="P2" s="335"/>
      <c r="Q2" s="330"/>
      <c r="R2" s="336"/>
      <c r="S2" s="328"/>
      <c r="T2" s="328"/>
      <c r="U2" s="328"/>
      <c r="V2" s="328"/>
      <c r="W2" s="337"/>
      <c r="X2" s="325"/>
      <c r="Y2" s="328"/>
      <c r="Z2" s="328"/>
      <c r="AA2" s="337"/>
      <c r="AB2" s="325"/>
    </row>
    <row r="3" spans="1:28" ht="25.5">
      <c r="A3" s="325"/>
      <c r="B3" s="326" t="s">
        <v>80</v>
      </c>
      <c r="C3" s="398" t="s">
        <v>998</v>
      </c>
      <c r="D3" s="399"/>
      <c r="E3" s="338"/>
      <c r="F3" s="328"/>
      <c r="G3" s="328"/>
      <c r="H3" s="328"/>
      <c r="I3" s="328"/>
      <c r="J3" s="328"/>
      <c r="K3" s="328"/>
      <c r="L3" s="328"/>
      <c r="M3" s="328"/>
      <c r="N3" s="328"/>
      <c r="O3" s="328"/>
      <c r="P3" s="329"/>
      <c r="Q3" s="339"/>
      <c r="R3" s="331"/>
      <c r="S3" s="340"/>
      <c r="T3" s="340"/>
      <c r="U3" s="340"/>
      <c r="V3" s="340"/>
      <c r="W3" s="325"/>
      <c r="X3" s="325"/>
      <c r="Y3" s="340"/>
      <c r="Z3" s="340"/>
      <c r="AA3" s="325"/>
      <c r="AB3" s="325"/>
    </row>
    <row r="4" spans="1:28">
      <c r="A4" s="325"/>
      <c r="B4" s="341"/>
      <c r="C4" s="342"/>
      <c r="D4" s="325"/>
      <c r="E4" s="325"/>
      <c r="F4" s="328"/>
      <c r="G4" s="328"/>
      <c r="H4" s="328"/>
      <c r="I4" s="328"/>
      <c r="J4" s="328"/>
      <c r="K4" s="328"/>
      <c r="L4" s="328"/>
      <c r="M4" s="328"/>
      <c r="N4" s="328"/>
      <c r="O4" s="328"/>
      <c r="P4" s="329"/>
      <c r="Q4" s="339"/>
      <c r="R4" s="331"/>
      <c r="S4" s="340"/>
      <c r="T4" s="340"/>
      <c r="U4" s="340"/>
      <c r="V4" s="340"/>
      <c r="W4" s="325"/>
      <c r="X4" s="325"/>
      <c r="Y4" s="340"/>
      <c r="Z4" s="340"/>
      <c r="AA4" s="325"/>
      <c r="AB4" s="325"/>
    </row>
    <row r="5" spans="1:28" ht="76.5">
      <c r="A5" s="343" t="s">
        <v>134</v>
      </c>
      <c r="B5" s="343" t="s">
        <v>82</v>
      </c>
      <c r="C5" s="343" t="s">
        <v>83</v>
      </c>
      <c r="D5" s="343" t="s">
        <v>84</v>
      </c>
      <c r="E5" s="343" t="s">
        <v>85</v>
      </c>
      <c r="F5" s="344" t="s">
        <v>0</v>
      </c>
      <c r="G5" s="345" t="s">
        <v>999</v>
      </c>
      <c r="H5" s="345" t="s">
        <v>1000</v>
      </c>
      <c r="I5" s="345" t="s">
        <v>1001</v>
      </c>
      <c r="J5" s="345" t="s">
        <v>1002</v>
      </c>
      <c r="K5" s="345" t="s">
        <v>1003</v>
      </c>
      <c r="L5" s="345" t="s">
        <v>1004</v>
      </c>
      <c r="M5" s="345" t="s">
        <v>1005</v>
      </c>
      <c r="N5" s="346" t="s">
        <v>1006</v>
      </c>
      <c r="O5" s="346" t="s">
        <v>1007</v>
      </c>
      <c r="P5" s="343" t="s">
        <v>88</v>
      </c>
      <c r="Q5" s="347" t="s">
        <v>89</v>
      </c>
      <c r="R5" s="348" t="s">
        <v>136</v>
      </c>
      <c r="S5" s="346" t="s">
        <v>2</v>
      </c>
      <c r="T5" s="346" t="s">
        <v>4</v>
      </c>
      <c r="U5" s="346" t="s">
        <v>91</v>
      </c>
      <c r="V5" s="346" t="s">
        <v>92</v>
      </c>
      <c r="W5" s="343" t="s">
        <v>6</v>
      </c>
      <c r="X5" s="343" t="s">
        <v>137</v>
      </c>
      <c r="Y5" s="346"/>
      <c r="Z5" s="346"/>
      <c r="AA5" s="343"/>
      <c r="AB5" s="343"/>
    </row>
    <row r="6" spans="1:28" s="149" customFormat="1" ht="63.75">
      <c r="A6" s="349">
        <v>1</v>
      </c>
      <c r="B6" s="350" t="s">
        <v>1008</v>
      </c>
      <c r="C6" s="351" t="s">
        <v>1009</v>
      </c>
      <c r="D6" s="352" t="s">
        <v>1010</v>
      </c>
      <c r="E6" s="352" t="s">
        <v>1011</v>
      </c>
      <c r="F6" s="353">
        <v>215000</v>
      </c>
      <c r="G6" s="353">
        <v>215000</v>
      </c>
      <c r="H6" s="353">
        <v>215000</v>
      </c>
      <c r="I6" s="353">
        <v>215000</v>
      </c>
      <c r="J6" s="353">
        <v>215000</v>
      </c>
      <c r="K6" s="353">
        <v>215000</v>
      </c>
      <c r="L6" s="353">
        <v>215000</v>
      </c>
      <c r="M6" s="353">
        <v>215000</v>
      </c>
      <c r="N6" s="354">
        <v>215000</v>
      </c>
      <c r="O6" s="354">
        <v>215000</v>
      </c>
      <c r="P6" s="355" t="s">
        <v>1012</v>
      </c>
      <c r="Q6" s="356" t="s">
        <v>794</v>
      </c>
      <c r="R6" s="357" t="s">
        <v>794</v>
      </c>
      <c r="S6" s="358">
        <v>0</v>
      </c>
      <c r="T6" s="358">
        <v>144462.41</v>
      </c>
      <c r="U6" s="358">
        <v>0</v>
      </c>
      <c r="V6" s="358"/>
      <c r="W6" s="359">
        <f t="shared" ref="W6:W69" si="0">O6-S6-T6</f>
        <v>70537.59</v>
      </c>
      <c r="X6" s="350" t="s">
        <v>599</v>
      </c>
      <c r="Y6" s="358"/>
      <c r="Z6" s="358"/>
      <c r="AA6" s="359"/>
      <c r="AB6" s="350"/>
    </row>
    <row r="7" spans="1:28" s="149" customFormat="1" ht="102">
      <c r="A7" s="349">
        <v>2</v>
      </c>
      <c r="B7" s="349" t="s">
        <v>1013</v>
      </c>
      <c r="C7" s="360" t="s">
        <v>1014</v>
      </c>
      <c r="D7" s="360" t="s">
        <v>1015</v>
      </c>
      <c r="E7" s="352" t="s">
        <v>1011</v>
      </c>
      <c r="F7" s="361">
        <v>780000</v>
      </c>
      <c r="G7" s="361">
        <v>780000</v>
      </c>
      <c r="H7" s="361">
        <v>780000</v>
      </c>
      <c r="I7" s="361">
        <v>780000</v>
      </c>
      <c r="J7" s="361">
        <v>780000</v>
      </c>
      <c r="K7" s="361">
        <v>780000</v>
      </c>
      <c r="L7" s="361">
        <v>780000</v>
      </c>
      <c r="M7" s="361">
        <v>780000</v>
      </c>
      <c r="N7" s="362">
        <v>780000</v>
      </c>
      <c r="O7" s="362">
        <v>780000</v>
      </c>
      <c r="P7" s="363">
        <v>43101</v>
      </c>
      <c r="Q7" s="356">
        <v>1</v>
      </c>
      <c r="R7" s="357">
        <v>0.75</v>
      </c>
      <c r="S7" s="358"/>
      <c r="T7" s="358">
        <v>780000</v>
      </c>
      <c r="U7" s="358"/>
      <c r="V7" s="358"/>
      <c r="W7" s="359">
        <f t="shared" si="0"/>
        <v>0</v>
      </c>
      <c r="X7" s="350" t="s">
        <v>599</v>
      </c>
      <c r="Y7" s="358"/>
      <c r="Z7" s="358"/>
      <c r="AA7" s="359"/>
      <c r="AB7" s="350"/>
    </row>
    <row r="8" spans="1:28" s="149" customFormat="1" ht="76.5">
      <c r="A8" s="349">
        <v>3</v>
      </c>
      <c r="B8" s="350" t="s">
        <v>1016</v>
      </c>
      <c r="C8" s="351" t="s">
        <v>1017</v>
      </c>
      <c r="D8" s="352" t="s">
        <v>1018</v>
      </c>
      <c r="E8" s="352" t="s">
        <v>1011</v>
      </c>
      <c r="F8" s="353">
        <v>250000</v>
      </c>
      <c r="G8" s="353">
        <v>250000</v>
      </c>
      <c r="H8" s="353">
        <v>625000</v>
      </c>
      <c r="I8" s="353">
        <v>625000</v>
      </c>
      <c r="J8" s="353">
        <v>625000</v>
      </c>
      <c r="K8" s="353">
        <v>625000</v>
      </c>
      <c r="L8" s="353">
        <v>625000</v>
      </c>
      <c r="M8" s="353">
        <v>625000</v>
      </c>
      <c r="N8" s="354">
        <v>625000</v>
      </c>
      <c r="O8" s="354">
        <v>625000</v>
      </c>
      <c r="P8" s="363">
        <v>42899</v>
      </c>
      <c r="Q8" s="356">
        <v>1</v>
      </c>
      <c r="R8" s="357">
        <v>1</v>
      </c>
      <c r="S8" s="358"/>
      <c r="T8" s="358">
        <v>625000</v>
      </c>
      <c r="U8" s="358"/>
      <c r="V8" s="358"/>
      <c r="W8" s="359">
        <f t="shared" si="0"/>
        <v>0</v>
      </c>
      <c r="X8" s="350" t="s">
        <v>599</v>
      </c>
      <c r="Y8" s="358"/>
      <c r="Z8" s="358"/>
      <c r="AA8" s="359"/>
      <c r="AB8" s="350"/>
    </row>
    <row r="9" spans="1:28" s="149" customFormat="1" ht="76.5">
      <c r="A9" s="349">
        <v>4</v>
      </c>
      <c r="B9" s="350" t="s">
        <v>1019</v>
      </c>
      <c r="C9" s="351" t="s">
        <v>1020</v>
      </c>
      <c r="D9" s="352" t="s">
        <v>1021</v>
      </c>
      <c r="E9" s="352" t="s">
        <v>1011</v>
      </c>
      <c r="F9" s="353">
        <v>200000</v>
      </c>
      <c r="G9" s="353">
        <v>200000</v>
      </c>
      <c r="H9" s="353">
        <v>200000</v>
      </c>
      <c r="I9" s="353">
        <v>200000</v>
      </c>
      <c r="J9" s="353">
        <v>200000</v>
      </c>
      <c r="K9" s="353">
        <v>200000</v>
      </c>
      <c r="L9" s="353">
        <v>317530</v>
      </c>
      <c r="M9" s="353">
        <v>317530</v>
      </c>
      <c r="N9" s="354">
        <f>9833+317530+9993.12</f>
        <v>337356.12</v>
      </c>
      <c r="O9" s="354">
        <f>9833+317530+9993.12</f>
        <v>337356.12</v>
      </c>
      <c r="P9" s="363">
        <v>42990</v>
      </c>
      <c r="Q9" s="356">
        <v>1</v>
      </c>
      <c r="R9" s="357">
        <v>1</v>
      </c>
      <c r="S9" s="364"/>
      <c r="T9" s="364">
        <f>9833+317530+7376.4+577.1+4000+1150.13</f>
        <v>340466.63</v>
      </c>
      <c r="U9" s="364"/>
      <c r="V9" s="364"/>
      <c r="W9" s="359">
        <f t="shared" si="0"/>
        <v>-3110.5100000000093</v>
      </c>
      <c r="X9" s="350" t="s">
        <v>599</v>
      </c>
      <c r="Y9" s="364"/>
      <c r="Z9" s="364"/>
      <c r="AA9" s="359"/>
      <c r="AB9" s="350"/>
    </row>
    <row r="10" spans="1:28" s="149" customFormat="1" ht="153">
      <c r="A10" s="349">
        <v>5</v>
      </c>
      <c r="B10" s="349" t="s">
        <v>1022</v>
      </c>
      <c r="C10" s="351" t="s">
        <v>1023</v>
      </c>
      <c r="D10" s="352" t="s">
        <v>1024</v>
      </c>
      <c r="E10" s="352" t="s">
        <v>1025</v>
      </c>
      <c r="F10" s="353">
        <v>0</v>
      </c>
      <c r="G10" s="353">
        <v>0</v>
      </c>
      <c r="H10" s="353"/>
      <c r="I10" s="353">
        <v>1300000</v>
      </c>
      <c r="J10" s="353">
        <v>1300000</v>
      </c>
      <c r="K10" s="353">
        <v>1300000</v>
      </c>
      <c r="L10" s="353">
        <v>1300000</v>
      </c>
      <c r="M10" s="353">
        <v>1300000</v>
      </c>
      <c r="N10" s="354">
        <v>1300000</v>
      </c>
      <c r="O10" s="354">
        <v>1300000</v>
      </c>
      <c r="P10" s="363">
        <v>42736</v>
      </c>
      <c r="Q10" s="356">
        <v>1</v>
      </c>
      <c r="R10" s="357">
        <v>1</v>
      </c>
      <c r="S10" s="358"/>
      <c r="T10" s="358">
        <f>3191.07+1629421.46</f>
        <v>1632612.53</v>
      </c>
      <c r="U10" s="358"/>
      <c r="V10" s="358"/>
      <c r="W10" s="359">
        <f t="shared" si="0"/>
        <v>-332612.53000000003</v>
      </c>
      <c r="X10" s="350" t="s">
        <v>599</v>
      </c>
      <c r="Y10" s="358"/>
      <c r="Z10" s="358"/>
      <c r="AA10" s="359"/>
      <c r="AB10" s="350"/>
    </row>
    <row r="11" spans="1:28" s="149" customFormat="1" ht="153">
      <c r="A11" s="349">
        <v>6</v>
      </c>
      <c r="B11" s="349" t="s">
        <v>1026</v>
      </c>
      <c r="C11" s="351" t="s">
        <v>1027</v>
      </c>
      <c r="D11" s="352" t="s">
        <v>1028</v>
      </c>
      <c r="E11" s="352" t="s">
        <v>1025</v>
      </c>
      <c r="F11" s="353">
        <v>0</v>
      </c>
      <c r="G11" s="353">
        <v>0</v>
      </c>
      <c r="H11" s="353"/>
      <c r="I11" s="353">
        <v>2182097</v>
      </c>
      <c r="J11" s="353">
        <v>2182097</v>
      </c>
      <c r="K11" s="353">
        <v>2182097</v>
      </c>
      <c r="L11" s="353">
        <v>2182097</v>
      </c>
      <c r="M11" s="353">
        <v>2182097</v>
      </c>
      <c r="N11" s="354">
        <v>2182097</v>
      </c>
      <c r="O11" s="354">
        <v>2182097</v>
      </c>
      <c r="P11" s="355" t="s">
        <v>1029</v>
      </c>
      <c r="Q11" s="356">
        <v>0.95</v>
      </c>
      <c r="R11" s="357">
        <v>0</v>
      </c>
      <c r="S11" s="358">
        <v>213026.64</v>
      </c>
      <c r="T11" s="358">
        <v>72473.36</v>
      </c>
      <c r="U11" s="358"/>
      <c r="V11" s="358"/>
      <c r="W11" s="359">
        <f t="shared" si="0"/>
        <v>1896596.9999999998</v>
      </c>
      <c r="X11" s="350" t="s">
        <v>599</v>
      </c>
      <c r="Y11" s="358"/>
      <c r="Z11" s="358"/>
      <c r="AA11" s="359"/>
      <c r="AB11" s="350"/>
    </row>
    <row r="12" spans="1:28" s="149" customFormat="1" ht="89.25">
      <c r="A12" s="349">
        <v>7</v>
      </c>
      <c r="B12" s="349" t="s">
        <v>1030</v>
      </c>
      <c r="C12" s="351" t="s">
        <v>1031</v>
      </c>
      <c r="D12" s="352" t="s">
        <v>1032</v>
      </c>
      <c r="E12" s="352" t="s">
        <v>1011</v>
      </c>
      <c r="F12" s="353">
        <v>0</v>
      </c>
      <c r="G12" s="353">
        <v>0</v>
      </c>
      <c r="H12" s="353">
        <v>1750000</v>
      </c>
      <c r="I12" s="353">
        <v>1750000</v>
      </c>
      <c r="J12" s="353">
        <v>1750000</v>
      </c>
      <c r="K12" s="353">
        <v>1750000</v>
      </c>
      <c r="L12" s="353">
        <v>1750000</v>
      </c>
      <c r="M12" s="353">
        <v>1750000</v>
      </c>
      <c r="N12" s="354">
        <v>1750000</v>
      </c>
      <c r="O12" s="354">
        <v>1750000</v>
      </c>
      <c r="P12" s="363">
        <v>43100</v>
      </c>
      <c r="Q12" s="356">
        <v>1</v>
      </c>
      <c r="R12" s="357">
        <v>0.95</v>
      </c>
      <c r="S12" s="358">
        <v>0</v>
      </c>
      <c r="T12" s="358">
        <v>1750000</v>
      </c>
      <c r="U12" s="358">
        <v>0</v>
      </c>
      <c r="V12" s="358"/>
      <c r="W12" s="359">
        <f t="shared" si="0"/>
        <v>0</v>
      </c>
      <c r="X12" s="350" t="s">
        <v>599</v>
      </c>
      <c r="Y12" s="358"/>
      <c r="Z12" s="358"/>
      <c r="AA12" s="359"/>
      <c r="AB12" s="350"/>
    </row>
    <row r="13" spans="1:28" s="149" customFormat="1" ht="102">
      <c r="A13" s="349">
        <v>8</v>
      </c>
      <c r="B13" s="365">
        <v>0</v>
      </c>
      <c r="C13" s="351" t="s">
        <v>1033</v>
      </c>
      <c r="D13" s="352" t="s">
        <v>1034</v>
      </c>
      <c r="E13" s="352" t="s">
        <v>1011</v>
      </c>
      <c r="F13" s="353">
        <v>0</v>
      </c>
      <c r="G13" s="353">
        <v>0</v>
      </c>
      <c r="H13" s="353"/>
      <c r="I13" s="353">
        <v>150000</v>
      </c>
      <c r="J13" s="353">
        <v>150000</v>
      </c>
      <c r="K13" s="353">
        <v>150000</v>
      </c>
      <c r="L13" s="353">
        <v>150000</v>
      </c>
      <c r="M13" s="353">
        <v>150000</v>
      </c>
      <c r="N13" s="354">
        <v>150000</v>
      </c>
      <c r="O13" s="354">
        <v>150000</v>
      </c>
      <c r="P13" s="363">
        <v>42886</v>
      </c>
      <c r="Q13" s="356">
        <v>1</v>
      </c>
      <c r="R13" s="357">
        <v>1</v>
      </c>
      <c r="S13" s="358">
        <v>0</v>
      </c>
      <c r="T13" s="358">
        <v>150000</v>
      </c>
      <c r="U13" s="358">
        <v>0</v>
      </c>
      <c r="V13" s="358"/>
      <c r="W13" s="359">
        <f t="shared" si="0"/>
        <v>0</v>
      </c>
      <c r="X13" s="350" t="s">
        <v>599</v>
      </c>
      <c r="Y13" s="358"/>
      <c r="Z13" s="358"/>
      <c r="AA13" s="359"/>
      <c r="AB13" s="350"/>
    </row>
    <row r="14" spans="1:28" s="149" customFormat="1" ht="63.75">
      <c r="A14" s="349">
        <v>9</v>
      </c>
      <c r="B14" s="350" t="s">
        <v>1035</v>
      </c>
      <c r="C14" s="351" t="s">
        <v>1036</v>
      </c>
      <c r="D14" s="352" t="s">
        <v>1037</v>
      </c>
      <c r="E14" s="352" t="s">
        <v>1011</v>
      </c>
      <c r="F14" s="353">
        <v>400000</v>
      </c>
      <c r="G14" s="353">
        <v>400000</v>
      </c>
      <c r="H14" s="353">
        <v>400000</v>
      </c>
      <c r="I14" s="353">
        <v>400000</v>
      </c>
      <c r="J14" s="353">
        <v>400000</v>
      </c>
      <c r="K14" s="353">
        <v>400000</v>
      </c>
      <c r="L14" s="353">
        <v>400000</v>
      </c>
      <c r="M14" s="353">
        <v>400000</v>
      </c>
      <c r="N14" s="354">
        <v>400000</v>
      </c>
      <c r="O14" s="354">
        <v>400000</v>
      </c>
      <c r="P14" s="363" t="s">
        <v>1029</v>
      </c>
      <c r="Q14" s="356">
        <v>0</v>
      </c>
      <c r="R14" s="357">
        <v>0</v>
      </c>
      <c r="S14" s="364">
        <v>0</v>
      </c>
      <c r="T14" s="364">
        <v>400000</v>
      </c>
      <c r="U14" s="364">
        <v>0</v>
      </c>
      <c r="V14" s="364"/>
      <c r="W14" s="359">
        <f t="shared" si="0"/>
        <v>0</v>
      </c>
      <c r="X14" s="350" t="s">
        <v>599</v>
      </c>
      <c r="Y14" s="364"/>
      <c r="Z14" s="364"/>
      <c r="AA14" s="359"/>
      <c r="AB14" s="350"/>
    </row>
    <row r="15" spans="1:28" s="149" customFormat="1" ht="63.75">
      <c r="A15" s="349">
        <v>10</v>
      </c>
      <c r="B15" s="350" t="s">
        <v>1038</v>
      </c>
      <c r="C15" s="351" t="s">
        <v>1039</v>
      </c>
      <c r="D15" s="352" t="s">
        <v>1040</v>
      </c>
      <c r="E15" s="352" t="s">
        <v>1011</v>
      </c>
      <c r="F15" s="353">
        <v>302623</v>
      </c>
      <c r="G15" s="353">
        <v>302623</v>
      </c>
      <c r="H15" s="353">
        <v>302623</v>
      </c>
      <c r="I15" s="353">
        <v>302623</v>
      </c>
      <c r="J15" s="353">
        <v>302623</v>
      </c>
      <c r="K15" s="353">
        <v>302623</v>
      </c>
      <c r="L15" s="353">
        <v>302623</v>
      </c>
      <c r="M15" s="353">
        <v>302623</v>
      </c>
      <c r="N15" s="354">
        <v>302623</v>
      </c>
      <c r="O15" s="354">
        <v>302623</v>
      </c>
      <c r="P15" s="363" t="s">
        <v>1029</v>
      </c>
      <c r="Q15" s="356">
        <v>0</v>
      </c>
      <c r="R15" s="357">
        <v>0</v>
      </c>
      <c r="S15" s="364">
        <v>0</v>
      </c>
      <c r="T15" s="364">
        <v>302623</v>
      </c>
      <c r="U15" s="364">
        <v>0</v>
      </c>
      <c r="V15" s="364"/>
      <c r="W15" s="359">
        <f t="shared" si="0"/>
        <v>0</v>
      </c>
      <c r="X15" s="350" t="s">
        <v>599</v>
      </c>
      <c r="Y15" s="364"/>
      <c r="Z15" s="364"/>
      <c r="AA15" s="359"/>
      <c r="AB15" s="350"/>
    </row>
    <row r="16" spans="1:28" s="149" customFormat="1" ht="89.25">
      <c r="A16" s="349">
        <v>11</v>
      </c>
      <c r="B16" s="350" t="s">
        <v>1041</v>
      </c>
      <c r="C16" s="351" t="s">
        <v>1042</v>
      </c>
      <c r="D16" s="352" t="s">
        <v>1043</v>
      </c>
      <c r="E16" s="352" t="s">
        <v>1011</v>
      </c>
      <c r="F16" s="353">
        <v>200000</v>
      </c>
      <c r="G16" s="353">
        <v>200000</v>
      </c>
      <c r="H16" s="353">
        <v>200000</v>
      </c>
      <c r="I16" s="353">
        <v>200000</v>
      </c>
      <c r="J16" s="353">
        <v>200000</v>
      </c>
      <c r="K16" s="353">
        <v>200000</v>
      </c>
      <c r="L16" s="353">
        <v>180344</v>
      </c>
      <c r="M16" s="353">
        <v>180344</v>
      </c>
      <c r="N16" s="354">
        <v>182157.5</v>
      </c>
      <c r="O16" s="354">
        <v>182157.5</v>
      </c>
      <c r="P16" s="363">
        <v>42824</v>
      </c>
      <c r="Q16" s="356">
        <v>1</v>
      </c>
      <c r="R16" s="357">
        <v>1</v>
      </c>
      <c r="S16" s="364"/>
      <c r="T16" s="364">
        <f>6208.66+174135.34</f>
        <v>180344</v>
      </c>
      <c r="U16" s="364"/>
      <c r="V16" s="364"/>
      <c r="W16" s="359">
        <f t="shared" si="0"/>
        <v>1813.5</v>
      </c>
      <c r="X16" s="350" t="s">
        <v>599</v>
      </c>
      <c r="Y16" s="364"/>
      <c r="Z16" s="364"/>
      <c r="AA16" s="359"/>
      <c r="AB16" s="350"/>
    </row>
    <row r="17" spans="1:28" s="149" customFormat="1" ht="76.5">
      <c r="A17" s="349">
        <v>12</v>
      </c>
      <c r="B17" s="350" t="s">
        <v>1044</v>
      </c>
      <c r="C17" s="351" t="s">
        <v>1045</v>
      </c>
      <c r="D17" s="352" t="s">
        <v>1046</v>
      </c>
      <c r="E17" s="352" t="s">
        <v>1011</v>
      </c>
      <c r="F17" s="353">
        <v>315000</v>
      </c>
      <c r="G17" s="353">
        <v>315000</v>
      </c>
      <c r="H17" s="353">
        <v>315000</v>
      </c>
      <c r="I17" s="353">
        <v>315000</v>
      </c>
      <c r="J17" s="353">
        <v>315000</v>
      </c>
      <c r="K17" s="353">
        <v>315000</v>
      </c>
      <c r="L17" s="353">
        <v>315000</v>
      </c>
      <c r="M17" s="353">
        <v>315000</v>
      </c>
      <c r="N17" s="354">
        <v>315000</v>
      </c>
      <c r="O17" s="354">
        <v>315000</v>
      </c>
      <c r="P17" s="363">
        <v>43100</v>
      </c>
      <c r="Q17" s="356">
        <v>1</v>
      </c>
      <c r="R17" s="357">
        <v>0.95</v>
      </c>
      <c r="S17" s="365">
        <v>192396</v>
      </c>
      <c r="T17" s="364">
        <v>0</v>
      </c>
      <c r="U17" s="365"/>
      <c r="V17" s="364"/>
      <c r="W17" s="359">
        <f t="shared" si="0"/>
        <v>122604</v>
      </c>
      <c r="X17" s="350" t="s">
        <v>599</v>
      </c>
      <c r="Y17" s="365"/>
      <c r="Z17" s="364"/>
      <c r="AA17" s="359"/>
      <c r="AB17" s="350"/>
    </row>
    <row r="18" spans="1:28" s="149" customFormat="1" ht="102">
      <c r="A18" s="349">
        <v>13</v>
      </c>
      <c r="B18" s="350" t="s">
        <v>1047</v>
      </c>
      <c r="C18" s="351" t="s">
        <v>1048</v>
      </c>
      <c r="D18" s="352" t="s">
        <v>1049</v>
      </c>
      <c r="E18" s="352" t="s">
        <v>1011</v>
      </c>
      <c r="F18" s="353">
        <v>150000</v>
      </c>
      <c r="G18" s="353">
        <v>150000</v>
      </c>
      <c r="H18" s="353">
        <v>150000</v>
      </c>
      <c r="I18" s="353">
        <v>150000</v>
      </c>
      <c r="J18" s="353">
        <v>150000</v>
      </c>
      <c r="K18" s="353">
        <v>150000</v>
      </c>
      <c r="L18" s="353">
        <v>150000</v>
      </c>
      <c r="M18" s="353">
        <v>150000</v>
      </c>
      <c r="N18" s="354">
        <v>150000</v>
      </c>
      <c r="O18" s="354">
        <v>150000</v>
      </c>
      <c r="P18" s="363">
        <v>43027</v>
      </c>
      <c r="Q18" s="356">
        <v>1</v>
      </c>
      <c r="R18" s="357">
        <v>1</v>
      </c>
      <c r="S18" s="364"/>
      <c r="T18" s="364">
        <v>111202</v>
      </c>
      <c r="U18" s="364"/>
      <c r="V18" s="364"/>
      <c r="W18" s="359">
        <f t="shared" si="0"/>
        <v>38798</v>
      </c>
      <c r="X18" s="350" t="s">
        <v>599</v>
      </c>
      <c r="Y18" s="364"/>
      <c r="Z18" s="364"/>
      <c r="AA18" s="359"/>
      <c r="AB18" s="350"/>
    </row>
    <row r="19" spans="1:28" s="149" customFormat="1" ht="76.5">
      <c r="A19" s="349">
        <v>14</v>
      </c>
      <c r="B19" s="350" t="s">
        <v>1050</v>
      </c>
      <c r="C19" s="351" t="s">
        <v>1051</v>
      </c>
      <c r="D19" s="352" t="s">
        <v>1040</v>
      </c>
      <c r="E19" s="352" t="s">
        <v>1011</v>
      </c>
      <c r="F19" s="353">
        <v>260000</v>
      </c>
      <c r="G19" s="353">
        <v>260000</v>
      </c>
      <c r="H19" s="353">
        <v>260000</v>
      </c>
      <c r="I19" s="353">
        <v>260000</v>
      </c>
      <c r="J19" s="353">
        <v>260000</v>
      </c>
      <c r="K19" s="353">
        <v>260000</v>
      </c>
      <c r="L19" s="353">
        <v>260000</v>
      </c>
      <c r="M19" s="353">
        <v>260000</v>
      </c>
      <c r="N19" s="354">
        <v>260000</v>
      </c>
      <c r="O19" s="354">
        <v>260000</v>
      </c>
      <c r="P19" s="363" t="s">
        <v>1029</v>
      </c>
      <c r="Q19" s="356">
        <v>0</v>
      </c>
      <c r="R19" s="357">
        <v>0</v>
      </c>
      <c r="S19" s="364">
        <v>0</v>
      </c>
      <c r="T19" s="364">
        <v>260000</v>
      </c>
      <c r="U19" s="364">
        <v>0</v>
      </c>
      <c r="V19" s="364"/>
      <c r="W19" s="359">
        <f t="shared" si="0"/>
        <v>0</v>
      </c>
      <c r="X19" s="350" t="s">
        <v>599</v>
      </c>
      <c r="Y19" s="364"/>
      <c r="Z19" s="364"/>
      <c r="AA19" s="359"/>
      <c r="AB19" s="350"/>
    </row>
    <row r="20" spans="1:28" s="149" customFormat="1" ht="63.75">
      <c r="A20" s="349">
        <v>15</v>
      </c>
      <c r="B20" s="350" t="s">
        <v>1052</v>
      </c>
      <c r="C20" s="351" t="s">
        <v>1053</v>
      </c>
      <c r="D20" s="352" t="s">
        <v>1054</v>
      </c>
      <c r="E20" s="352" t="s">
        <v>1011</v>
      </c>
      <c r="F20" s="353">
        <v>325000</v>
      </c>
      <c r="G20" s="353">
        <v>325000</v>
      </c>
      <c r="H20" s="353">
        <v>325000</v>
      </c>
      <c r="I20" s="353">
        <v>325000</v>
      </c>
      <c r="J20" s="353">
        <v>325000</v>
      </c>
      <c r="K20" s="353">
        <v>325000</v>
      </c>
      <c r="L20" s="353">
        <v>325000</v>
      </c>
      <c r="M20" s="353">
        <v>325000</v>
      </c>
      <c r="N20" s="354">
        <v>325000</v>
      </c>
      <c r="O20" s="354">
        <v>325000</v>
      </c>
      <c r="P20" s="363">
        <v>42870</v>
      </c>
      <c r="Q20" s="356">
        <v>1</v>
      </c>
      <c r="R20" s="357">
        <v>1</v>
      </c>
      <c r="S20" s="364">
        <v>0</v>
      </c>
      <c r="T20" s="364">
        <v>65826</v>
      </c>
      <c r="U20" s="364">
        <v>0</v>
      </c>
      <c r="V20" s="364"/>
      <c r="W20" s="359">
        <f t="shared" si="0"/>
        <v>259174</v>
      </c>
      <c r="X20" s="350" t="s">
        <v>599</v>
      </c>
      <c r="Y20" s="364"/>
      <c r="Z20" s="364"/>
      <c r="AA20" s="359"/>
      <c r="AB20" s="350"/>
    </row>
    <row r="21" spans="1:28" s="149" customFormat="1" ht="63.75">
      <c r="A21" s="349">
        <v>16</v>
      </c>
      <c r="B21" s="350" t="s">
        <v>1055</v>
      </c>
      <c r="C21" s="351" t="s">
        <v>1056</v>
      </c>
      <c r="D21" s="352" t="s">
        <v>1057</v>
      </c>
      <c r="E21" s="352" t="s">
        <v>1011</v>
      </c>
      <c r="F21" s="353">
        <v>500000</v>
      </c>
      <c r="G21" s="353">
        <v>500000</v>
      </c>
      <c r="H21" s="353">
        <v>500000</v>
      </c>
      <c r="I21" s="353">
        <v>500000</v>
      </c>
      <c r="J21" s="353">
        <v>500000</v>
      </c>
      <c r="K21" s="353">
        <v>500000</v>
      </c>
      <c r="L21" s="353">
        <v>500000</v>
      </c>
      <c r="M21" s="353">
        <v>500000</v>
      </c>
      <c r="N21" s="354">
        <v>500000</v>
      </c>
      <c r="O21" s="354">
        <v>500000</v>
      </c>
      <c r="P21" s="363" t="s">
        <v>1029</v>
      </c>
      <c r="Q21" s="356">
        <v>1</v>
      </c>
      <c r="R21" s="357">
        <v>0</v>
      </c>
      <c r="S21" s="364">
        <v>0</v>
      </c>
      <c r="T21" s="364">
        <v>500000</v>
      </c>
      <c r="U21" s="364">
        <v>0</v>
      </c>
      <c r="V21" s="364"/>
      <c r="W21" s="359">
        <f t="shared" si="0"/>
        <v>0</v>
      </c>
      <c r="X21" s="350" t="s">
        <v>599</v>
      </c>
      <c r="Y21" s="364"/>
      <c r="Z21" s="364"/>
      <c r="AA21" s="359"/>
      <c r="AB21" s="350"/>
    </row>
    <row r="22" spans="1:28" s="149" customFormat="1" ht="76.5">
      <c r="A22" s="349">
        <v>17</v>
      </c>
      <c r="B22" s="350" t="s">
        <v>1058</v>
      </c>
      <c r="C22" s="351" t="s">
        <v>1059</v>
      </c>
      <c r="D22" s="352" t="s">
        <v>1060</v>
      </c>
      <c r="E22" s="352" t="s">
        <v>1011</v>
      </c>
      <c r="F22" s="353">
        <v>250000</v>
      </c>
      <c r="G22" s="353">
        <v>250000</v>
      </c>
      <c r="H22" s="353">
        <v>250000</v>
      </c>
      <c r="I22" s="353">
        <v>250000</v>
      </c>
      <c r="J22" s="353">
        <v>250000</v>
      </c>
      <c r="K22" s="353">
        <v>250000</v>
      </c>
      <c r="L22" s="353">
        <v>250000</v>
      </c>
      <c r="M22" s="353">
        <v>250000</v>
      </c>
      <c r="N22" s="354">
        <v>250000</v>
      </c>
      <c r="O22" s="354">
        <v>250000</v>
      </c>
      <c r="P22" s="363" t="s">
        <v>1029</v>
      </c>
      <c r="Q22" s="356">
        <v>0</v>
      </c>
      <c r="R22" s="357">
        <v>0</v>
      </c>
      <c r="S22" s="364">
        <v>0</v>
      </c>
      <c r="T22" s="364">
        <v>250000</v>
      </c>
      <c r="U22" s="364">
        <v>0</v>
      </c>
      <c r="V22" s="364"/>
      <c r="W22" s="359">
        <f t="shared" si="0"/>
        <v>0</v>
      </c>
      <c r="X22" s="350" t="s">
        <v>599</v>
      </c>
      <c r="Y22" s="364"/>
      <c r="Z22" s="364"/>
      <c r="AA22" s="359"/>
      <c r="AB22" s="350"/>
    </row>
    <row r="23" spans="1:28" s="149" customFormat="1" ht="140.25">
      <c r="A23" s="349">
        <v>18</v>
      </c>
      <c r="B23" s="349" t="s">
        <v>1061</v>
      </c>
      <c r="C23" s="360" t="s">
        <v>1062</v>
      </c>
      <c r="D23" s="352" t="s">
        <v>1063</v>
      </c>
      <c r="E23" s="352" t="s">
        <v>1011</v>
      </c>
      <c r="F23" s="361">
        <v>150714</v>
      </c>
      <c r="G23" s="361">
        <v>150714</v>
      </c>
      <c r="H23" s="361">
        <v>150714</v>
      </c>
      <c r="I23" s="361">
        <v>150714</v>
      </c>
      <c r="J23" s="361">
        <v>150714</v>
      </c>
      <c r="K23" s="361">
        <v>150714</v>
      </c>
      <c r="L23" s="361">
        <v>150714</v>
      </c>
      <c r="M23" s="361">
        <v>150714</v>
      </c>
      <c r="N23" s="362">
        <v>150714</v>
      </c>
      <c r="O23" s="362">
        <v>150714</v>
      </c>
      <c r="P23" s="363" t="s">
        <v>1064</v>
      </c>
      <c r="Q23" s="356">
        <v>1</v>
      </c>
      <c r="R23" s="357">
        <v>1</v>
      </c>
      <c r="S23" s="364">
        <v>0</v>
      </c>
      <c r="T23" s="364">
        <v>0</v>
      </c>
      <c r="U23" s="364">
        <v>0</v>
      </c>
      <c r="V23" s="364">
        <v>0</v>
      </c>
      <c r="W23" s="359">
        <f t="shared" si="0"/>
        <v>150714</v>
      </c>
      <c r="X23" s="350" t="s">
        <v>599</v>
      </c>
      <c r="Y23" s="364"/>
      <c r="Z23" s="364"/>
      <c r="AA23" s="359"/>
      <c r="AB23" s="350"/>
    </row>
    <row r="24" spans="1:28" s="149" customFormat="1" ht="76.5">
      <c r="A24" s="349">
        <v>19</v>
      </c>
      <c r="B24" s="350" t="s">
        <v>1065</v>
      </c>
      <c r="C24" s="351" t="s">
        <v>1066</v>
      </c>
      <c r="D24" s="352" t="s">
        <v>1040</v>
      </c>
      <c r="E24" s="352" t="s">
        <v>1011</v>
      </c>
      <c r="F24" s="353">
        <v>200000</v>
      </c>
      <c r="G24" s="353">
        <v>200000</v>
      </c>
      <c r="H24" s="353">
        <v>200000</v>
      </c>
      <c r="I24" s="353">
        <v>80000</v>
      </c>
      <c r="J24" s="353">
        <v>80000</v>
      </c>
      <c r="K24" s="353">
        <v>80000</v>
      </c>
      <c r="L24" s="353">
        <v>80000</v>
      </c>
      <c r="M24" s="353">
        <v>80000</v>
      </c>
      <c r="N24" s="354">
        <v>80000</v>
      </c>
      <c r="O24" s="354">
        <v>80000</v>
      </c>
      <c r="P24" s="363">
        <v>42800</v>
      </c>
      <c r="Q24" s="356">
        <v>1</v>
      </c>
      <c r="R24" s="357">
        <v>1</v>
      </c>
      <c r="S24" s="364">
        <v>0</v>
      </c>
      <c r="T24" s="364">
        <v>54913</v>
      </c>
      <c r="U24" s="364">
        <v>0</v>
      </c>
      <c r="V24" s="364"/>
      <c r="W24" s="359">
        <f t="shared" si="0"/>
        <v>25087</v>
      </c>
      <c r="X24" s="350" t="s">
        <v>599</v>
      </c>
      <c r="Y24" s="364"/>
      <c r="Z24" s="364"/>
      <c r="AA24" s="359"/>
      <c r="AB24" s="350"/>
    </row>
    <row r="25" spans="1:28" s="149" customFormat="1" ht="51">
      <c r="A25" s="349">
        <v>20</v>
      </c>
      <c r="B25" s="350" t="s">
        <v>1067</v>
      </c>
      <c r="C25" s="351" t="s">
        <v>1068</v>
      </c>
      <c r="D25" s="360" t="s">
        <v>1069</v>
      </c>
      <c r="E25" s="352" t="s">
        <v>1011</v>
      </c>
      <c r="F25" s="366">
        <v>78000</v>
      </c>
      <c r="G25" s="366">
        <v>78000</v>
      </c>
      <c r="H25" s="366">
        <v>78000</v>
      </c>
      <c r="I25" s="366">
        <v>78000</v>
      </c>
      <c r="J25" s="366">
        <v>78000</v>
      </c>
      <c r="K25" s="366">
        <v>78000</v>
      </c>
      <c r="L25" s="366">
        <v>78000</v>
      </c>
      <c r="M25" s="366">
        <v>78000</v>
      </c>
      <c r="N25" s="367">
        <v>78000</v>
      </c>
      <c r="O25" s="367">
        <v>78000</v>
      </c>
      <c r="P25" s="363">
        <v>43132</v>
      </c>
      <c r="Q25" s="356">
        <v>1</v>
      </c>
      <c r="R25" s="357">
        <v>0.9</v>
      </c>
      <c r="S25" s="365">
        <v>41720</v>
      </c>
      <c r="T25" s="364">
        <v>20338</v>
      </c>
      <c r="U25" s="365"/>
      <c r="V25" s="364"/>
      <c r="W25" s="359">
        <f t="shared" si="0"/>
        <v>15942</v>
      </c>
      <c r="X25" s="350" t="s">
        <v>599</v>
      </c>
      <c r="Y25" s="365"/>
      <c r="Z25" s="364"/>
      <c r="AA25" s="359"/>
      <c r="AB25" s="350"/>
    </row>
    <row r="26" spans="1:28" s="149" customFormat="1" ht="76.5">
      <c r="A26" s="349">
        <v>21</v>
      </c>
      <c r="B26" s="350" t="s">
        <v>1070</v>
      </c>
      <c r="C26" s="351" t="s">
        <v>1071</v>
      </c>
      <c r="D26" s="360" t="s">
        <v>1072</v>
      </c>
      <c r="E26" s="352" t="s">
        <v>1011</v>
      </c>
      <c r="F26" s="366">
        <v>769600</v>
      </c>
      <c r="G26" s="366">
        <v>769600</v>
      </c>
      <c r="H26" s="366">
        <v>769600</v>
      </c>
      <c r="I26" s="366">
        <v>769600</v>
      </c>
      <c r="J26" s="366">
        <v>769600</v>
      </c>
      <c r="K26" s="366">
        <v>769600</v>
      </c>
      <c r="L26" s="366">
        <v>769600</v>
      </c>
      <c r="M26" s="366">
        <v>769600</v>
      </c>
      <c r="N26" s="367">
        <v>769600</v>
      </c>
      <c r="O26" s="367">
        <v>769600</v>
      </c>
      <c r="P26" s="363" t="s">
        <v>1029</v>
      </c>
      <c r="Q26" s="356">
        <v>0</v>
      </c>
      <c r="R26" s="357">
        <v>0</v>
      </c>
      <c r="S26" s="364"/>
      <c r="T26" s="364">
        <v>769600</v>
      </c>
      <c r="U26" s="364"/>
      <c r="V26" s="364"/>
      <c r="W26" s="359">
        <f t="shared" si="0"/>
        <v>0</v>
      </c>
      <c r="X26" s="350" t="s">
        <v>599</v>
      </c>
      <c r="Y26" s="364"/>
      <c r="Z26" s="364"/>
      <c r="AA26" s="359"/>
      <c r="AB26" s="350"/>
    </row>
    <row r="27" spans="1:28" s="149" customFormat="1" ht="51">
      <c r="A27" s="349">
        <v>22</v>
      </c>
      <c r="B27" s="350" t="s">
        <v>1073</v>
      </c>
      <c r="C27" s="351" t="s">
        <v>1074</v>
      </c>
      <c r="D27" s="360" t="s">
        <v>1075</v>
      </c>
      <c r="E27" s="352" t="s">
        <v>1011</v>
      </c>
      <c r="F27" s="366">
        <v>78000</v>
      </c>
      <c r="G27" s="366">
        <v>78000</v>
      </c>
      <c r="H27" s="366">
        <v>78000</v>
      </c>
      <c r="I27" s="366">
        <v>78000</v>
      </c>
      <c r="J27" s="366">
        <v>78000</v>
      </c>
      <c r="K27" s="366">
        <v>78000</v>
      </c>
      <c r="L27" s="366">
        <v>78000</v>
      </c>
      <c r="M27" s="366">
        <v>78000</v>
      </c>
      <c r="N27" s="367">
        <v>78000</v>
      </c>
      <c r="O27" s="367">
        <v>78000</v>
      </c>
      <c r="P27" s="363" t="s">
        <v>1029</v>
      </c>
      <c r="Q27" s="356">
        <v>0</v>
      </c>
      <c r="R27" s="357">
        <v>0</v>
      </c>
      <c r="S27" s="364"/>
      <c r="T27" s="364">
        <v>278000</v>
      </c>
      <c r="U27" s="364"/>
      <c r="V27" s="364"/>
      <c r="W27" s="359">
        <f t="shared" si="0"/>
        <v>-200000</v>
      </c>
      <c r="X27" s="350" t="s">
        <v>599</v>
      </c>
      <c r="Y27" s="364"/>
      <c r="Z27" s="364"/>
      <c r="AA27" s="359"/>
      <c r="AB27" s="350"/>
    </row>
    <row r="28" spans="1:28" s="149" customFormat="1" ht="51">
      <c r="A28" s="349">
        <v>23</v>
      </c>
      <c r="B28" s="350" t="s">
        <v>1076</v>
      </c>
      <c r="C28" s="351" t="s">
        <v>1077</v>
      </c>
      <c r="D28" s="360" t="s">
        <v>1078</v>
      </c>
      <c r="E28" s="352" t="s">
        <v>1011</v>
      </c>
      <c r="F28" s="366">
        <v>520000</v>
      </c>
      <c r="G28" s="366">
        <v>520000</v>
      </c>
      <c r="H28" s="366">
        <v>520000</v>
      </c>
      <c r="I28" s="366">
        <v>520000</v>
      </c>
      <c r="J28" s="366">
        <v>520000</v>
      </c>
      <c r="K28" s="366">
        <v>520000</v>
      </c>
      <c r="L28" s="366">
        <v>520000</v>
      </c>
      <c r="M28" s="366">
        <v>520000</v>
      </c>
      <c r="N28" s="367">
        <v>520000</v>
      </c>
      <c r="O28" s="367">
        <v>520000</v>
      </c>
      <c r="P28" s="363" t="s">
        <v>1029</v>
      </c>
      <c r="Q28" s="356">
        <v>0</v>
      </c>
      <c r="R28" s="357">
        <v>0</v>
      </c>
      <c r="S28" s="358"/>
      <c r="T28" s="358">
        <v>520000</v>
      </c>
      <c r="U28" s="358"/>
      <c r="V28" s="358"/>
      <c r="W28" s="359">
        <f t="shared" si="0"/>
        <v>0</v>
      </c>
      <c r="X28" s="350" t="s">
        <v>599</v>
      </c>
      <c r="Y28" s="358"/>
      <c r="Z28" s="358"/>
      <c r="AA28" s="359"/>
      <c r="AB28" s="350"/>
    </row>
    <row r="29" spans="1:28" s="149" customFormat="1" ht="51">
      <c r="A29" s="349">
        <v>24</v>
      </c>
      <c r="B29" s="350" t="s">
        <v>1079</v>
      </c>
      <c r="C29" s="351" t="s">
        <v>1080</v>
      </c>
      <c r="D29" s="360" t="s">
        <v>1081</v>
      </c>
      <c r="E29" s="352" t="s">
        <v>1011</v>
      </c>
      <c r="F29" s="366">
        <v>1040000</v>
      </c>
      <c r="G29" s="366">
        <v>1040000</v>
      </c>
      <c r="H29" s="366">
        <v>1040000</v>
      </c>
      <c r="I29" s="366">
        <v>1040000</v>
      </c>
      <c r="J29" s="366">
        <v>1040000</v>
      </c>
      <c r="K29" s="366">
        <v>1040000</v>
      </c>
      <c r="L29" s="366">
        <v>1040000</v>
      </c>
      <c r="M29" s="366">
        <v>1040000</v>
      </c>
      <c r="N29" s="367">
        <v>1040000</v>
      </c>
      <c r="O29" s="367">
        <v>1040000</v>
      </c>
      <c r="P29" s="363" t="s">
        <v>1029</v>
      </c>
      <c r="Q29" s="356">
        <v>0</v>
      </c>
      <c r="R29" s="357">
        <v>0</v>
      </c>
      <c r="S29" s="358"/>
      <c r="T29" s="358">
        <v>1040000</v>
      </c>
      <c r="U29" s="358"/>
      <c r="V29" s="358"/>
      <c r="W29" s="359">
        <f t="shared" si="0"/>
        <v>0</v>
      </c>
      <c r="X29" s="350" t="s">
        <v>599</v>
      </c>
      <c r="Y29" s="358"/>
      <c r="Z29" s="358"/>
      <c r="AA29" s="359"/>
      <c r="AB29" s="350"/>
    </row>
    <row r="30" spans="1:28" s="149" customFormat="1" ht="51">
      <c r="A30" s="349">
        <v>25</v>
      </c>
      <c r="B30" s="350" t="s">
        <v>1082</v>
      </c>
      <c r="C30" s="351" t="s">
        <v>1083</v>
      </c>
      <c r="D30" s="360" t="s">
        <v>1084</v>
      </c>
      <c r="E30" s="352" t="s">
        <v>1011</v>
      </c>
      <c r="F30" s="366">
        <v>1787058</v>
      </c>
      <c r="G30" s="366">
        <v>1787058</v>
      </c>
      <c r="H30" s="366">
        <v>1787058</v>
      </c>
      <c r="I30" s="366">
        <v>1787058</v>
      </c>
      <c r="J30" s="366">
        <v>1787058</v>
      </c>
      <c r="K30" s="366">
        <v>1787058</v>
      </c>
      <c r="L30" s="366">
        <v>1787058</v>
      </c>
      <c r="M30" s="366">
        <v>1787058</v>
      </c>
      <c r="N30" s="367">
        <v>1787058</v>
      </c>
      <c r="O30" s="367">
        <v>1787058</v>
      </c>
      <c r="P30" s="363" t="s">
        <v>1029</v>
      </c>
      <c r="Q30" s="356">
        <v>0</v>
      </c>
      <c r="R30" s="357">
        <v>0</v>
      </c>
      <c r="S30" s="358">
        <v>0</v>
      </c>
      <c r="T30" s="358">
        <v>1787058</v>
      </c>
      <c r="U30" s="358">
        <v>0</v>
      </c>
      <c r="V30" s="358"/>
      <c r="W30" s="359">
        <f t="shared" si="0"/>
        <v>0</v>
      </c>
      <c r="X30" s="350" t="s">
        <v>599</v>
      </c>
      <c r="Y30" s="358"/>
      <c r="Z30" s="358"/>
      <c r="AA30" s="359"/>
      <c r="AB30" s="350"/>
    </row>
    <row r="31" spans="1:28" s="149" customFormat="1" ht="63.75">
      <c r="A31" s="349">
        <v>26</v>
      </c>
      <c r="B31" s="350" t="s">
        <v>1085</v>
      </c>
      <c r="C31" s="351" t="s">
        <v>1086</v>
      </c>
      <c r="D31" s="360" t="s">
        <v>1087</v>
      </c>
      <c r="E31" s="352" t="s">
        <v>1011</v>
      </c>
      <c r="F31" s="366">
        <v>26000</v>
      </c>
      <c r="G31" s="366">
        <v>26000</v>
      </c>
      <c r="H31" s="366">
        <v>26000</v>
      </c>
      <c r="I31" s="366">
        <v>26000</v>
      </c>
      <c r="J31" s="366">
        <v>26000</v>
      </c>
      <c r="K31" s="366">
        <v>26000</v>
      </c>
      <c r="L31" s="366">
        <v>26000</v>
      </c>
      <c r="M31" s="366">
        <v>26000</v>
      </c>
      <c r="N31" s="367">
        <v>26000</v>
      </c>
      <c r="O31" s="367">
        <v>26000</v>
      </c>
      <c r="P31" s="363" t="s">
        <v>1029</v>
      </c>
      <c r="Q31" s="356">
        <v>0</v>
      </c>
      <c r="R31" s="357">
        <v>0</v>
      </c>
      <c r="S31" s="364">
        <v>0</v>
      </c>
      <c r="T31" s="364">
        <v>26000</v>
      </c>
      <c r="U31" s="364">
        <v>0</v>
      </c>
      <c r="V31" s="364"/>
      <c r="W31" s="359">
        <f t="shared" si="0"/>
        <v>0</v>
      </c>
      <c r="X31" s="350" t="s">
        <v>599</v>
      </c>
      <c r="Y31" s="364"/>
      <c r="Z31" s="364"/>
      <c r="AA31" s="359"/>
      <c r="AB31" s="350"/>
    </row>
    <row r="32" spans="1:28" s="149" customFormat="1" ht="178.5">
      <c r="A32" s="349">
        <v>27</v>
      </c>
      <c r="B32" s="350" t="s">
        <v>1088</v>
      </c>
      <c r="C32" s="351" t="s">
        <v>1089</v>
      </c>
      <c r="D32" s="352" t="s">
        <v>1090</v>
      </c>
      <c r="E32" s="352" t="s">
        <v>1011</v>
      </c>
      <c r="F32" s="353">
        <f t="shared" ref="F32:O32" si="1">537368+66502</f>
        <v>603870</v>
      </c>
      <c r="G32" s="353">
        <f t="shared" si="1"/>
        <v>603870</v>
      </c>
      <c r="H32" s="353">
        <f t="shared" si="1"/>
        <v>603870</v>
      </c>
      <c r="I32" s="353">
        <f t="shared" si="1"/>
        <v>603870</v>
      </c>
      <c r="J32" s="353">
        <f t="shared" si="1"/>
        <v>603870</v>
      </c>
      <c r="K32" s="353">
        <f t="shared" si="1"/>
        <v>603870</v>
      </c>
      <c r="L32" s="353">
        <f t="shared" si="1"/>
        <v>603870</v>
      </c>
      <c r="M32" s="353">
        <f t="shared" si="1"/>
        <v>603870</v>
      </c>
      <c r="N32" s="354">
        <f t="shared" si="1"/>
        <v>603870</v>
      </c>
      <c r="O32" s="354">
        <f t="shared" si="1"/>
        <v>603870</v>
      </c>
      <c r="P32" s="363" t="s">
        <v>1029</v>
      </c>
      <c r="Q32" s="356">
        <v>0</v>
      </c>
      <c r="R32" s="357">
        <v>0</v>
      </c>
      <c r="S32" s="364">
        <v>0</v>
      </c>
      <c r="T32" s="364">
        <v>603870</v>
      </c>
      <c r="U32" s="364">
        <v>0</v>
      </c>
      <c r="V32" s="364"/>
      <c r="W32" s="359">
        <f t="shared" si="0"/>
        <v>0</v>
      </c>
      <c r="X32" s="350" t="s">
        <v>599</v>
      </c>
      <c r="Y32" s="364"/>
      <c r="Z32" s="364"/>
      <c r="AA32" s="359"/>
      <c r="AB32" s="350"/>
    </row>
    <row r="33" spans="1:28" s="149" customFormat="1" ht="76.5">
      <c r="A33" s="349">
        <v>28</v>
      </c>
      <c r="B33" s="350" t="s">
        <v>1091</v>
      </c>
      <c r="C33" s="351" t="s">
        <v>1092</v>
      </c>
      <c r="D33" s="352" t="s">
        <v>1093</v>
      </c>
      <c r="E33" s="352" t="s">
        <v>1011</v>
      </c>
      <c r="F33" s="353">
        <v>134006</v>
      </c>
      <c r="G33" s="353">
        <v>134006</v>
      </c>
      <c r="H33" s="353">
        <v>134006</v>
      </c>
      <c r="I33" s="353">
        <v>134006</v>
      </c>
      <c r="J33" s="353">
        <v>134006</v>
      </c>
      <c r="K33" s="353">
        <v>134006</v>
      </c>
      <c r="L33" s="353">
        <v>134006</v>
      </c>
      <c r="M33" s="353">
        <v>134006</v>
      </c>
      <c r="N33" s="354">
        <v>134006</v>
      </c>
      <c r="O33" s="354">
        <v>134006</v>
      </c>
      <c r="P33" s="363" t="s">
        <v>1029</v>
      </c>
      <c r="Q33" s="356">
        <v>0</v>
      </c>
      <c r="R33" s="357">
        <v>0</v>
      </c>
      <c r="S33" s="364">
        <v>0</v>
      </c>
      <c r="T33" s="364">
        <v>134006</v>
      </c>
      <c r="U33" s="364">
        <v>0</v>
      </c>
      <c r="V33" s="364"/>
      <c r="W33" s="359">
        <f t="shared" si="0"/>
        <v>0</v>
      </c>
      <c r="X33" s="350" t="s">
        <v>599</v>
      </c>
      <c r="Y33" s="364"/>
      <c r="Z33" s="364"/>
      <c r="AA33" s="359"/>
      <c r="AB33" s="350"/>
    </row>
    <row r="34" spans="1:28" s="149" customFormat="1" ht="63.75">
      <c r="A34" s="349">
        <v>29</v>
      </c>
      <c r="B34" s="350" t="s">
        <v>1094</v>
      </c>
      <c r="C34" s="351" t="s">
        <v>1095</v>
      </c>
      <c r="D34" s="352" t="s">
        <v>1096</v>
      </c>
      <c r="E34" s="352" t="s">
        <v>1011</v>
      </c>
      <c r="F34" s="353">
        <v>574870</v>
      </c>
      <c r="G34" s="353">
        <v>574870</v>
      </c>
      <c r="H34" s="353">
        <v>574870</v>
      </c>
      <c r="I34" s="353">
        <v>574870</v>
      </c>
      <c r="J34" s="353">
        <v>574870</v>
      </c>
      <c r="K34" s="353">
        <v>574870</v>
      </c>
      <c r="L34" s="353">
        <v>574870</v>
      </c>
      <c r="M34" s="353">
        <v>574870</v>
      </c>
      <c r="N34" s="354">
        <v>574870</v>
      </c>
      <c r="O34" s="354">
        <v>574870</v>
      </c>
      <c r="P34" s="363" t="s">
        <v>1029</v>
      </c>
      <c r="Q34" s="356">
        <v>0</v>
      </c>
      <c r="R34" s="357">
        <v>0</v>
      </c>
      <c r="S34" s="364">
        <v>0</v>
      </c>
      <c r="T34" s="364">
        <v>574870</v>
      </c>
      <c r="U34" s="364">
        <v>0</v>
      </c>
      <c r="V34" s="364"/>
      <c r="W34" s="359">
        <f t="shared" si="0"/>
        <v>0</v>
      </c>
      <c r="X34" s="350" t="s">
        <v>599</v>
      </c>
      <c r="Y34" s="364"/>
      <c r="Z34" s="364"/>
      <c r="AA34" s="359"/>
      <c r="AB34" s="350"/>
    </row>
    <row r="35" spans="1:28" s="149" customFormat="1" ht="76.5">
      <c r="A35" s="349">
        <v>30</v>
      </c>
      <c r="B35" s="350" t="s">
        <v>1097</v>
      </c>
      <c r="C35" s="351" t="s">
        <v>1098</v>
      </c>
      <c r="D35" s="352" t="s">
        <v>1099</v>
      </c>
      <c r="E35" s="352" t="s">
        <v>1011</v>
      </c>
      <c r="F35" s="353">
        <v>517577</v>
      </c>
      <c r="G35" s="353">
        <v>517577</v>
      </c>
      <c r="H35" s="353">
        <v>517577</v>
      </c>
      <c r="I35" s="353">
        <v>517577</v>
      </c>
      <c r="J35" s="353">
        <v>517577</v>
      </c>
      <c r="K35" s="353">
        <v>517577</v>
      </c>
      <c r="L35" s="353">
        <v>517577</v>
      </c>
      <c r="M35" s="353">
        <v>517577</v>
      </c>
      <c r="N35" s="354">
        <v>517577</v>
      </c>
      <c r="O35" s="354">
        <v>517577</v>
      </c>
      <c r="P35" s="363" t="s">
        <v>1029</v>
      </c>
      <c r="Q35" s="356">
        <v>0</v>
      </c>
      <c r="R35" s="357">
        <v>0</v>
      </c>
      <c r="S35" s="364">
        <v>0</v>
      </c>
      <c r="T35" s="364">
        <v>517577</v>
      </c>
      <c r="U35" s="364">
        <v>0</v>
      </c>
      <c r="V35" s="364"/>
      <c r="W35" s="359">
        <f t="shared" si="0"/>
        <v>0</v>
      </c>
      <c r="X35" s="350" t="s">
        <v>599</v>
      </c>
      <c r="Y35" s="364"/>
      <c r="Z35" s="364"/>
      <c r="AA35" s="359"/>
      <c r="AB35" s="350"/>
    </row>
    <row r="36" spans="1:28" s="149" customFormat="1" ht="165.75">
      <c r="A36" s="349">
        <v>31</v>
      </c>
      <c r="B36" s="350" t="s">
        <v>1100</v>
      </c>
      <c r="C36" s="351" t="s">
        <v>1101</v>
      </c>
      <c r="D36" s="352" t="s">
        <v>1102</v>
      </c>
      <c r="E36" s="352" t="s">
        <v>1011</v>
      </c>
      <c r="F36" s="353">
        <v>150000</v>
      </c>
      <c r="G36" s="353">
        <v>150000</v>
      </c>
      <c r="H36" s="353">
        <v>150000</v>
      </c>
      <c r="I36" s="353">
        <v>150000</v>
      </c>
      <c r="J36" s="353">
        <v>150000</v>
      </c>
      <c r="K36" s="353">
        <v>150000</v>
      </c>
      <c r="L36" s="353">
        <v>150000</v>
      </c>
      <c r="M36" s="353">
        <v>150000</v>
      </c>
      <c r="N36" s="354">
        <v>150000</v>
      </c>
      <c r="O36" s="354">
        <v>150000</v>
      </c>
      <c r="P36" s="363" t="s">
        <v>1029</v>
      </c>
      <c r="Q36" s="356">
        <v>0</v>
      </c>
      <c r="R36" s="357">
        <v>0</v>
      </c>
      <c r="S36" s="364">
        <v>0</v>
      </c>
      <c r="T36" s="364">
        <v>150000</v>
      </c>
      <c r="U36" s="364">
        <v>0</v>
      </c>
      <c r="V36" s="364"/>
      <c r="W36" s="359">
        <f t="shared" si="0"/>
        <v>0</v>
      </c>
      <c r="X36" s="350" t="s">
        <v>599</v>
      </c>
      <c r="Y36" s="364"/>
      <c r="Z36" s="364"/>
      <c r="AA36" s="359"/>
      <c r="AB36" s="350"/>
    </row>
    <row r="37" spans="1:28" s="149" customFormat="1" ht="89.25">
      <c r="A37" s="349">
        <v>32</v>
      </c>
      <c r="B37" s="349" t="s">
        <v>1103</v>
      </c>
      <c r="C37" s="351" t="s">
        <v>1104</v>
      </c>
      <c r="D37" s="352" t="s">
        <v>1105</v>
      </c>
      <c r="E37" s="352" t="s">
        <v>1011</v>
      </c>
      <c r="F37" s="353">
        <v>150000</v>
      </c>
      <c r="G37" s="353">
        <v>150000</v>
      </c>
      <c r="H37" s="353">
        <v>150000</v>
      </c>
      <c r="I37" s="353">
        <v>150000</v>
      </c>
      <c r="J37" s="353">
        <v>150000</v>
      </c>
      <c r="K37" s="353">
        <v>150000</v>
      </c>
      <c r="L37" s="353">
        <v>150000</v>
      </c>
      <c r="M37" s="353">
        <v>150000</v>
      </c>
      <c r="N37" s="354">
        <v>150000</v>
      </c>
      <c r="O37" s="354">
        <v>150000</v>
      </c>
      <c r="P37" s="363" t="s">
        <v>1029</v>
      </c>
      <c r="Q37" s="356">
        <v>0</v>
      </c>
      <c r="R37" s="357">
        <v>0</v>
      </c>
      <c r="S37" s="364">
        <v>0</v>
      </c>
      <c r="T37" s="364">
        <v>150000</v>
      </c>
      <c r="U37" s="364">
        <v>0</v>
      </c>
      <c r="V37" s="364"/>
      <c r="W37" s="359">
        <f t="shared" si="0"/>
        <v>0</v>
      </c>
      <c r="X37" s="350" t="s">
        <v>599</v>
      </c>
      <c r="Y37" s="364"/>
      <c r="Z37" s="364"/>
      <c r="AA37" s="359"/>
      <c r="AB37" s="350"/>
    </row>
    <row r="38" spans="1:28" s="149" customFormat="1" ht="63.75">
      <c r="A38" s="349">
        <v>33</v>
      </c>
      <c r="B38" s="350" t="s">
        <v>1106</v>
      </c>
      <c r="C38" s="351" t="s">
        <v>1107</v>
      </c>
      <c r="D38" s="352" t="s">
        <v>1108</v>
      </c>
      <c r="E38" s="352" t="s">
        <v>1011</v>
      </c>
      <c r="F38" s="353">
        <v>150000</v>
      </c>
      <c r="G38" s="353">
        <v>150000</v>
      </c>
      <c r="H38" s="353">
        <v>150000</v>
      </c>
      <c r="I38" s="353">
        <v>150000</v>
      </c>
      <c r="J38" s="353">
        <v>150000</v>
      </c>
      <c r="K38" s="353">
        <v>150000</v>
      </c>
      <c r="L38" s="353">
        <v>150000</v>
      </c>
      <c r="M38" s="353">
        <v>150000</v>
      </c>
      <c r="N38" s="354">
        <v>150000</v>
      </c>
      <c r="O38" s="354">
        <v>150000</v>
      </c>
      <c r="P38" s="363" t="s">
        <v>1029</v>
      </c>
      <c r="Q38" s="356">
        <v>0</v>
      </c>
      <c r="R38" s="357">
        <v>0</v>
      </c>
      <c r="S38" s="364">
        <v>0</v>
      </c>
      <c r="T38" s="364">
        <v>150000</v>
      </c>
      <c r="U38" s="364">
        <v>0</v>
      </c>
      <c r="V38" s="364"/>
      <c r="W38" s="359">
        <f t="shared" si="0"/>
        <v>0</v>
      </c>
      <c r="X38" s="350" t="s">
        <v>599</v>
      </c>
      <c r="Y38" s="364"/>
      <c r="Z38" s="364"/>
      <c r="AA38" s="359"/>
      <c r="AB38" s="350"/>
    </row>
    <row r="39" spans="1:28" s="149" customFormat="1" ht="76.5">
      <c r="A39" s="349">
        <v>34</v>
      </c>
      <c r="B39" s="350" t="s">
        <v>1109</v>
      </c>
      <c r="C39" s="351" t="s">
        <v>1110</v>
      </c>
      <c r="D39" s="352" t="s">
        <v>1111</v>
      </c>
      <c r="E39" s="352" t="s">
        <v>1011</v>
      </c>
      <c r="F39" s="353">
        <v>150000</v>
      </c>
      <c r="G39" s="353">
        <v>150000</v>
      </c>
      <c r="H39" s="353">
        <v>150000</v>
      </c>
      <c r="I39" s="353">
        <v>150000</v>
      </c>
      <c r="J39" s="353">
        <v>150000</v>
      </c>
      <c r="K39" s="353">
        <v>150000</v>
      </c>
      <c r="L39" s="353">
        <v>150000</v>
      </c>
      <c r="M39" s="353">
        <v>150000</v>
      </c>
      <c r="N39" s="354">
        <v>150000</v>
      </c>
      <c r="O39" s="354">
        <v>150000</v>
      </c>
      <c r="P39" s="363" t="s">
        <v>1029</v>
      </c>
      <c r="Q39" s="356">
        <v>0</v>
      </c>
      <c r="R39" s="357">
        <v>0</v>
      </c>
      <c r="S39" s="364">
        <v>0</v>
      </c>
      <c r="T39" s="364">
        <v>150200</v>
      </c>
      <c r="U39" s="364">
        <v>0</v>
      </c>
      <c r="V39" s="364"/>
      <c r="W39" s="359">
        <f t="shared" si="0"/>
        <v>-200</v>
      </c>
      <c r="X39" s="350" t="s">
        <v>599</v>
      </c>
      <c r="Y39" s="364"/>
      <c r="Z39" s="364"/>
      <c r="AA39" s="359"/>
      <c r="AB39" s="350"/>
    </row>
    <row r="40" spans="1:28" s="149" customFormat="1" ht="127.5">
      <c r="A40" s="349">
        <v>35</v>
      </c>
      <c r="B40" s="350" t="s">
        <v>1112</v>
      </c>
      <c r="C40" s="351" t="s">
        <v>1113</v>
      </c>
      <c r="D40" s="352" t="s">
        <v>1114</v>
      </c>
      <c r="E40" s="352" t="s">
        <v>1011</v>
      </c>
      <c r="F40" s="353">
        <v>150000</v>
      </c>
      <c r="G40" s="353">
        <v>150000</v>
      </c>
      <c r="H40" s="353">
        <v>150000</v>
      </c>
      <c r="I40" s="353">
        <v>150000</v>
      </c>
      <c r="J40" s="353">
        <v>150000</v>
      </c>
      <c r="K40" s="353">
        <v>150000</v>
      </c>
      <c r="L40" s="353">
        <v>150000</v>
      </c>
      <c r="M40" s="353">
        <v>150000</v>
      </c>
      <c r="N40" s="354">
        <v>150000</v>
      </c>
      <c r="O40" s="354">
        <v>150000</v>
      </c>
      <c r="P40" s="363" t="s">
        <v>1029</v>
      </c>
      <c r="Q40" s="356">
        <v>0</v>
      </c>
      <c r="R40" s="357">
        <v>0</v>
      </c>
      <c r="S40" s="364">
        <v>0</v>
      </c>
      <c r="T40" s="364">
        <v>150000</v>
      </c>
      <c r="U40" s="364">
        <v>0</v>
      </c>
      <c r="V40" s="364"/>
      <c r="W40" s="359">
        <f t="shared" si="0"/>
        <v>0</v>
      </c>
      <c r="X40" s="350" t="s">
        <v>599</v>
      </c>
      <c r="Y40" s="364"/>
      <c r="Z40" s="364"/>
      <c r="AA40" s="359"/>
      <c r="AB40" s="350"/>
    </row>
    <row r="41" spans="1:28" s="149" customFormat="1" ht="140.25">
      <c r="A41" s="349">
        <v>36</v>
      </c>
      <c r="B41" s="350" t="s">
        <v>1115</v>
      </c>
      <c r="C41" s="351" t="s">
        <v>1116</v>
      </c>
      <c r="D41" s="352" t="s">
        <v>1117</v>
      </c>
      <c r="E41" s="352" t="s">
        <v>1011</v>
      </c>
      <c r="F41" s="353">
        <v>185000</v>
      </c>
      <c r="G41" s="353">
        <v>185000</v>
      </c>
      <c r="H41" s="353">
        <v>185000</v>
      </c>
      <c r="I41" s="353">
        <v>185000</v>
      </c>
      <c r="J41" s="353">
        <v>185000</v>
      </c>
      <c r="K41" s="353">
        <v>185000</v>
      </c>
      <c r="L41" s="353">
        <v>185000</v>
      </c>
      <c r="M41" s="353">
        <v>185000</v>
      </c>
      <c r="N41" s="354">
        <v>185000</v>
      </c>
      <c r="O41" s="354">
        <v>185000</v>
      </c>
      <c r="P41" s="363" t="s">
        <v>1029</v>
      </c>
      <c r="Q41" s="356">
        <v>0</v>
      </c>
      <c r="R41" s="357">
        <v>0</v>
      </c>
      <c r="S41" s="364">
        <v>0</v>
      </c>
      <c r="T41" s="364">
        <v>185000</v>
      </c>
      <c r="U41" s="364">
        <v>0</v>
      </c>
      <c r="V41" s="364"/>
      <c r="W41" s="359">
        <f t="shared" si="0"/>
        <v>0</v>
      </c>
      <c r="X41" s="350" t="s">
        <v>599</v>
      </c>
      <c r="Y41" s="364"/>
      <c r="Z41" s="364"/>
      <c r="AA41" s="359"/>
      <c r="AB41" s="350"/>
    </row>
    <row r="42" spans="1:28" s="149" customFormat="1" ht="63.75">
      <c r="A42" s="349">
        <v>37</v>
      </c>
      <c r="B42" s="350" t="s">
        <v>1118</v>
      </c>
      <c r="C42" s="351" t="s">
        <v>1119</v>
      </c>
      <c r="D42" s="360" t="s">
        <v>1120</v>
      </c>
      <c r="E42" s="352" t="s">
        <v>1011</v>
      </c>
      <c r="F42" s="366">
        <v>100000</v>
      </c>
      <c r="G42" s="366">
        <v>100000</v>
      </c>
      <c r="H42" s="366">
        <v>100000</v>
      </c>
      <c r="I42" s="366">
        <v>100000</v>
      </c>
      <c r="J42" s="366">
        <v>100000</v>
      </c>
      <c r="K42" s="366">
        <v>100000</v>
      </c>
      <c r="L42" s="366">
        <v>100000</v>
      </c>
      <c r="M42" s="366">
        <v>100000</v>
      </c>
      <c r="N42" s="367">
        <v>100000</v>
      </c>
      <c r="O42" s="367">
        <v>100000</v>
      </c>
      <c r="P42" s="363">
        <v>42978</v>
      </c>
      <c r="Q42" s="356">
        <v>1</v>
      </c>
      <c r="R42" s="357">
        <v>1</v>
      </c>
      <c r="S42" s="364"/>
      <c r="T42" s="364">
        <v>172458</v>
      </c>
      <c r="U42" s="364"/>
      <c r="V42" s="364"/>
      <c r="W42" s="359">
        <f t="shared" si="0"/>
        <v>-72458</v>
      </c>
      <c r="X42" s="350" t="s">
        <v>599</v>
      </c>
      <c r="Y42" s="364"/>
      <c r="Z42" s="364"/>
      <c r="AA42" s="359"/>
      <c r="AB42" s="350"/>
    </row>
    <row r="43" spans="1:28" s="149" customFormat="1" ht="102">
      <c r="A43" s="349">
        <v>38</v>
      </c>
      <c r="B43" s="349" t="s">
        <v>1121</v>
      </c>
      <c r="C43" s="360" t="s">
        <v>1122</v>
      </c>
      <c r="D43" s="360" t="s">
        <v>1123</v>
      </c>
      <c r="E43" s="352" t="s">
        <v>1011</v>
      </c>
      <c r="F43" s="361">
        <v>234000</v>
      </c>
      <c r="G43" s="361">
        <v>234000</v>
      </c>
      <c r="H43" s="361">
        <v>234000</v>
      </c>
      <c r="I43" s="361">
        <v>234000</v>
      </c>
      <c r="J43" s="361">
        <v>234000</v>
      </c>
      <c r="K43" s="361">
        <v>234000</v>
      </c>
      <c r="L43" s="361">
        <v>234000</v>
      </c>
      <c r="M43" s="361">
        <v>234000</v>
      </c>
      <c r="N43" s="362">
        <v>234000</v>
      </c>
      <c r="O43" s="362">
        <v>234000</v>
      </c>
      <c r="P43" s="363">
        <v>42885</v>
      </c>
      <c r="Q43" s="356">
        <v>1</v>
      </c>
      <c r="R43" s="357">
        <v>1</v>
      </c>
      <c r="S43" s="358">
        <v>0</v>
      </c>
      <c r="T43" s="358">
        <v>78595</v>
      </c>
      <c r="U43" s="358">
        <v>0</v>
      </c>
      <c r="V43" s="358"/>
      <c r="W43" s="359">
        <f t="shared" si="0"/>
        <v>155405</v>
      </c>
      <c r="X43" s="350" t="s">
        <v>599</v>
      </c>
      <c r="Y43" s="358"/>
      <c r="Z43" s="358"/>
      <c r="AA43" s="359"/>
      <c r="AB43" s="350"/>
    </row>
    <row r="44" spans="1:28" s="149" customFormat="1" ht="63.75">
      <c r="A44" s="349">
        <v>39</v>
      </c>
      <c r="B44" s="349" t="s">
        <v>1124</v>
      </c>
      <c r="C44" s="360" t="s">
        <v>1125</v>
      </c>
      <c r="D44" s="360" t="s">
        <v>1126</v>
      </c>
      <c r="E44" s="352" t="s">
        <v>1011</v>
      </c>
      <c r="F44" s="361">
        <v>249600</v>
      </c>
      <c r="G44" s="361">
        <v>249600</v>
      </c>
      <c r="H44" s="361">
        <v>249600</v>
      </c>
      <c r="I44" s="361">
        <v>249600</v>
      </c>
      <c r="J44" s="361">
        <v>249600</v>
      </c>
      <c r="K44" s="361">
        <v>249600</v>
      </c>
      <c r="L44" s="361">
        <v>249600</v>
      </c>
      <c r="M44" s="361">
        <v>249600</v>
      </c>
      <c r="N44" s="362">
        <v>249600</v>
      </c>
      <c r="O44" s="362">
        <v>249600</v>
      </c>
      <c r="P44" s="363">
        <v>43047</v>
      </c>
      <c r="Q44" s="356">
        <v>1</v>
      </c>
      <c r="R44" s="357">
        <v>1</v>
      </c>
      <c r="S44" s="358"/>
      <c r="T44" s="358">
        <f>61918.15+108031.85</f>
        <v>169950</v>
      </c>
      <c r="U44" s="358"/>
      <c r="V44" s="358"/>
      <c r="W44" s="359">
        <f t="shared" si="0"/>
        <v>79650</v>
      </c>
      <c r="X44" s="350" t="s">
        <v>599</v>
      </c>
      <c r="Y44" s="358"/>
      <c r="Z44" s="358"/>
      <c r="AA44" s="359"/>
      <c r="AB44" s="350"/>
    </row>
    <row r="45" spans="1:28" s="149" customFormat="1" ht="51">
      <c r="A45" s="349">
        <v>40</v>
      </c>
      <c r="B45" s="350" t="s">
        <v>1127</v>
      </c>
      <c r="C45" s="351" t="s">
        <v>1128</v>
      </c>
      <c r="D45" s="352" t="s">
        <v>1129</v>
      </c>
      <c r="E45" s="352" t="s">
        <v>1011</v>
      </c>
      <c r="F45" s="353">
        <v>250000</v>
      </c>
      <c r="G45" s="353">
        <v>250000</v>
      </c>
      <c r="H45" s="353">
        <v>250000</v>
      </c>
      <c r="I45" s="353">
        <v>250000</v>
      </c>
      <c r="J45" s="353">
        <v>250000</v>
      </c>
      <c r="K45" s="353">
        <v>250000</v>
      </c>
      <c r="L45" s="353">
        <v>250000</v>
      </c>
      <c r="M45" s="353">
        <v>250000</v>
      </c>
      <c r="N45" s="354">
        <v>250000</v>
      </c>
      <c r="O45" s="354">
        <v>250000</v>
      </c>
      <c r="P45" s="355" t="s">
        <v>1130</v>
      </c>
      <c r="Q45" s="356">
        <v>1</v>
      </c>
      <c r="R45" s="357">
        <v>0.9</v>
      </c>
      <c r="S45" s="358">
        <v>171348.73</v>
      </c>
      <c r="T45" s="358">
        <v>246372.93</v>
      </c>
      <c r="U45" s="358"/>
      <c r="V45" s="358"/>
      <c r="W45" s="359">
        <f t="shared" si="0"/>
        <v>-167721.66</v>
      </c>
      <c r="X45" s="350" t="s">
        <v>599</v>
      </c>
      <c r="Y45" s="358"/>
      <c r="Z45" s="358"/>
      <c r="AA45" s="359"/>
      <c r="AB45" s="350"/>
    </row>
    <row r="46" spans="1:28" s="149" customFormat="1" ht="76.5">
      <c r="A46" s="349">
        <v>41</v>
      </c>
      <c r="B46" s="349" t="s">
        <v>1131</v>
      </c>
      <c r="C46" s="368" t="s">
        <v>1132</v>
      </c>
      <c r="D46" s="368" t="s">
        <v>1133</v>
      </c>
      <c r="E46" s="352" t="s">
        <v>1011</v>
      </c>
      <c r="F46" s="361">
        <v>167666.72</v>
      </c>
      <c r="G46" s="361">
        <v>167666.72</v>
      </c>
      <c r="H46" s="361">
        <v>167666.72</v>
      </c>
      <c r="I46" s="361">
        <v>167666.72</v>
      </c>
      <c r="J46" s="361">
        <v>167666.72</v>
      </c>
      <c r="K46" s="361">
        <v>167666.72</v>
      </c>
      <c r="L46" s="361">
        <v>167666.72</v>
      </c>
      <c r="M46" s="361">
        <v>167666.72</v>
      </c>
      <c r="N46" s="362">
        <v>167666.72</v>
      </c>
      <c r="O46" s="362">
        <v>167666.72</v>
      </c>
      <c r="P46" s="363" t="s">
        <v>1029</v>
      </c>
      <c r="Q46" s="356">
        <v>0</v>
      </c>
      <c r="R46" s="357">
        <v>0</v>
      </c>
      <c r="S46" s="358">
        <v>0</v>
      </c>
      <c r="T46" s="358">
        <v>167667</v>
      </c>
      <c r="U46" s="358">
        <v>0</v>
      </c>
      <c r="V46" s="358"/>
      <c r="W46" s="359">
        <f t="shared" si="0"/>
        <v>-0.27999999999883585</v>
      </c>
      <c r="X46" s="350" t="s">
        <v>599</v>
      </c>
      <c r="Y46" s="358"/>
      <c r="Z46" s="358"/>
      <c r="AA46" s="359"/>
      <c r="AB46" s="350"/>
    </row>
    <row r="47" spans="1:28" s="149" customFormat="1" ht="127.5">
      <c r="A47" s="349">
        <v>42</v>
      </c>
      <c r="B47" s="349" t="s">
        <v>1134</v>
      </c>
      <c r="C47" s="368" t="s">
        <v>1135</v>
      </c>
      <c r="D47" s="360" t="s">
        <v>1136</v>
      </c>
      <c r="E47" s="352" t="s">
        <v>1011</v>
      </c>
      <c r="F47" s="361">
        <v>192294.48</v>
      </c>
      <c r="G47" s="361">
        <v>192294.48</v>
      </c>
      <c r="H47" s="361">
        <v>192294.48</v>
      </c>
      <c r="I47" s="361">
        <v>192294.48</v>
      </c>
      <c r="J47" s="361">
        <v>192294.48</v>
      </c>
      <c r="K47" s="361">
        <v>192294.48</v>
      </c>
      <c r="L47" s="361">
        <v>192294.48</v>
      </c>
      <c r="M47" s="361">
        <v>192294.48</v>
      </c>
      <c r="N47" s="362">
        <v>192294.48</v>
      </c>
      <c r="O47" s="362">
        <v>192294.48</v>
      </c>
      <c r="P47" s="363">
        <v>42865</v>
      </c>
      <c r="Q47" s="356">
        <v>1</v>
      </c>
      <c r="R47" s="357">
        <v>1</v>
      </c>
      <c r="S47" s="358"/>
      <c r="T47" s="358">
        <v>234157</v>
      </c>
      <c r="U47" s="358"/>
      <c r="V47" s="358"/>
      <c r="W47" s="359">
        <f t="shared" si="0"/>
        <v>-41862.51999999999</v>
      </c>
      <c r="X47" s="350" t="s">
        <v>599</v>
      </c>
      <c r="Y47" s="358"/>
      <c r="Z47" s="358"/>
      <c r="AA47" s="359"/>
      <c r="AB47" s="350"/>
    </row>
    <row r="48" spans="1:28" s="149" customFormat="1" ht="63.75">
      <c r="A48" s="349">
        <v>43</v>
      </c>
      <c r="B48" s="349" t="s">
        <v>1137</v>
      </c>
      <c r="C48" s="368" t="s">
        <v>1138</v>
      </c>
      <c r="D48" s="360" t="s">
        <v>1139</v>
      </c>
      <c r="E48" s="352" t="s">
        <v>1011</v>
      </c>
      <c r="F48" s="361">
        <v>338000</v>
      </c>
      <c r="G48" s="361">
        <v>338000</v>
      </c>
      <c r="H48" s="361">
        <v>338000</v>
      </c>
      <c r="I48" s="361">
        <v>338000</v>
      </c>
      <c r="J48" s="361">
        <v>338000</v>
      </c>
      <c r="K48" s="361">
        <v>338000</v>
      </c>
      <c r="L48" s="361">
        <v>338000</v>
      </c>
      <c r="M48" s="361">
        <v>338000</v>
      </c>
      <c r="N48" s="362">
        <v>338000</v>
      </c>
      <c r="O48" s="362">
        <v>338000</v>
      </c>
      <c r="P48" s="363">
        <v>43100</v>
      </c>
      <c r="Q48" s="356">
        <v>1</v>
      </c>
      <c r="R48" s="357">
        <v>0.8</v>
      </c>
      <c r="S48" s="358">
        <v>247197</v>
      </c>
      <c r="T48" s="358">
        <v>3600</v>
      </c>
      <c r="U48" s="358"/>
      <c r="V48" s="358"/>
      <c r="W48" s="359">
        <f t="shared" si="0"/>
        <v>87203</v>
      </c>
      <c r="X48" s="350" t="s">
        <v>599</v>
      </c>
      <c r="Y48" s="358"/>
      <c r="Z48" s="358"/>
      <c r="AA48" s="359"/>
      <c r="AB48" s="350"/>
    </row>
    <row r="49" spans="1:28" s="149" customFormat="1" ht="102">
      <c r="A49" s="349">
        <v>44</v>
      </c>
      <c r="B49" s="349" t="s">
        <v>1140</v>
      </c>
      <c r="C49" s="368" t="s">
        <v>1141</v>
      </c>
      <c r="D49" s="368" t="s">
        <v>1142</v>
      </c>
      <c r="E49" s="352" t="s">
        <v>1011</v>
      </c>
      <c r="F49" s="361">
        <v>312000</v>
      </c>
      <c r="G49" s="361">
        <v>312000</v>
      </c>
      <c r="H49" s="361">
        <v>312000</v>
      </c>
      <c r="I49" s="361">
        <v>312000</v>
      </c>
      <c r="J49" s="361">
        <v>312000</v>
      </c>
      <c r="K49" s="361">
        <v>312000</v>
      </c>
      <c r="L49" s="361">
        <v>312000</v>
      </c>
      <c r="M49" s="361">
        <v>312000</v>
      </c>
      <c r="N49" s="362">
        <v>312000</v>
      </c>
      <c r="O49" s="362">
        <v>312000</v>
      </c>
      <c r="P49" s="363">
        <v>43091</v>
      </c>
      <c r="Q49" s="356">
        <v>1</v>
      </c>
      <c r="R49" s="357">
        <v>0.1</v>
      </c>
      <c r="S49" s="358">
        <v>339900</v>
      </c>
      <c r="T49" s="358">
        <v>0</v>
      </c>
      <c r="U49" s="358"/>
      <c r="V49" s="358"/>
      <c r="W49" s="359">
        <f t="shared" si="0"/>
        <v>-27900</v>
      </c>
      <c r="X49" s="350" t="s">
        <v>599</v>
      </c>
      <c r="Y49" s="358"/>
      <c r="Z49" s="358"/>
      <c r="AA49" s="359"/>
      <c r="AB49" s="350"/>
    </row>
    <row r="50" spans="1:28" s="149" customFormat="1" ht="127.5">
      <c r="A50" s="349">
        <v>45</v>
      </c>
      <c r="B50" s="349" t="s">
        <v>1143</v>
      </c>
      <c r="C50" s="360" t="s">
        <v>1144</v>
      </c>
      <c r="D50" s="360" t="s">
        <v>1136</v>
      </c>
      <c r="E50" s="352" t="s">
        <v>1011</v>
      </c>
      <c r="F50" s="361">
        <v>633900.80000000005</v>
      </c>
      <c r="G50" s="361">
        <v>633900.80000000005</v>
      </c>
      <c r="H50" s="361">
        <v>633900.80000000005</v>
      </c>
      <c r="I50" s="361">
        <v>633900.80000000005</v>
      </c>
      <c r="J50" s="361">
        <v>633900.80000000005</v>
      </c>
      <c r="K50" s="361">
        <v>633900.80000000005</v>
      </c>
      <c r="L50" s="361">
        <v>633900.80000000005</v>
      </c>
      <c r="M50" s="361">
        <v>633900.80000000005</v>
      </c>
      <c r="N50" s="362">
        <v>633900.80000000005</v>
      </c>
      <c r="O50" s="362">
        <v>633900.80000000005</v>
      </c>
      <c r="P50" s="363" t="s">
        <v>1029</v>
      </c>
      <c r="Q50" s="356">
        <v>0</v>
      </c>
      <c r="R50" s="357">
        <v>0</v>
      </c>
      <c r="S50" s="358">
        <v>0</v>
      </c>
      <c r="T50" s="358">
        <v>633901</v>
      </c>
      <c r="U50" s="358">
        <v>0</v>
      </c>
      <c r="V50" s="358"/>
      <c r="W50" s="359">
        <f t="shared" si="0"/>
        <v>-0.19999999995343387</v>
      </c>
      <c r="X50" s="350" t="s">
        <v>599</v>
      </c>
      <c r="Y50" s="358"/>
      <c r="Z50" s="358"/>
      <c r="AA50" s="359"/>
      <c r="AB50" s="350"/>
    </row>
    <row r="51" spans="1:28" s="149" customFormat="1" ht="76.5">
      <c r="A51" s="349">
        <v>46</v>
      </c>
      <c r="B51" s="349" t="s">
        <v>1145</v>
      </c>
      <c r="C51" s="360" t="s">
        <v>1146</v>
      </c>
      <c r="D51" s="360" t="s">
        <v>1139</v>
      </c>
      <c r="E51" s="352" t="s">
        <v>1011</v>
      </c>
      <c r="F51" s="361">
        <v>325000</v>
      </c>
      <c r="G51" s="361">
        <v>325000</v>
      </c>
      <c r="H51" s="361">
        <v>325000</v>
      </c>
      <c r="I51" s="361">
        <v>325000</v>
      </c>
      <c r="J51" s="361">
        <v>325000</v>
      </c>
      <c r="K51" s="361">
        <v>325000</v>
      </c>
      <c r="L51" s="361">
        <v>325000</v>
      </c>
      <c r="M51" s="361">
        <v>325000</v>
      </c>
      <c r="N51" s="362">
        <v>325000</v>
      </c>
      <c r="O51" s="362">
        <v>325000</v>
      </c>
      <c r="P51" s="363">
        <v>43100</v>
      </c>
      <c r="Q51" s="356">
        <v>1</v>
      </c>
      <c r="R51" s="357">
        <v>0.99</v>
      </c>
      <c r="S51" s="358">
        <v>163459.26999999999</v>
      </c>
      <c r="T51" s="358">
        <v>133132.73000000001</v>
      </c>
      <c r="U51" s="358"/>
      <c r="V51" s="358"/>
      <c r="W51" s="359">
        <f t="shared" si="0"/>
        <v>28408</v>
      </c>
      <c r="X51" s="350" t="s">
        <v>599</v>
      </c>
      <c r="Y51" s="358"/>
      <c r="Z51" s="358"/>
      <c r="AA51" s="359"/>
      <c r="AB51" s="350"/>
    </row>
    <row r="52" spans="1:28" s="149" customFormat="1" ht="63.75">
      <c r="A52" s="349">
        <v>47</v>
      </c>
      <c r="B52" s="350" t="s">
        <v>1147</v>
      </c>
      <c r="C52" s="368" t="s">
        <v>1148</v>
      </c>
      <c r="D52" s="360" t="s">
        <v>1149</v>
      </c>
      <c r="E52" s="352" t="s">
        <v>1011</v>
      </c>
      <c r="F52" s="361">
        <v>430981.2</v>
      </c>
      <c r="G52" s="361">
        <v>430981.2</v>
      </c>
      <c r="H52" s="361">
        <v>430981.2</v>
      </c>
      <c r="I52" s="361">
        <v>430981.2</v>
      </c>
      <c r="J52" s="361">
        <v>430981.2</v>
      </c>
      <c r="K52" s="361">
        <v>430981.2</v>
      </c>
      <c r="L52" s="361">
        <v>430981.2</v>
      </c>
      <c r="M52" s="361">
        <v>430981.2</v>
      </c>
      <c r="N52" s="362">
        <v>430981.2</v>
      </c>
      <c r="O52" s="362">
        <v>430981.2</v>
      </c>
      <c r="P52" s="363" t="s">
        <v>1029</v>
      </c>
      <c r="Q52" s="356">
        <v>0</v>
      </c>
      <c r="R52" s="357">
        <v>0</v>
      </c>
      <c r="S52" s="358">
        <v>0</v>
      </c>
      <c r="T52" s="358">
        <v>430981</v>
      </c>
      <c r="U52" s="358">
        <v>0</v>
      </c>
      <c r="V52" s="358"/>
      <c r="W52" s="358">
        <f t="shared" si="0"/>
        <v>0.20000000001164153</v>
      </c>
      <c r="X52" s="350" t="s">
        <v>599</v>
      </c>
      <c r="Y52" s="358"/>
      <c r="Z52" s="358"/>
      <c r="AA52" s="359"/>
      <c r="AB52" s="350"/>
    </row>
    <row r="53" spans="1:28" s="149" customFormat="1" ht="89.25">
      <c r="A53" s="349">
        <v>48</v>
      </c>
      <c r="B53" s="349" t="s">
        <v>1150</v>
      </c>
      <c r="C53" s="360" t="s">
        <v>1151</v>
      </c>
      <c r="D53" s="360" t="s">
        <v>1152</v>
      </c>
      <c r="E53" s="352" t="s">
        <v>1011</v>
      </c>
      <c r="F53" s="361">
        <v>10000</v>
      </c>
      <c r="G53" s="361">
        <v>10000</v>
      </c>
      <c r="H53" s="361">
        <v>10000</v>
      </c>
      <c r="I53" s="361">
        <v>10000</v>
      </c>
      <c r="J53" s="361">
        <v>10000</v>
      </c>
      <c r="K53" s="361">
        <v>10000</v>
      </c>
      <c r="L53" s="361">
        <v>10000</v>
      </c>
      <c r="M53" s="361">
        <v>10000</v>
      </c>
      <c r="N53" s="362">
        <v>10000</v>
      </c>
      <c r="O53" s="362">
        <v>10000</v>
      </c>
      <c r="P53" s="363" t="s">
        <v>1029</v>
      </c>
      <c r="Q53" s="356">
        <v>0</v>
      </c>
      <c r="R53" s="357">
        <v>0</v>
      </c>
      <c r="S53" s="358"/>
      <c r="T53" s="358">
        <v>10000</v>
      </c>
      <c r="U53" s="358"/>
      <c r="V53" s="358"/>
      <c r="W53" s="359">
        <f t="shared" si="0"/>
        <v>0</v>
      </c>
      <c r="X53" s="350" t="s">
        <v>599</v>
      </c>
      <c r="Y53" s="358"/>
      <c r="Z53" s="358"/>
      <c r="AA53" s="359"/>
      <c r="AB53" s="350"/>
    </row>
    <row r="54" spans="1:28" s="149" customFormat="1" ht="76.5">
      <c r="A54" s="349">
        <v>49</v>
      </c>
      <c r="B54" s="349" t="s">
        <v>1153</v>
      </c>
      <c r="C54" s="360" t="s">
        <v>1154</v>
      </c>
      <c r="D54" s="360" t="s">
        <v>1155</v>
      </c>
      <c r="E54" s="352" t="s">
        <v>1011</v>
      </c>
      <c r="F54" s="361">
        <v>325000</v>
      </c>
      <c r="G54" s="361">
        <v>325000</v>
      </c>
      <c r="H54" s="361">
        <v>325000</v>
      </c>
      <c r="I54" s="361">
        <v>325000</v>
      </c>
      <c r="J54" s="361">
        <v>325000</v>
      </c>
      <c r="K54" s="361">
        <v>325000</v>
      </c>
      <c r="L54" s="361">
        <v>325000</v>
      </c>
      <c r="M54" s="361">
        <v>325000</v>
      </c>
      <c r="N54" s="362">
        <v>325000</v>
      </c>
      <c r="O54" s="362">
        <v>325000</v>
      </c>
      <c r="P54" s="363">
        <v>42663</v>
      </c>
      <c r="Q54" s="356">
        <v>1</v>
      </c>
      <c r="R54" s="357">
        <v>1</v>
      </c>
      <c r="S54" s="358">
        <v>0</v>
      </c>
      <c r="T54" s="358">
        <v>2500</v>
      </c>
      <c r="U54" s="358">
        <v>0</v>
      </c>
      <c r="V54" s="358"/>
      <c r="W54" s="359">
        <f t="shared" si="0"/>
        <v>322500</v>
      </c>
      <c r="X54" s="350" t="s">
        <v>599</v>
      </c>
      <c r="Y54" s="358"/>
      <c r="Z54" s="358"/>
      <c r="AA54" s="359"/>
      <c r="AB54" s="350"/>
    </row>
    <row r="55" spans="1:28" s="149" customFormat="1" ht="63.75">
      <c r="A55" s="349">
        <v>50</v>
      </c>
      <c r="B55" s="349" t="s">
        <v>1156</v>
      </c>
      <c r="C55" s="360" t="s">
        <v>1157</v>
      </c>
      <c r="D55" s="360" t="s">
        <v>1152</v>
      </c>
      <c r="E55" s="352" t="s">
        <v>1011</v>
      </c>
      <c r="F55" s="361">
        <v>10000</v>
      </c>
      <c r="G55" s="361">
        <v>10000</v>
      </c>
      <c r="H55" s="361">
        <v>10000</v>
      </c>
      <c r="I55" s="361">
        <v>10000</v>
      </c>
      <c r="J55" s="361">
        <v>10000</v>
      </c>
      <c r="K55" s="361">
        <v>10000</v>
      </c>
      <c r="L55" s="361">
        <v>10000</v>
      </c>
      <c r="M55" s="361">
        <v>10000</v>
      </c>
      <c r="N55" s="362">
        <v>10000</v>
      </c>
      <c r="O55" s="362">
        <v>10000</v>
      </c>
      <c r="P55" s="363">
        <v>43084</v>
      </c>
      <c r="Q55" s="356">
        <v>1</v>
      </c>
      <c r="R55" s="357">
        <v>0.9</v>
      </c>
      <c r="S55" s="358">
        <v>12500</v>
      </c>
      <c r="T55" s="358">
        <v>0</v>
      </c>
      <c r="U55" s="358"/>
      <c r="V55" s="358"/>
      <c r="W55" s="359">
        <f t="shared" si="0"/>
        <v>-2500</v>
      </c>
      <c r="X55" s="350" t="s">
        <v>599</v>
      </c>
      <c r="Y55" s="358"/>
      <c r="Z55" s="358"/>
      <c r="AA55" s="359"/>
      <c r="AB55" s="350"/>
    </row>
    <row r="56" spans="1:28" s="149" customFormat="1" ht="63.75">
      <c r="A56" s="349">
        <v>51</v>
      </c>
      <c r="B56" s="349" t="s">
        <v>1158</v>
      </c>
      <c r="C56" s="360" t="s">
        <v>1159</v>
      </c>
      <c r="D56" s="360" t="s">
        <v>1155</v>
      </c>
      <c r="E56" s="352" t="s">
        <v>1011</v>
      </c>
      <c r="F56" s="361">
        <v>150000</v>
      </c>
      <c r="G56" s="361">
        <v>150000</v>
      </c>
      <c r="H56" s="361">
        <v>150000</v>
      </c>
      <c r="I56" s="361">
        <v>150000</v>
      </c>
      <c r="J56" s="361">
        <v>150000</v>
      </c>
      <c r="K56" s="361">
        <v>150000</v>
      </c>
      <c r="L56" s="361">
        <v>150000</v>
      </c>
      <c r="M56" s="361">
        <v>150000</v>
      </c>
      <c r="N56" s="362">
        <v>150000</v>
      </c>
      <c r="O56" s="362">
        <v>150000</v>
      </c>
      <c r="P56" s="363">
        <v>42661</v>
      </c>
      <c r="Q56" s="356">
        <v>1</v>
      </c>
      <c r="R56" s="357">
        <v>1</v>
      </c>
      <c r="S56" s="358">
        <v>0</v>
      </c>
      <c r="T56" s="358">
        <v>1950</v>
      </c>
      <c r="U56" s="358">
        <v>0</v>
      </c>
      <c r="V56" s="358"/>
      <c r="W56" s="359">
        <f t="shared" si="0"/>
        <v>148050</v>
      </c>
      <c r="X56" s="350" t="s">
        <v>599</v>
      </c>
      <c r="Y56" s="358"/>
      <c r="Z56" s="358"/>
      <c r="AA56" s="359"/>
      <c r="AB56" s="350"/>
    </row>
    <row r="57" spans="1:28" s="149" customFormat="1" ht="76.5">
      <c r="A57" s="349">
        <v>52</v>
      </c>
      <c r="B57" s="349" t="s">
        <v>1160</v>
      </c>
      <c r="C57" s="360" t="s">
        <v>1161</v>
      </c>
      <c r="D57" s="360" t="s">
        <v>1162</v>
      </c>
      <c r="E57" s="352" t="s">
        <v>1011</v>
      </c>
      <c r="F57" s="361">
        <v>2954.64</v>
      </c>
      <c r="G57" s="361">
        <v>2954.64</v>
      </c>
      <c r="H57" s="361">
        <v>2954.64</v>
      </c>
      <c r="I57" s="361">
        <v>2954.64</v>
      </c>
      <c r="J57" s="361">
        <v>2954.64</v>
      </c>
      <c r="K57" s="361">
        <v>2954.64</v>
      </c>
      <c r="L57" s="361">
        <v>2954.64</v>
      </c>
      <c r="M57" s="361">
        <v>2954.64</v>
      </c>
      <c r="N57" s="362">
        <v>2954.64</v>
      </c>
      <c r="O57" s="362">
        <v>2954.64</v>
      </c>
      <c r="P57" s="363">
        <v>42968</v>
      </c>
      <c r="Q57" s="356">
        <v>1</v>
      </c>
      <c r="R57" s="357">
        <v>1</v>
      </c>
      <c r="S57" s="369"/>
      <c r="T57" s="358">
        <v>91500</v>
      </c>
      <c r="U57" s="369"/>
      <c r="V57" s="358"/>
      <c r="W57" s="359">
        <f t="shared" si="0"/>
        <v>-88545.36</v>
      </c>
      <c r="X57" s="350" t="s">
        <v>599</v>
      </c>
      <c r="Y57" s="369"/>
      <c r="Z57" s="358"/>
      <c r="AA57" s="359"/>
      <c r="AB57" s="350"/>
    </row>
    <row r="58" spans="1:28" s="149" customFormat="1" ht="51">
      <c r="A58" s="349">
        <v>53</v>
      </c>
      <c r="B58" s="350" t="s">
        <v>1163</v>
      </c>
      <c r="C58" s="351" t="s">
        <v>1164</v>
      </c>
      <c r="D58" s="352" t="s">
        <v>1165</v>
      </c>
      <c r="E58" s="352" t="s">
        <v>1011</v>
      </c>
      <c r="F58" s="353">
        <f>0.0514*12000000</f>
        <v>616800</v>
      </c>
      <c r="G58" s="353">
        <f>0.0514*12000000</f>
        <v>616800</v>
      </c>
      <c r="H58" s="353">
        <v>300000</v>
      </c>
      <c r="I58" s="353">
        <v>300000</v>
      </c>
      <c r="J58" s="353">
        <v>300000</v>
      </c>
      <c r="K58" s="353">
        <v>300000</v>
      </c>
      <c r="L58" s="353">
        <v>300000</v>
      </c>
      <c r="M58" s="353">
        <v>300000</v>
      </c>
      <c r="N58" s="354">
        <v>616800</v>
      </c>
      <c r="O58" s="354">
        <v>616800</v>
      </c>
      <c r="P58" s="363" t="s">
        <v>1029</v>
      </c>
      <c r="Q58" s="356" t="s">
        <v>794</v>
      </c>
      <c r="R58" s="357" t="s">
        <v>794</v>
      </c>
      <c r="S58" s="358">
        <v>0</v>
      </c>
      <c r="T58" s="358">
        <v>757500</v>
      </c>
      <c r="U58" s="358">
        <v>0</v>
      </c>
      <c r="V58" s="358"/>
      <c r="W58" s="359">
        <f t="shared" si="0"/>
        <v>-140700</v>
      </c>
      <c r="X58" s="350" t="s">
        <v>599</v>
      </c>
      <c r="Y58" s="358"/>
      <c r="Z58" s="358"/>
      <c r="AA58" s="359"/>
      <c r="AB58" s="350"/>
    </row>
    <row r="59" spans="1:28" s="149" customFormat="1" ht="102">
      <c r="A59" s="349">
        <v>54</v>
      </c>
      <c r="B59" s="350" t="s">
        <v>1166</v>
      </c>
      <c r="C59" s="351" t="s">
        <v>1167</v>
      </c>
      <c r="D59" s="360" t="s">
        <v>1168</v>
      </c>
      <c r="E59" s="352" t="s">
        <v>1025</v>
      </c>
      <c r="F59" s="361">
        <v>0</v>
      </c>
      <c r="G59" s="361">
        <v>0</v>
      </c>
      <c r="H59" s="361">
        <v>100000</v>
      </c>
      <c r="I59" s="361">
        <v>100000</v>
      </c>
      <c r="J59" s="361">
        <v>100000</v>
      </c>
      <c r="K59" s="361">
        <v>100000</v>
      </c>
      <c r="L59" s="361">
        <v>100000</v>
      </c>
      <c r="M59" s="361">
        <v>100000</v>
      </c>
      <c r="N59" s="362">
        <v>100000</v>
      </c>
      <c r="O59" s="362">
        <v>100000</v>
      </c>
      <c r="P59" s="363">
        <v>42717</v>
      </c>
      <c r="Q59" s="356">
        <v>1</v>
      </c>
      <c r="R59" s="357">
        <v>1</v>
      </c>
      <c r="S59" s="365">
        <v>0</v>
      </c>
      <c r="T59" s="365">
        <v>80949</v>
      </c>
      <c r="U59" s="365">
        <v>0</v>
      </c>
      <c r="V59" s="365"/>
      <c r="W59" s="359">
        <f t="shared" si="0"/>
        <v>19051</v>
      </c>
      <c r="X59" s="350" t="s">
        <v>599</v>
      </c>
      <c r="Y59" s="365"/>
      <c r="Z59" s="365"/>
      <c r="AA59" s="359"/>
      <c r="AB59" s="350"/>
    </row>
    <row r="60" spans="1:28" s="149" customFormat="1" ht="127.5">
      <c r="A60" s="349">
        <v>55</v>
      </c>
      <c r="B60" s="370" t="s">
        <v>1169</v>
      </c>
      <c r="C60" s="368" t="s">
        <v>1170</v>
      </c>
      <c r="D60" s="360" t="s">
        <v>1136</v>
      </c>
      <c r="E60" s="352" t="s">
        <v>1025</v>
      </c>
      <c r="F60" s="361">
        <v>168720.24</v>
      </c>
      <c r="G60" s="361">
        <v>168720.24</v>
      </c>
      <c r="H60" s="361">
        <v>168720.24</v>
      </c>
      <c r="I60" s="361">
        <v>168720.24</v>
      </c>
      <c r="J60" s="361">
        <v>168720.24</v>
      </c>
      <c r="K60" s="361">
        <v>168720.24</v>
      </c>
      <c r="L60" s="361">
        <v>168720.24</v>
      </c>
      <c r="M60" s="361">
        <v>168720.24</v>
      </c>
      <c r="N60" s="362">
        <v>168720.24</v>
      </c>
      <c r="O60" s="362">
        <v>168720.24</v>
      </c>
      <c r="P60" s="363">
        <v>42797</v>
      </c>
      <c r="Q60" s="356">
        <v>1</v>
      </c>
      <c r="R60" s="357">
        <v>1</v>
      </c>
      <c r="S60" s="358"/>
      <c r="T60" s="358">
        <v>23719</v>
      </c>
      <c r="U60" s="358"/>
      <c r="V60" s="358"/>
      <c r="W60" s="359">
        <f t="shared" si="0"/>
        <v>145001.24</v>
      </c>
      <c r="X60" s="350" t="s">
        <v>599</v>
      </c>
      <c r="Y60" s="358"/>
      <c r="Z60" s="358"/>
      <c r="AA60" s="359"/>
      <c r="AB60" s="350"/>
    </row>
    <row r="61" spans="1:28" s="149" customFormat="1" ht="102">
      <c r="A61" s="349">
        <v>56</v>
      </c>
      <c r="B61" s="370" t="s">
        <v>1171</v>
      </c>
      <c r="C61" s="368" t="s">
        <v>1172</v>
      </c>
      <c r="D61" s="360" t="s">
        <v>1173</v>
      </c>
      <c r="E61" s="352" t="s">
        <v>1025</v>
      </c>
      <c r="F61" s="361">
        <v>130000</v>
      </c>
      <c r="G61" s="361">
        <v>130000</v>
      </c>
      <c r="H61" s="361">
        <v>130000</v>
      </c>
      <c r="I61" s="361">
        <v>130000</v>
      </c>
      <c r="J61" s="361">
        <v>130000</v>
      </c>
      <c r="K61" s="361">
        <v>130000</v>
      </c>
      <c r="L61" s="361">
        <v>130000</v>
      </c>
      <c r="M61" s="361">
        <v>130000</v>
      </c>
      <c r="N61" s="362">
        <v>130000</v>
      </c>
      <c r="O61" s="362">
        <v>130000</v>
      </c>
      <c r="P61" s="363">
        <v>42892</v>
      </c>
      <c r="Q61" s="356">
        <v>1</v>
      </c>
      <c r="R61" s="357">
        <v>1</v>
      </c>
      <c r="S61" s="358">
        <v>500</v>
      </c>
      <c r="T61" s="358">
        <v>79611</v>
      </c>
      <c r="U61" s="358"/>
      <c r="V61" s="358"/>
      <c r="W61" s="359">
        <f t="shared" si="0"/>
        <v>49889</v>
      </c>
      <c r="X61" s="350" t="s">
        <v>599</v>
      </c>
      <c r="Y61" s="358"/>
      <c r="Z61" s="358"/>
      <c r="AA61" s="359"/>
      <c r="AB61" s="350"/>
    </row>
    <row r="62" spans="1:28" s="149" customFormat="1" ht="102">
      <c r="A62" s="349">
        <v>57</v>
      </c>
      <c r="B62" s="370" t="s">
        <v>1174</v>
      </c>
      <c r="C62" s="368" t="s">
        <v>1175</v>
      </c>
      <c r="D62" s="360" t="s">
        <v>1139</v>
      </c>
      <c r="E62" s="352" t="s">
        <v>1025</v>
      </c>
      <c r="F62" s="361">
        <v>182000</v>
      </c>
      <c r="G62" s="361">
        <v>182000</v>
      </c>
      <c r="H62" s="361">
        <v>182000</v>
      </c>
      <c r="I62" s="361">
        <v>182000</v>
      </c>
      <c r="J62" s="361">
        <v>182000</v>
      </c>
      <c r="K62" s="361">
        <v>182000</v>
      </c>
      <c r="L62" s="361">
        <v>182000</v>
      </c>
      <c r="M62" s="361">
        <v>182000</v>
      </c>
      <c r="N62" s="362">
        <v>182000</v>
      </c>
      <c r="O62" s="362">
        <v>182000</v>
      </c>
      <c r="P62" s="363">
        <v>42901</v>
      </c>
      <c r="Q62" s="356">
        <v>1</v>
      </c>
      <c r="R62" s="357">
        <v>1</v>
      </c>
      <c r="S62" s="358"/>
      <c r="T62" s="358">
        <v>79460</v>
      </c>
      <c r="U62" s="358"/>
      <c r="V62" s="358"/>
      <c r="W62" s="359">
        <f t="shared" si="0"/>
        <v>102540</v>
      </c>
      <c r="X62" s="350" t="s">
        <v>599</v>
      </c>
      <c r="Y62" s="358"/>
      <c r="Z62" s="358"/>
      <c r="AA62" s="359"/>
      <c r="AB62" s="350"/>
    </row>
    <row r="63" spans="1:28" s="149" customFormat="1" ht="153">
      <c r="A63" s="349">
        <v>58</v>
      </c>
      <c r="B63" s="370" t="s">
        <v>1176</v>
      </c>
      <c r="C63" s="360" t="s">
        <v>1177</v>
      </c>
      <c r="D63" s="360" t="s">
        <v>1178</v>
      </c>
      <c r="E63" s="352" t="s">
        <v>1025</v>
      </c>
      <c r="F63" s="361">
        <v>132242.23999999999</v>
      </c>
      <c r="G63" s="361">
        <v>132242.23999999999</v>
      </c>
      <c r="H63" s="361">
        <v>132242.23999999999</v>
      </c>
      <c r="I63" s="361">
        <v>132242.23999999999</v>
      </c>
      <c r="J63" s="361">
        <v>132242.23999999999</v>
      </c>
      <c r="K63" s="361">
        <v>132242.23999999999</v>
      </c>
      <c r="L63" s="361">
        <v>132242.23999999999</v>
      </c>
      <c r="M63" s="361">
        <v>132242.23999999999</v>
      </c>
      <c r="N63" s="362">
        <v>132242.23999999999</v>
      </c>
      <c r="O63" s="362">
        <v>132242.23999999999</v>
      </c>
      <c r="P63" s="363" t="s">
        <v>1179</v>
      </c>
      <c r="Q63" s="356">
        <v>1</v>
      </c>
      <c r="R63" s="357">
        <v>1</v>
      </c>
      <c r="S63" s="358">
        <v>0</v>
      </c>
      <c r="T63" s="358">
        <v>0</v>
      </c>
      <c r="U63" s="358">
        <v>0</v>
      </c>
      <c r="V63" s="358">
        <v>0</v>
      </c>
      <c r="W63" s="359">
        <f t="shared" si="0"/>
        <v>132242.23999999999</v>
      </c>
      <c r="X63" s="350" t="s">
        <v>599</v>
      </c>
      <c r="Y63" s="358"/>
      <c r="Z63" s="358"/>
      <c r="AA63" s="359"/>
      <c r="AB63" s="350"/>
    </row>
    <row r="64" spans="1:28" s="149" customFormat="1" ht="102">
      <c r="A64" s="349">
        <v>59</v>
      </c>
      <c r="B64" s="370" t="s">
        <v>1180</v>
      </c>
      <c r="C64" s="360" t="s">
        <v>1181</v>
      </c>
      <c r="D64" s="360" t="s">
        <v>1182</v>
      </c>
      <c r="E64" s="352" t="s">
        <v>1025</v>
      </c>
      <c r="F64" s="361">
        <v>117413.92</v>
      </c>
      <c r="G64" s="361">
        <v>117413.92</v>
      </c>
      <c r="H64" s="361">
        <v>117413.92</v>
      </c>
      <c r="I64" s="361">
        <v>117413.92</v>
      </c>
      <c r="J64" s="361">
        <v>117413.92</v>
      </c>
      <c r="K64" s="361">
        <v>117413.92</v>
      </c>
      <c r="L64" s="361">
        <v>117413.92</v>
      </c>
      <c r="M64" s="361">
        <v>117413.92</v>
      </c>
      <c r="N64" s="362">
        <v>117413.92</v>
      </c>
      <c r="O64" s="362">
        <v>117413.92</v>
      </c>
      <c r="P64" s="363">
        <v>43159</v>
      </c>
      <c r="Q64" s="356">
        <v>1</v>
      </c>
      <c r="R64" s="357">
        <v>0</v>
      </c>
      <c r="S64" s="358"/>
      <c r="T64" s="358">
        <v>0</v>
      </c>
      <c r="U64" s="358"/>
      <c r="V64" s="358">
        <v>0</v>
      </c>
      <c r="W64" s="359">
        <f t="shared" si="0"/>
        <v>117413.92</v>
      </c>
      <c r="X64" s="350" t="s">
        <v>599</v>
      </c>
      <c r="Y64" s="358"/>
      <c r="Z64" s="358"/>
      <c r="AA64" s="359"/>
      <c r="AB64" s="350"/>
    </row>
    <row r="65" spans="1:28" s="149" customFormat="1" ht="102">
      <c r="A65" s="349">
        <v>60</v>
      </c>
      <c r="B65" s="370" t="s">
        <v>1183</v>
      </c>
      <c r="C65" s="360" t="s">
        <v>1184</v>
      </c>
      <c r="D65" s="360" t="s">
        <v>1185</v>
      </c>
      <c r="E65" s="352" t="s">
        <v>1025</v>
      </c>
      <c r="F65" s="361">
        <v>133023.28</v>
      </c>
      <c r="G65" s="361">
        <v>133023.28</v>
      </c>
      <c r="H65" s="361">
        <v>133023.28</v>
      </c>
      <c r="I65" s="361">
        <v>133023.28</v>
      </c>
      <c r="J65" s="361">
        <v>133023.28</v>
      </c>
      <c r="K65" s="361">
        <v>133023.28</v>
      </c>
      <c r="L65" s="361">
        <v>133023.28</v>
      </c>
      <c r="M65" s="361">
        <v>133023.28</v>
      </c>
      <c r="N65" s="362">
        <v>133023.28</v>
      </c>
      <c r="O65" s="362">
        <v>133023.28</v>
      </c>
      <c r="P65" s="363">
        <v>43159</v>
      </c>
      <c r="Q65" s="356">
        <v>1</v>
      </c>
      <c r="R65" s="357">
        <v>0.1</v>
      </c>
      <c r="S65" s="358">
        <v>94802</v>
      </c>
      <c r="T65" s="358">
        <v>0</v>
      </c>
      <c r="U65" s="358"/>
      <c r="V65" s="358">
        <v>0</v>
      </c>
      <c r="W65" s="359">
        <f t="shared" si="0"/>
        <v>38221.279999999999</v>
      </c>
      <c r="X65" s="350" t="s">
        <v>599</v>
      </c>
      <c r="Y65" s="358"/>
      <c r="Z65" s="358"/>
      <c r="AA65" s="359"/>
      <c r="AB65" s="350"/>
    </row>
    <row r="66" spans="1:28" s="149" customFormat="1" ht="102">
      <c r="A66" s="349">
        <v>61</v>
      </c>
      <c r="B66" s="370" t="s">
        <v>1186</v>
      </c>
      <c r="C66" s="360" t="s">
        <v>1187</v>
      </c>
      <c r="D66" s="360" t="s">
        <v>1185</v>
      </c>
      <c r="E66" s="352" t="s">
        <v>1025</v>
      </c>
      <c r="F66" s="361">
        <v>102397.2</v>
      </c>
      <c r="G66" s="361">
        <v>102397.2</v>
      </c>
      <c r="H66" s="361">
        <v>102397.2</v>
      </c>
      <c r="I66" s="361">
        <v>102397.2</v>
      </c>
      <c r="J66" s="361">
        <v>102397.2</v>
      </c>
      <c r="K66" s="361">
        <v>102397.2</v>
      </c>
      <c r="L66" s="361">
        <v>102397.2</v>
      </c>
      <c r="M66" s="361">
        <v>102397.2</v>
      </c>
      <c r="N66" s="362">
        <v>102397.2</v>
      </c>
      <c r="O66" s="362">
        <v>102397.2</v>
      </c>
      <c r="P66" s="363">
        <v>42949</v>
      </c>
      <c r="Q66" s="356">
        <v>1</v>
      </c>
      <c r="R66" s="357">
        <v>1</v>
      </c>
      <c r="S66" s="358"/>
      <c r="T66" s="358">
        <v>64950</v>
      </c>
      <c r="U66" s="358"/>
      <c r="V66" s="358"/>
      <c r="W66" s="359">
        <f t="shared" si="0"/>
        <v>37447.199999999997</v>
      </c>
      <c r="X66" s="350" t="s">
        <v>599</v>
      </c>
      <c r="Y66" s="358"/>
      <c r="Z66" s="358"/>
      <c r="AA66" s="359"/>
      <c r="AB66" s="350"/>
    </row>
    <row r="67" spans="1:28" s="149" customFormat="1" ht="102">
      <c r="A67" s="349">
        <v>62</v>
      </c>
      <c r="B67" s="371" t="s">
        <v>1188</v>
      </c>
      <c r="C67" s="368" t="s">
        <v>1189</v>
      </c>
      <c r="D67" s="360" t="s">
        <v>1190</v>
      </c>
      <c r="E67" s="352" t="s">
        <v>1025</v>
      </c>
      <c r="F67" s="361">
        <v>49042.239999999998</v>
      </c>
      <c r="G67" s="361">
        <v>49042.239999999998</v>
      </c>
      <c r="H67" s="361">
        <v>49042.239999999998</v>
      </c>
      <c r="I67" s="361">
        <v>49042.239999999998</v>
      </c>
      <c r="J67" s="361">
        <v>49042.239999999998</v>
      </c>
      <c r="K67" s="361">
        <v>49042.239999999998</v>
      </c>
      <c r="L67" s="361">
        <v>49042.239999999998</v>
      </c>
      <c r="M67" s="361">
        <v>49042.239999999998</v>
      </c>
      <c r="N67" s="362">
        <v>49042.239999999998</v>
      </c>
      <c r="O67" s="362">
        <v>49042.239999999998</v>
      </c>
      <c r="P67" s="363">
        <v>43190</v>
      </c>
      <c r="Q67" s="356">
        <v>1</v>
      </c>
      <c r="R67" s="357">
        <v>0</v>
      </c>
      <c r="S67" s="358">
        <v>0</v>
      </c>
      <c r="T67" s="358">
        <v>0</v>
      </c>
      <c r="U67" s="358">
        <v>0</v>
      </c>
      <c r="V67" s="358">
        <v>0</v>
      </c>
      <c r="W67" s="359">
        <f t="shared" si="0"/>
        <v>49042.239999999998</v>
      </c>
      <c r="X67" s="350" t="s">
        <v>599</v>
      </c>
      <c r="Y67" s="358"/>
      <c r="Z67" s="358"/>
      <c r="AA67" s="359"/>
      <c r="AB67" s="350"/>
    </row>
    <row r="68" spans="1:28" s="149" customFormat="1" ht="102">
      <c r="A68" s="349">
        <v>63</v>
      </c>
      <c r="B68" s="371" t="s">
        <v>1191</v>
      </c>
      <c r="C68" s="368" t="s">
        <v>1192</v>
      </c>
      <c r="D68" s="360" t="s">
        <v>1193</v>
      </c>
      <c r="E68" s="352" t="s">
        <v>1025</v>
      </c>
      <c r="F68" s="361">
        <v>98962.240000000005</v>
      </c>
      <c r="G68" s="361">
        <v>98962.240000000005</v>
      </c>
      <c r="H68" s="361">
        <v>98962.240000000005</v>
      </c>
      <c r="I68" s="361">
        <v>98962.240000000005</v>
      </c>
      <c r="J68" s="361">
        <v>98962.240000000005</v>
      </c>
      <c r="K68" s="361">
        <v>98962.240000000005</v>
      </c>
      <c r="L68" s="361">
        <v>98962.240000000005</v>
      </c>
      <c r="M68" s="361">
        <v>98962.240000000005</v>
      </c>
      <c r="N68" s="362">
        <v>98962.240000000005</v>
      </c>
      <c r="O68" s="362">
        <v>98962.240000000005</v>
      </c>
      <c r="P68" s="363" t="s">
        <v>1194</v>
      </c>
      <c r="Q68" s="356">
        <v>0</v>
      </c>
      <c r="R68" s="357">
        <v>0</v>
      </c>
      <c r="S68" s="358">
        <v>0</v>
      </c>
      <c r="T68" s="358">
        <v>0</v>
      </c>
      <c r="U68" s="358">
        <v>0</v>
      </c>
      <c r="V68" s="358">
        <v>0</v>
      </c>
      <c r="W68" s="359">
        <f t="shared" si="0"/>
        <v>98962.240000000005</v>
      </c>
      <c r="X68" s="350" t="s">
        <v>599</v>
      </c>
      <c r="Y68" s="358"/>
      <c r="Z68" s="358"/>
      <c r="AA68" s="359"/>
      <c r="AB68" s="350"/>
    </row>
    <row r="69" spans="1:28" s="149" customFormat="1" ht="102">
      <c r="A69" s="349">
        <v>64</v>
      </c>
      <c r="B69" s="371" t="s">
        <v>1195</v>
      </c>
      <c r="C69" s="368" t="s">
        <v>1196</v>
      </c>
      <c r="D69" s="360" t="s">
        <v>1197</v>
      </c>
      <c r="E69" s="352" t="s">
        <v>1025</v>
      </c>
      <c r="F69" s="361">
        <v>789058.4</v>
      </c>
      <c r="G69" s="361">
        <v>789058.4</v>
      </c>
      <c r="H69" s="361">
        <v>789058.4</v>
      </c>
      <c r="I69" s="361">
        <v>789058.4</v>
      </c>
      <c r="J69" s="361">
        <v>789058.4</v>
      </c>
      <c r="K69" s="361">
        <v>789058.4</v>
      </c>
      <c r="L69" s="361">
        <v>789058.4</v>
      </c>
      <c r="M69" s="361">
        <v>789058.4</v>
      </c>
      <c r="N69" s="362">
        <v>789058.4</v>
      </c>
      <c r="O69" s="362">
        <v>789058.4</v>
      </c>
      <c r="P69" s="363" t="s">
        <v>1194</v>
      </c>
      <c r="Q69" s="356">
        <v>0</v>
      </c>
      <c r="R69" s="357">
        <v>0</v>
      </c>
      <c r="S69" s="358">
        <v>0</v>
      </c>
      <c r="T69" s="358">
        <v>0</v>
      </c>
      <c r="U69" s="358">
        <v>0</v>
      </c>
      <c r="V69" s="358">
        <v>0</v>
      </c>
      <c r="W69" s="359">
        <f t="shared" si="0"/>
        <v>789058.4</v>
      </c>
      <c r="X69" s="350" t="s">
        <v>599</v>
      </c>
      <c r="Y69" s="358"/>
      <c r="Z69" s="358"/>
      <c r="AA69" s="359"/>
      <c r="AB69" s="350"/>
    </row>
    <row r="70" spans="1:28" s="149" customFormat="1" ht="102">
      <c r="A70" s="349">
        <v>65</v>
      </c>
      <c r="B70" s="371" t="s">
        <v>1198</v>
      </c>
      <c r="C70" s="368" t="s">
        <v>1199</v>
      </c>
      <c r="D70" s="368" t="s">
        <v>1200</v>
      </c>
      <c r="E70" s="352" t="s">
        <v>1025</v>
      </c>
      <c r="F70" s="361">
        <v>24553.360000000001</v>
      </c>
      <c r="G70" s="361">
        <v>24553.360000000001</v>
      </c>
      <c r="H70" s="361">
        <v>24553.360000000001</v>
      </c>
      <c r="I70" s="361">
        <v>24553.360000000001</v>
      </c>
      <c r="J70" s="361">
        <v>24553.360000000001</v>
      </c>
      <c r="K70" s="361">
        <v>24553.360000000001</v>
      </c>
      <c r="L70" s="361">
        <v>24553.360000000001</v>
      </c>
      <c r="M70" s="361">
        <v>24553.360000000001</v>
      </c>
      <c r="N70" s="362">
        <v>24553.360000000001</v>
      </c>
      <c r="O70" s="362">
        <v>24553.360000000001</v>
      </c>
      <c r="P70" s="363" t="s">
        <v>1194</v>
      </c>
      <c r="Q70" s="356">
        <v>0</v>
      </c>
      <c r="R70" s="357">
        <v>0</v>
      </c>
      <c r="S70" s="358">
        <v>0</v>
      </c>
      <c r="T70" s="358">
        <v>0</v>
      </c>
      <c r="U70" s="358">
        <v>0</v>
      </c>
      <c r="V70" s="358">
        <v>0</v>
      </c>
      <c r="W70" s="359">
        <f t="shared" ref="W70:W133" si="2">O70-S70-T70</f>
        <v>24553.360000000001</v>
      </c>
      <c r="X70" s="350" t="s">
        <v>599</v>
      </c>
      <c r="Y70" s="358"/>
      <c r="Z70" s="358"/>
      <c r="AA70" s="359"/>
      <c r="AB70" s="350"/>
    </row>
    <row r="71" spans="1:28" s="149" customFormat="1" ht="102">
      <c r="A71" s="349">
        <v>66</v>
      </c>
      <c r="B71" s="371" t="s">
        <v>1201</v>
      </c>
      <c r="C71" s="368" t="s">
        <v>1202</v>
      </c>
      <c r="D71" s="368" t="s">
        <v>1203</v>
      </c>
      <c r="E71" s="352" t="s">
        <v>1025</v>
      </c>
      <c r="F71" s="361">
        <v>287119.03999999998</v>
      </c>
      <c r="G71" s="361">
        <v>287119.03999999998</v>
      </c>
      <c r="H71" s="361">
        <v>287119.03999999998</v>
      </c>
      <c r="I71" s="361">
        <v>287119.03999999998</v>
      </c>
      <c r="J71" s="361">
        <v>287119.03999999998</v>
      </c>
      <c r="K71" s="361">
        <v>287119.03999999998</v>
      </c>
      <c r="L71" s="361">
        <v>287119.03999999998</v>
      </c>
      <c r="M71" s="361">
        <v>287119.03999999998</v>
      </c>
      <c r="N71" s="362">
        <v>287119.03999999998</v>
      </c>
      <c r="O71" s="362">
        <v>287119.03999999998</v>
      </c>
      <c r="P71" s="363" t="s">
        <v>1194</v>
      </c>
      <c r="Q71" s="356">
        <v>0</v>
      </c>
      <c r="R71" s="357">
        <v>0</v>
      </c>
      <c r="S71" s="358">
        <v>0</v>
      </c>
      <c r="T71" s="358">
        <v>0</v>
      </c>
      <c r="U71" s="358">
        <v>0</v>
      </c>
      <c r="V71" s="358">
        <v>0</v>
      </c>
      <c r="W71" s="359">
        <f t="shared" si="2"/>
        <v>287119.03999999998</v>
      </c>
      <c r="X71" s="350" t="s">
        <v>599</v>
      </c>
      <c r="Y71" s="358"/>
      <c r="Z71" s="358"/>
      <c r="AA71" s="359"/>
      <c r="AB71" s="350"/>
    </row>
    <row r="72" spans="1:28" s="149" customFormat="1" ht="102">
      <c r="A72" s="349">
        <v>67</v>
      </c>
      <c r="B72" s="371" t="s">
        <v>1204</v>
      </c>
      <c r="C72" s="368" t="s">
        <v>1205</v>
      </c>
      <c r="D72" s="368" t="s">
        <v>1206</v>
      </c>
      <c r="E72" s="352" t="s">
        <v>1025</v>
      </c>
      <c r="F72" s="361">
        <v>67370.16</v>
      </c>
      <c r="G72" s="361">
        <v>67370.16</v>
      </c>
      <c r="H72" s="361">
        <v>67370.16</v>
      </c>
      <c r="I72" s="361">
        <v>67370.16</v>
      </c>
      <c r="J72" s="361">
        <v>67370.16</v>
      </c>
      <c r="K72" s="361">
        <v>67370.16</v>
      </c>
      <c r="L72" s="361">
        <v>67370.16</v>
      </c>
      <c r="M72" s="361">
        <v>67370.16</v>
      </c>
      <c r="N72" s="362">
        <v>67370.16</v>
      </c>
      <c r="O72" s="362">
        <v>67370.16</v>
      </c>
      <c r="P72" s="363" t="s">
        <v>1194</v>
      </c>
      <c r="Q72" s="356">
        <v>0</v>
      </c>
      <c r="R72" s="357">
        <v>0</v>
      </c>
      <c r="S72" s="358">
        <v>0</v>
      </c>
      <c r="T72" s="358">
        <v>0</v>
      </c>
      <c r="U72" s="358">
        <v>0</v>
      </c>
      <c r="V72" s="358">
        <v>0</v>
      </c>
      <c r="W72" s="359">
        <f t="shared" si="2"/>
        <v>67370.16</v>
      </c>
      <c r="X72" s="350" t="s">
        <v>599</v>
      </c>
      <c r="Y72" s="358"/>
      <c r="Z72" s="358"/>
      <c r="AA72" s="359"/>
      <c r="AB72" s="350"/>
    </row>
    <row r="73" spans="1:28" s="149" customFormat="1" ht="102">
      <c r="A73" s="349">
        <v>68</v>
      </c>
      <c r="B73" s="370" t="s">
        <v>1207</v>
      </c>
      <c r="C73" s="368" t="s">
        <v>1208</v>
      </c>
      <c r="D73" s="368" t="s">
        <v>1209</v>
      </c>
      <c r="E73" s="352" t="s">
        <v>1025</v>
      </c>
      <c r="F73" s="361">
        <v>62400</v>
      </c>
      <c r="G73" s="361">
        <v>62400</v>
      </c>
      <c r="H73" s="361">
        <v>62400</v>
      </c>
      <c r="I73" s="361">
        <v>62400</v>
      </c>
      <c r="J73" s="361">
        <v>62400</v>
      </c>
      <c r="K73" s="361">
        <v>62400</v>
      </c>
      <c r="L73" s="361">
        <v>62400</v>
      </c>
      <c r="M73" s="361">
        <v>62400</v>
      </c>
      <c r="N73" s="362">
        <v>62400</v>
      </c>
      <c r="O73" s="362">
        <v>62400</v>
      </c>
      <c r="P73" s="363">
        <v>43159</v>
      </c>
      <c r="Q73" s="356">
        <v>1</v>
      </c>
      <c r="R73" s="357">
        <v>0</v>
      </c>
      <c r="S73" s="358">
        <v>0</v>
      </c>
      <c r="T73" s="358">
        <v>0</v>
      </c>
      <c r="U73" s="358">
        <v>0</v>
      </c>
      <c r="V73" s="358">
        <v>0</v>
      </c>
      <c r="W73" s="359">
        <f t="shared" si="2"/>
        <v>62400</v>
      </c>
      <c r="X73" s="350" t="s">
        <v>599</v>
      </c>
      <c r="Y73" s="358"/>
      <c r="Z73" s="358"/>
      <c r="AA73" s="359"/>
      <c r="AB73" s="350"/>
    </row>
    <row r="74" spans="1:28" s="149" customFormat="1" ht="102">
      <c r="A74" s="349">
        <v>69</v>
      </c>
      <c r="B74" s="370" t="s">
        <v>1210</v>
      </c>
      <c r="C74" s="368" t="s">
        <v>1211</v>
      </c>
      <c r="D74" s="368" t="s">
        <v>1212</v>
      </c>
      <c r="E74" s="352" t="s">
        <v>1025</v>
      </c>
      <c r="F74" s="361">
        <v>10773.36</v>
      </c>
      <c r="G74" s="361">
        <v>10773.36</v>
      </c>
      <c r="H74" s="361">
        <v>10773.36</v>
      </c>
      <c r="I74" s="361">
        <v>10773.36</v>
      </c>
      <c r="J74" s="361">
        <v>10773.36</v>
      </c>
      <c r="K74" s="361">
        <v>10773.36</v>
      </c>
      <c r="L74" s="361">
        <v>10773.36</v>
      </c>
      <c r="M74" s="361">
        <v>10773.36</v>
      </c>
      <c r="N74" s="362">
        <v>10773.36</v>
      </c>
      <c r="O74" s="362">
        <v>10773.36</v>
      </c>
      <c r="P74" s="363">
        <v>42947</v>
      </c>
      <c r="Q74" s="356">
        <v>1</v>
      </c>
      <c r="R74" s="357">
        <v>1</v>
      </c>
      <c r="S74" s="358"/>
      <c r="T74" s="358">
        <f>2075+12095</f>
        <v>14170</v>
      </c>
      <c r="U74" s="358"/>
      <c r="V74" s="358"/>
      <c r="W74" s="359">
        <f t="shared" si="2"/>
        <v>-3396.6399999999994</v>
      </c>
      <c r="X74" s="350" t="s">
        <v>599</v>
      </c>
      <c r="Y74" s="358"/>
      <c r="Z74" s="358"/>
      <c r="AA74" s="359"/>
      <c r="AB74" s="350"/>
    </row>
    <row r="75" spans="1:28" s="149" customFormat="1" ht="102">
      <c r="A75" s="349">
        <v>70</v>
      </c>
      <c r="B75" s="370" t="s">
        <v>1213</v>
      </c>
      <c r="C75" s="368" t="s">
        <v>1214</v>
      </c>
      <c r="D75" s="360" t="s">
        <v>1215</v>
      </c>
      <c r="E75" s="352" t="s">
        <v>1025</v>
      </c>
      <c r="F75" s="361">
        <v>208000</v>
      </c>
      <c r="G75" s="361">
        <v>208000</v>
      </c>
      <c r="H75" s="361">
        <v>208000</v>
      </c>
      <c r="I75" s="361">
        <v>208000</v>
      </c>
      <c r="J75" s="361">
        <v>208000</v>
      </c>
      <c r="K75" s="361">
        <v>208000</v>
      </c>
      <c r="L75" s="361">
        <v>208000</v>
      </c>
      <c r="M75" s="361">
        <v>208000</v>
      </c>
      <c r="N75" s="362">
        <v>208000</v>
      </c>
      <c r="O75" s="362">
        <v>208000</v>
      </c>
      <c r="P75" s="363">
        <v>42927</v>
      </c>
      <c r="Q75" s="356">
        <v>1</v>
      </c>
      <c r="R75" s="357">
        <v>1</v>
      </c>
      <c r="S75" s="358">
        <v>0</v>
      </c>
      <c r="T75" s="358">
        <v>99302</v>
      </c>
      <c r="U75" s="358">
        <v>0</v>
      </c>
      <c r="V75" s="358"/>
      <c r="W75" s="359">
        <f t="shared" si="2"/>
        <v>108698</v>
      </c>
      <c r="X75" s="350" t="s">
        <v>599</v>
      </c>
      <c r="Y75" s="358"/>
      <c r="Z75" s="358"/>
      <c r="AA75" s="359"/>
      <c r="AB75" s="350"/>
    </row>
    <row r="76" spans="1:28" s="149" customFormat="1" ht="102">
      <c r="A76" s="349">
        <v>71</v>
      </c>
      <c r="B76" s="370" t="s">
        <v>1216</v>
      </c>
      <c r="C76" s="360" t="s">
        <v>1217</v>
      </c>
      <c r="D76" s="360" t="s">
        <v>1218</v>
      </c>
      <c r="E76" s="352" t="s">
        <v>1025</v>
      </c>
      <c r="F76" s="361">
        <v>442000</v>
      </c>
      <c r="G76" s="361">
        <v>442000</v>
      </c>
      <c r="H76" s="361">
        <v>442000</v>
      </c>
      <c r="I76" s="361">
        <v>442000</v>
      </c>
      <c r="J76" s="361">
        <v>442000</v>
      </c>
      <c r="K76" s="361">
        <v>442000</v>
      </c>
      <c r="L76" s="361">
        <v>442000</v>
      </c>
      <c r="M76" s="361">
        <v>442000</v>
      </c>
      <c r="N76" s="362">
        <v>442000</v>
      </c>
      <c r="O76" s="362">
        <v>442000</v>
      </c>
      <c r="P76" s="363" t="s">
        <v>1029</v>
      </c>
      <c r="Q76" s="356">
        <v>0</v>
      </c>
      <c r="R76" s="357">
        <v>0</v>
      </c>
      <c r="S76" s="365">
        <v>17600</v>
      </c>
      <c r="T76" s="358">
        <v>0</v>
      </c>
      <c r="U76" s="365"/>
      <c r="V76" s="358"/>
      <c r="W76" s="359">
        <f t="shared" si="2"/>
        <v>424400</v>
      </c>
      <c r="X76" s="350" t="s">
        <v>599</v>
      </c>
      <c r="Y76" s="365"/>
      <c r="Z76" s="358"/>
      <c r="AA76" s="359"/>
      <c r="AB76" s="350"/>
    </row>
    <row r="77" spans="1:28" s="149" customFormat="1" ht="102">
      <c r="A77" s="349">
        <v>72</v>
      </c>
      <c r="B77" s="370" t="s">
        <v>1219</v>
      </c>
      <c r="C77" s="368" t="s">
        <v>1220</v>
      </c>
      <c r="D77" s="360" t="s">
        <v>1215</v>
      </c>
      <c r="E77" s="352" t="s">
        <v>1025</v>
      </c>
      <c r="F77" s="361">
        <v>343698.16</v>
      </c>
      <c r="G77" s="361">
        <v>343698.16</v>
      </c>
      <c r="H77" s="361">
        <v>343698.16</v>
      </c>
      <c r="I77" s="361">
        <v>343698.16</v>
      </c>
      <c r="J77" s="361">
        <v>343698.16</v>
      </c>
      <c r="K77" s="361">
        <v>343698.16</v>
      </c>
      <c r="L77" s="361">
        <v>343698.16</v>
      </c>
      <c r="M77" s="361">
        <v>343698.16</v>
      </c>
      <c r="N77" s="362">
        <v>343698.16</v>
      </c>
      <c r="O77" s="362">
        <v>343698.16</v>
      </c>
      <c r="P77" s="363">
        <v>43190</v>
      </c>
      <c r="Q77" s="356">
        <v>0.2</v>
      </c>
      <c r="R77" s="357">
        <v>0</v>
      </c>
      <c r="S77" s="358">
        <v>0</v>
      </c>
      <c r="T77" s="358">
        <v>0</v>
      </c>
      <c r="U77" s="358">
        <v>0</v>
      </c>
      <c r="V77" s="358">
        <v>0</v>
      </c>
      <c r="W77" s="359">
        <f t="shared" si="2"/>
        <v>343698.16</v>
      </c>
      <c r="X77" s="350" t="s">
        <v>599</v>
      </c>
      <c r="Y77" s="358"/>
      <c r="Z77" s="358"/>
      <c r="AA77" s="359"/>
      <c r="AB77" s="350"/>
    </row>
    <row r="78" spans="1:28" s="149" customFormat="1" ht="114.75">
      <c r="A78" s="349">
        <v>73</v>
      </c>
      <c r="B78" s="370" t="s">
        <v>1221</v>
      </c>
      <c r="C78" s="368" t="s">
        <v>1222</v>
      </c>
      <c r="D78" s="360" t="s">
        <v>1223</v>
      </c>
      <c r="E78" s="352" t="s">
        <v>1025</v>
      </c>
      <c r="F78" s="361">
        <v>153180.56</v>
      </c>
      <c r="G78" s="361">
        <v>153180.56</v>
      </c>
      <c r="H78" s="361">
        <v>153180.56</v>
      </c>
      <c r="I78" s="361">
        <v>153180.56</v>
      </c>
      <c r="J78" s="361">
        <v>153180.56</v>
      </c>
      <c r="K78" s="361">
        <v>153180.56</v>
      </c>
      <c r="L78" s="361">
        <v>153180.56</v>
      </c>
      <c r="M78" s="361">
        <v>153180.56</v>
      </c>
      <c r="N78" s="362">
        <v>153180.56</v>
      </c>
      <c r="O78" s="362">
        <v>153180.56</v>
      </c>
      <c r="P78" s="355" t="s">
        <v>1224</v>
      </c>
      <c r="Q78" s="356">
        <v>0</v>
      </c>
      <c r="R78" s="357">
        <v>0</v>
      </c>
      <c r="S78" s="358">
        <v>0</v>
      </c>
      <c r="T78" s="358">
        <v>0</v>
      </c>
      <c r="U78" s="358">
        <v>0</v>
      </c>
      <c r="V78" s="358">
        <v>0</v>
      </c>
      <c r="W78" s="359">
        <f t="shared" si="2"/>
        <v>153180.56</v>
      </c>
      <c r="X78" s="350" t="s">
        <v>599</v>
      </c>
      <c r="Y78" s="358"/>
      <c r="Z78" s="358"/>
      <c r="AA78" s="359"/>
      <c r="AB78" s="350"/>
    </row>
    <row r="79" spans="1:28" s="149" customFormat="1" ht="114.75">
      <c r="A79" s="349">
        <v>74</v>
      </c>
      <c r="B79" s="370" t="s">
        <v>1225</v>
      </c>
      <c r="C79" s="368" t="s">
        <v>1226</v>
      </c>
      <c r="D79" s="368" t="s">
        <v>1227</v>
      </c>
      <c r="E79" s="352" t="s">
        <v>1025</v>
      </c>
      <c r="F79" s="361">
        <v>40278.160000000003</v>
      </c>
      <c r="G79" s="361">
        <v>40278.160000000003</v>
      </c>
      <c r="H79" s="361">
        <v>40278.160000000003</v>
      </c>
      <c r="I79" s="361">
        <v>40278.160000000003</v>
      </c>
      <c r="J79" s="361">
        <v>40278.160000000003</v>
      </c>
      <c r="K79" s="361">
        <v>40278.160000000003</v>
      </c>
      <c r="L79" s="361">
        <v>40278.160000000003</v>
      </c>
      <c r="M79" s="361">
        <v>40278.160000000003</v>
      </c>
      <c r="N79" s="362">
        <v>40278.160000000003</v>
      </c>
      <c r="O79" s="362">
        <v>40278.160000000003</v>
      </c>
      <c r="P79" s="355" t="s">
        <v>1224</v>
      </c>
      <c r="Q79" s="356">
        <v>0</v>
      </c>
      <c r="R79" s="357">
        <v>0</v>
      </c>
      <c r="S79" s="358">
        <v>0</v>
      </c>
      <c r="T79" s="358">
        <v>0</v>
      </c>
      <c r="U79" s="358">
        <v>0</v>
      </c>
      <c r="V79" s="358">
        <v>0</v>
      </c>
      <c r="W79" s="359">
        <f t="shared" si="2"/>
        <v>40278.160000000003</v>
      </c>
      <c r="X79" s="350" t="s">
        <v>599</v>
      </c>
      <c r="Y79" s="358"/>
      <c r="Z79" s="358"/>
      <c r="AA79" s="359"/>
      <c r="AB79" s="350"/>
    </row>
    <row r="80" spans="1:28" s="149" customFormat="1" ht="114.75">
      <c r="A80" s="349">
        <v>75</v>
      </c>
      <c r="B80" s="370" t="s">
        <v>1228</v>
      </c>
      <c r="C80" s="368" t="s">
        <v>1229</v>
      </c>
      <c r="D80" s="360" t="s">
        <v>1230</v>
      </c>
      <c r="E80" s="352" t="s">
        <v>1025</v>
      </c>
      <c r="F80" s="361">
        <v>575051.36</v>
      </c>
      <c r="G80" s="361">
        <v>575051.36</v>
      </c>
      <c r="H80" s="361">
        <v>575051.36</v>
      </c>
      <c r="I80" s="361">
        <v>575051.36</v>
      </c>
      <c r="J80" s="361">
        <v>575051.36</v>
      </c>
      <c r="K80" s="361">
        <v>575051.36</v>
      </c>
      <c r="L80" s="361">
        <v>575051.36</v>
      </c>
      <c r="M80" s="361">
        <v>575051.36</v>
      </c>
      <c r="N80" s="362">
        <v>575051.36</v>
      </c>
      <c r="O80" s="362">
        <v>575051.36</v>
      </c>
      <c r="P80" s="355" t="s">
        <v>1224</v>
      </c>
      <c r="Q80" s="356">
        <v>0</v>
      </c>
      <c r="R80" s="357">
        <v>0</v>
      </c>
      <c r="S80" s="358">
        <v>0</v>
      </c>
      <c r="T80" s="358">
        <v>0</v>
      </c>
      <c r="U80" s="358">
        <v>0</v>
      </c>
      <c r="V80" s="358">
        <v>0</v>
      </c>
      <c r="W80" s="359">
        <f t="shared" si="2"/>
        <v>575051.36</v>
      </c>
      <c r="X80" s="350" t="s">
        <v>599</v>
      </c>
      <c r="Y80" s="358"/>
      <c r="Z80" s="358"/>
      <c r="AA80" s="359"/>
      <c r="AB80" s="350"/>
    </row>
    <row r="81" spans="1:28" s="149" customFormat="1" ht="114.75">
      <c r="A81" s="349">
        <v>76</v>
      </c>
      <c r="B81" s="370" t="s">
        <v>1231</v>
      </c>
      <c r="C81" s="368" t="s">
        <v>1232</v>
      </c>
      <c r="D81" s="368" t="s">
        <v>1233</v>
      </c>
      <c r="E81" s="352" t="s">
        <v>1025</v>
      </c>
      <c r="F81" s="361">
        <v>17077.84</v>
      </c>
      <c r="G81" s="361">
        <v>17077.84</v>
      </c>
      <c r="H81" s="361">
        <v>17077.84</v>
      </c>
      <c r="I81" s="361">
        <v>17077.84</v>
      </c>
      <c r="J81" s="361">
        <v>17077.84</v>
      </c>
      <c r="K81" s="361">
        <v>17077.84</v>
      </c>
      <c r="L81" s="361">
        <v>17077.84</v>
      </c>
      <c r="M81" s="361">
        <v>17077.84</v>
      </c>
      <c r="N81" s="362">
        <v>17077.84</v>
      </c>
      <c r="O81" s="362">
        <v>17077.84</v>
      </c>
      <c r="P81" s="355" t="s">
        <v>1224</v>
      </c>
      <c r="Q81" s="356">
        <v>0</v>
      </c>
      <c r="R81" s="357">
        <v>0</v>
      </c>
      <c r="S81" s="358">
        <v>0</v>
      </c>
      <c r="T81" s="358">
        <v>0</v>
      </c>
      <c r="U81" s="358">
        <v>0</v>
      </c>
      <c r="V81" s="358">
        <v>0</v>
      </c>
      <c r="W81" s="359">
        <f t="shared" si="2"/>
        <v>17077.84</v>
      </c>
      <c r="X81" s="350" t="s">
        <v>599</v>
      </c>
      <c r="Y81" s="358"/>
      <c r="Z81" s="358"/>
      <c r="AA81" s="359"/>
      <c r="AB81" s="350"/>
    </row>
    <row r="82" spans="1:28" s="149" customFormat="1" ht="102">
      <c r="A82" s="349">
        <v>77</v>
      </c>
      <c r="B82" s="370" t="s">
        <v>1234</v>
      </c>
      <c r="C82" s="368" t="s">
        <v>1235</v>
      </c>
      <c r="D82" s="360" t="s">
        <v>1236</v>
      </c>
      <c r="E82" s="352" t="s">
        <v>1025</v>
      </c>
      <c r="F82" s="361">
        <v>260000</v>
      </c>
      <c r="G82" s="361">
        <v>260000</v>
      </c>
      <c r="H82" s="361">
        <v>260000</v>
      </c>
      <c r="I82" s="361">
        <v>260000</v>
      </c>
      <c r="J82" s="361">
        <v>260000</v>
      </c>
      <c r="K82" s="361">
        <v>260000</v>
      </c>
      <c r="L82" s="361">
        <v>260000</v>
      </c>
      <c r="M82" s="361">
        <v>260000</v>
      </c>
      <c r="N82" s="362">
        <v>260000</v>
      </c>
      <c r="O82" s="362">
        <v>260000</v>
      </c>
      <c r="P82" s="363">
        <v>42989</v>
      </c>
      <c r="Q82" s="356">
        <v>1</v>
      </c>
      <c r="R82" s="357">
        <v>1</v>
      </c>
      <c r="S82" s="358"/>
      <c r="T82" s="358">
        <v>87000</v>
      </c>
      <c r="U82" s="358"/>
      <c r="V82" s="358"/>
      <c r="W82" s="359">
        <f t="shared" si="2"/>
        <v>173000</v>
      </c>
      <c r="X82" s="350" t="s">
        <v>599</v>
      </c>
      <c r="Y82" s="358"/>
      <c r="Z82" s="358"/>
      <c r="AA82" s="359"/>
      <c r="AB82" s="350"/>
    </row>
    <row r="83" spans="1:28" s="149" customFormat="1" ht="102">
      <c r="A83" s="349">
        <v>78</v>
      </c>
      <c r="B83" s="370" t="s">
        <v>1237</v>
      </c>
      <c r="C83" s="368" t="s">
        <v>1238</v>
      </c>
      <c r="D83" s="368" t="s">
        <v>1239</v>
      </c>
      <c r="E83" s="352" t="s">
        <v>1025</v>
      </c>
      <c r="F83" s="361">
        <v>57117.84</v>
      </c>
      <c r="G83" s="361">
        <v>57117.84</v>
      </c>
      <c r="H83" s="361">
        <v>57117.84</v>
      </c>
      <c r="I83" s="361">
        <v>57117.84</v>
      </c>
      <c r="J83" s="361">
        <v>57117.84</v>
      </c>
      <c r="K83" s="361">
        <v>57117.84</v>
      </c>
      <c r="L83" s="361">
        <v>57117.84</v>
      </c>
      <c r="M83" s="361">
        <v>57117.84</v>
      </c>
      <c r="N83" s="362">
        <v>57117.84</v>
      </c>
      <c r="O83" s="362">
        <v>57117.84</v>
      </c>
      <c r="P83" s="363">
        <v>42933</v>
      </c>
      <c r="Q83" s="356">
        <v>1</v>
      </c>
      <c r="R83" s="357">
        <v>1</v>
      </c>
      <c r="S83" s="358"/>
      <c r="T83" s="358">
        <v>15080</v>
      </c>
      <c r="U83" s="358"/>
      <c r="V83" s="358"/>
      <c r="W83" s="359">
        <f t="shared" si="2"/>
        <v>42037.84</v>
      </c>
      <c r="X83" s="350" t="s">
        <v>599</v>
      </c>
      <c r="Y83" s="358"/>
      <c r="Z83" s="358"/>
      <c r="AA83" s="359"/>
      <c r="AB83" s="350"/>
    </row>
    <row r="84" spans="1:28" s="149" customFormat="1" ht="102">
      <c r="A84" s="349">
        <v>79</v>
      </c>
      <c r="B84" s="370" t="s">
        <v>1240</v>
      </c>
      <c r="C84" s="368" t="s">
        <v>1241</v>
      </c>
      <c r="D84" s="360" t="s">
        <v>1242</v>
      </c>
      <c r="E84" s="352" t="s">
        <v>1025</v>
      </c>
      <c r="F84" s="361">
        <v>22046.959999999999</v>
      </c>
      <c r="G84" s="361">
        <v>22046.959999999999</v>
      </c>
      <c r="H84" s="361">
        <v>22046.959999999999</v>
      </c>
      <c r="I84" s="361">
        <v>22046.959999999999</v>
      </c>
      <c r="J84" s="361">
        <v>22046.959999999999</v>
      </c>
      <c r="K84" s="361">
        <v>22046.959999999999</v>
      </c>
      <c r="L84" s="361">
        <v>22046.959999999999</v>
      </c>
      <c r="M84" s="361">
        <v>22046.959999999999</v>
      </c>
      <c r="N84" s="362">
        <v>22046.959999999999</v>
      </c>
      <c r="O84" s="362">
        <v>22046.959999999999</v>
      </c>
      <c r="P84" s="363">
        <v>43220</v>
      </c>
      <c r="Q84" s="356">
        <v>1</v>
      </c>
      <c r="R84" s="357">
        <v>0</v>
      </c>
      <c r="S84" s="358">
        <v>0</v>
      </c>
      <c r="T84" s="358">
        <v>0</v>
      </c>
      <c r="U84" s="358">
        <v>0</v>
      </c>
      <c r="V84" s="358">
        <v>0</v>
      </c>
      <c r="W84" s="359">
        <f t="shared" si="2"/>
        <v>22046.959999999999</v>
      </c>
      <c r="X84" s="350" t="s">
        <v>599</v>
      </c>
      <c r="Y84" s="358"/>
      <c r="Z84" s="358"/>
      <c r="AA84" s="359"/>
      <c r="AB84" s="350"/>
    </row>
    <row r="85" spans="1:28" s="149" customFormat="1" ht="102">
      <c r="A85" s="349">
        <v>80</v>
      </c>
      <c r="B85" s="370" t="s">
        <v>1243</v>
      </c>
      <c r="C85" s="368" t="s">
        <v>1244</v>
      </c>
      <c r="D85" s="368" t="s">
        <v>1245</v>
      </c>
      <c r="E85" s="352" t="s">
        <v>1025</v>
      </c>
      <c r="F85" s="361">
        <v>12728.56</v>
      </c>
      <c r="G85" s="361">
        <v>12728.56</v>
      </c>
      <c r="H85" s="361">
        <v>12728.56</v>
      </c>
      <c r="I85" s="361">
        <v>12728.56</v>
      </c>
      <c r="J85" s="361">
        <v>12728.56</v>
      </c>
      <c r="K85" s="361">
        <v>12728.56</v>
      </c>
      <c r="L85" s="361">
        <v>12728.56</v>
      </c>
      <c r="M85" s="361">
        <v>12728.56</v>
      </c>
      <c r="N85" s="362">
        <v>12728.56</v>
      </c>
      <c r="O85" s="362">
        <v>12728.56</v>
      </c>
      <c r="P85" s="363">
        <v>43159</v>
      </c>
      <c r="Q85" s="356">
        <v>1</v>
      </c>
      <c r="R85" s="357">
        <v>0</v>
      </c>
      <c r="S85" s="358">
        <v>0</v>
      </c>
      <c r="T85" s="358">
        <v>0</v>
      </c>
      <c r="U85" s="358">
        <v>0</v>
      </c>
      <c r="V85" s="358">
        <v>0</v>
      </c>
      <c r="W85" s="359">
        <f t="shared" si="2"/>
        <v>12728.56</v>
      </c>
      <c r="X85" s="350" t="s">
        <v>599</v>
      </c>
      <c r="Y85" s="358"/>
      <c r="Z85" s="358"/>
      <c r="AA85" s="359"/>
      <c r="AB85" s="350"/>
    </row>
    <row r="86" spans="1:28" s="149" customFormat="1" ht="102">
      <c r="A86" s="349">
        <v>81</v>
      </c>
      <c r="B86" s="371" t="s">
        <v>1246</v>
      </c>
      <c r="C86" s="368" t="s">
        <v>1247</v>
      </c>
      <c r="D86" s="360" t="s">
        <v>1215</v>
      </c>
      <c r="E86" s="352" t="s">
        <v>1025</v>
      </c>
      <c r="F86" s="361">
        <v>220581.92</v>
      </c>
      <c r="G86" s="361">
        <v>220581.92</v>
      </c>
      <c r="H86" s="361">
        <v>220581.92</v>
      </c>
      <c r="I86" s="361">
        <v>220581.92</v>
      </c>
      <c r="J86" s="361">
        <v>220581.92</v>
      </c>
      <c r="K86" s="361">
        <v>220581.92</v>
      </c>
      <c r="L86" s="361">
        <v>220581.92</v>
      </c>
      <c r="M86" s="361">
        <v>220581.92</v>
      </c>
      <c r="N86" s="362">
        <v>220581.92</v>
      </c>
      <c r="O86" s="362">
        <v>220581.92</v>
      </c>
      <c r="P86" s="363">
        <v>43190</v>
      </c>
      <c r="Q86" s="356">
        <v>0.2</v>
      </c>
      <c r="R86" s="357">
        <v>0</v>
      </c>
      <c r="S86" s="358">
        <v>0</v>
      </c>
      <c r="T86" s="358">
        <v>0</v>
      </c>
      <c r="U86" s="358">
        <v>0</v>
      </c>
      <c r="V86" s="358">
        <v>0</v>
      </c>
      <c r="W86" s="359">
        <f t="shared" si="2"/>
        <v>220581.92</v>
      </c>
      <c r="X86" s="350" t="s">
        <v>599</v>
      </c>
      <c r="Y86" s="358"/>
      <c r="Z86" s="358"/>
      <c r="AA86" s="359"/>
      <c r="AB86" s="350"/>
    </row>
    <row r="87" spans="1:28" s="149" customFormat="1" ht="102">
      <c r="A87" s="349">
        <v>82</v>
      </c>
      <c r="B87" s="371" t="s">
        <v>1248</v>
      </c>
      <c r="C87" s="360" t="s">
        <v>1249</v>
      </c>
      <c r="D87" s="360" t="s">
        <v>1250</v>
      </c>
      <c r="E87" s="352" t="s">
        <v>1025</v>
      </c>
      <c r="F87" s="361">
        <v>389896.32</v>
      </c>
      <c r="G87" s="361">
        <v>389896.32</v>
      </c>
      <c r="H87" s="361">
        <v>389896.32</v>
      </c>
      <c r="I87" s="361">
        <v>389896.32</v>
      </c>
      <c r="J87" s="361">
        <v>389896.32</v>
      </c>
      <c r="K87" s="361">
        <v>389896.32</v>
      </c>
      <c r="L87" s="361">
        <v>389896.32</v>
      </c>
      <c r="M87" s="361">
        <v>389896.32</v>
      </c>
      <c r="N87" s="362">
        <v>389896.32</v>
      </c>
      <c r="O87" s="362">
        <v>389896.32</v>
      </c>
      <c r="P87" s="363">
        <v>43190</v>
      </c>
      <c r="Q87" s="356">
        <v>0.9</v>
      </c>
      <c r="R87" s="357">
        <v>0</v>
      </c>
      <c r="S87" s="358">
        <v>0</v>
      </c>
      <c r="T87" s="358">
        <v>0</v>
      </c>
      <c r="U87" s="358">
        <v>0</v>
      </c>
      <c r="V87" s="358">
        <v>0</v>
      </c>
      <c r="W87" s="359">
        <f t="shared" si="2"/>
        <v>389896.32</v>
      </c>
      <c r="X87" s="350" t="s">
        <v>599</v>
      </c>
      <c r="Y87" s="358"/>
      <c r="Z87" s="358"/>
      <c r="AA87" s="359"/>
      <c r="AB87" s="350"/>
    </row>
    <row r="88" spans="1:28" s="149" customFormat="1" ht="102">
      <c r="A88" s="349">
        <v>83</v>
      </c>
      <c r="B88" s="371" t="s">
        <v>1251</v>
      </c>
      <c r="C88" s="360" t="s">
        <v>1252</v>
      </c>
      <c r="D88" s="360" t="s">
        <v>1215</v>
      </c>
      <c r="E88" s="352" t="s">
        <v>1025</v>
      </c>
      <c r="F88" s="361">
        <v>373251.84000000003</v>
      </c>
      <c r="G88" s="361">
        <v>373251.84000000003</v>
      </c>
      <c r="H88" s="361">
        <v>373251.84000000003</v>
      </c>
      <c r="I88" s="361">
        <v>373251.84000000003</v>
      </c>
      <c r="J88" s="361">
        <v>373251.84000000003</v>
      </c>
      <c r="K88" s="361">
        <v>373251.84000000003</v>
      </c>
      <c r="L88" s="361">
        <v>373251.84000000003</v>
      </c>
      <c r="M88" s="361">
        <v>373251.84000000003</v>
      </c>
      <c r="N88" s="362">
        <v>373251.84000000003</v>
      </c>
      <c r="O88" s="362">
        <v>373251.84000000003</v>
      </c>
      <c r="P88" s="363">
        <v>43190</v>
      </c>
      <c r="Q88" s="356">
        <v>1</v>
      </c>
      <c r="R88" s="357">
        <v>0</v>
      </c>
      <c r="S88" s="358">
        <v>0</v>
      </c>
      <c r="T88" s="358">
        <v>0</v>
      </c>
      <c r="U88" s="358">
        <v>0</v>
      </c>
      <c r="V88" s="358">
        <v>0</v>
      </c>
      <c r="W88" s="359">
        <f t="shared" si="2"/>
        <v>373251.84000000003</v>
      </c>
      <c r="X88" s="350" t="s">
        <v>599</v>
      </c>
      <c r="Y88" s="358"/>
      <c r="Z88" s="358"/>
      <c r="AA88" s="359"/>
      <c r="AB88" s="350"/>
    </row>
    <row r="89" spans="1:28" s="149" customFormat="1" ht="102">
      <c r="A89" s="349">
        <v>84</v>
      </c>
      <c r="B89" s="370" t="s">
        <v>1253</v>
      </c>
      <c r="C89" s="368" t="s">
        <v>1254</v>
      </c>
      <c r="D89" s="360" t="s">
        <v>1230</v>
      </c>
      <c r="E89" s="352" t="s">
        <v>1025</v>
      </c>
      <c r="F89" s="361">
        <v>567938.80000000005</v>
      </c>
      <c r="G89" s="361">
        <v>567938.80000000005</v>
      </c>
      <c r="H89" s="361">
        <v>567938.80000000005</v>
      </c>
      <c r="I89" s="361">
        <v>567938.80000000005</v>
      </c>
      <c r="J89" s="361">
        <v>567938.80000000005</v>
      </c>
      <c r="K89" s="361">
        <v>567938.80000000005</v>
      </c>
      <c r="L89" s="361">
        <v>567938.80000000005</v>
      </c>
      <c r="M89" s="361">
        <v>567938.80000000005</v>
      </c>
      <c r="N89" s="362">
        <v>567938.80000000005</v>
      </c>
      <c r="O89" s="362">
        <v>567938.80000000005</v>
      </c>
      <c r="P89" s="363" t="s">
        <v>1194</v>
      </c>
      <c r="Q89" s="356">
        <v>0.05</v>
      </c>
      <c r="R89" s="357">
        <v>0</v>
      </c>
      <c r="S89" s="358">
        <v>0</v>
      </c>
      <c r="T89" s="358">
        <v>0</v>
      </c>
      <c r="U89" s="358">
        <v>0</v>
      </c>
      <c r="V89" s="358">
        <v>0</v>
      </c>
      <c r="W89" s="359">
        <f t="shared" si="2"/>
        <v>567938.80000000005</v>
      </c>
      <c r="X89" s="350" t="s">
        <v>599</v>
      </c>
      <c r="Y89" s="358"/>
      <c r="Z89" s="358"/>
      <c r="AA89" s="359"/>
      <c r="AB89" s="350"/>
    </row>
    <row r="90" spans="1:28" s="149" customFormat="1" ht="114.75">
      <c r="A90" s="349">
        <v>85</v>
      </c>
      <c r="B90" s="370" t="s">
        <v>1255</v>
      </c>
      <c r="C90" s="368" t="s">
        <v>1256</v>
      </c>
      <c r="D90" s="368" t="s">
        <v>1257</v>
      </c>
      <c r="E90" s="352" t="s">
        <v>1025</v>
      </c>
      <c r="F90" s="361">
        <v>137846.79999999999</v>
      </c>
      <c r="G90" s="361">
        <v>137846.79999999999</v>
      </c>
      <c r="H90" s="361">
        <v>137846.79999999999</v>
      </c>
      <c r="I90" s="361">
        <v>137846.79999999999</v>
      </c>
      <c r="J90" s="361">
        <v>137846.79999999999</v>
      </c>
      <c r="K90" s="361">
        <v>137846.79999999999</v>
      </c>
      <c r="L90" s="361">
        <v>137846.79999999999</v>
      </c>
      <c r="M90" s="361">
        <v>137846.79999999999</v>
      </c>
      <c r="N90" s="362">
        <v>137846.79999999999</v>
      </c>
      <c r="O90" s="362">
        <v>137846.79999999999</v>
      </c>
      <c r="P90" s="355" t="s">
        <v>1224</v>
      </c>
      <c r="Q90" s="356">
        <v>0.2</v>
      </c>
      <c r="R90" s="357">
        <v>0</v>
      </c>
      <c r="S90" s="358">
        <v>0</v>
      </c>
      <c r="T90" s="358">
        <v>0</v>
      </c>
      <c r="U90" s="358">
        <v>0</v>
      </c>
      <c r="V90" s="358">
        <v>0</v>
      </c>
      <c r="W90" s="359">
        <f t="shared" si="2"/>
        <v>137846.79999999999</v>
      </c>
      <c r="X90" s="350" t="s">
        <v>599</v>
      </c>
      <c r="Y90" s="358"/>
      <c r="Z90" s="358"/>
      <c r="AA90" s="359"/>
      <c r="AB90" s="350"/>
    </row>
    <row r="91" spans="1:28" s="149" customFormat="1" ht="102">
      <c r="A91" s="349">
        <v>86</v>
      </c>
      <c r="B91" s="370" t="s">
        <v>1258</v>
      </c>
      <c r="C91" s="360" t="s">
        <v>1259</v>
      </c>
      <c r="D91" s="360" t="s">
        <v>1230</v>
      </c>
      <c r="E91" s="352" t="s">
        <v>1025</v>
      </c>
      <c r="F91" s="361">
        <v>186283.86</v>
      </c>
      <c r="G91" s="361">
        <v>186283.86</v>
      </c>
      <c r="H91" s="361">
        <v>186283.86</v>
      </c>
      <c r="I91" s="361">
        <v>186283.86</v>
      </c>
      <c r="J91" s="361">
        <v>186283.86</v>
      </c>
      <c r="K91" s="361">
        <v>186283.86</v>
      </c>
      <c r="L91" s="361">
        <v>186283.86</v>
      </c>
      <c r="M91" s="361">
        <v>186283.86</v>
      </c>
      <c r="N91" s="362">
        <v>186283.86</v>
      </c>
      <c r="O91" s="362">
        <v>186283.86</v>
      </c>
      <c r="P91" s="363" t="s">
        <v>1194</v>
      </c>
      <c r="Q91" s="356">
        <v>0.1</v>
      </c>
      <c r="R91" s="357">
        <v>0</v>
      </c>
      <c r="S91" s="358">
        <v>0</v>
      </c>
      <c r="T91" s="358">
        <v>0</v>
      </c>
      <c r="U91" s="358">
        <v>0</v>
      </c>
      <c r="V91" s="358">
        <v>0</v>
      </c>
      <c r="W91" s="359">
        <f t="shared" si="2"/>
        <v>186283.86</v>
      </c>
      <c r="X91" s="350" t="s">
        <v>599</v>
      </c>
      <c r="Y91" s="358"/>
      <c r="Z91" s="358"/>
      <c r="AA91" s="359"/>
      <c r="AB91" s="350"/>
    </row>
    <row r="92" spans="1:28" s="149" customFormat="1" ht="102">
      <c r="A92" s="349">
        <v>87</v>
      </c>
      <c r="B92" s="370" t="s">
        <v>1260</v>
      </c>
      <c r="C92" s="360" t="s">
        <v>1261</v>
      </c>
      <c r="D92" s="360" t="s">
        <v>1262</v>
      </c>
      <c r="E92" s="352" t="s">
        <v>1025</v>
      </c>
      <c r="F92" s="361">
        <v>150000</v>
      </c>
      <c r="G92" s="361">
        <v>150000</v>
      </c>
      <c r="H92" s="361">
        <v>150000</v>
      </c>
      <c r="I92" s="361">
        <v>150000</v>
      </c>
      <c r="J92" s="361">
        <v>150000</v>
      </c>
      <c r="K92" s="361">
        <v>150000</v>
      </c>
      <c r="L92" s="361">
        <v>150000</v>
      </c>
      <c r="M92" s="361">
        <v>150000</v>
      </c>
      <c r="N92" s="362">
        <v>150000</v>
      </c>
      <c r="O92" s="362">
        <v>150000</v>
      </c>
      <c r="P92" s="363" t="s">
        <v>1194</v>
      </c>
      <c r="Q92" s="356">
        <v>0.1</v>
      </c>
      <c r="R92" s="357">
        <v>0</v>
      </c>
      <c r="S92" s="358">
        <v>0</v>
      </c>
      <c r="T92" s="358">
        <v>0</v>
      </c>
      <c r="U92" s="358">
        <v>0</v>
      </c>
      <c r="V92" s="358">
        <v>0</v>
      </c>
      <c r="W92" s="359">
        <f t="shared" si="2"/>
        <v>150000</v>
      </c>
      <c r="X92" s="350" t="s">
        <v>599</v>
      </c>
      <c r="Y92" s="358"/>
      <c r="Z92" s="358"/>
      <c r="AA92" s="359"/>
      <c r="AB92" s="350"/>
    </row>
    <row r="93" spans="1:28" s="149" customFormat="1" ht="102">
      <c r="A93" s="349">
        <v>88</v>
      </c>
      <c r="B93" s="370" t="s">
        <v>1263</v>
      </c>
      <c r="C93" s="360" t="s">
        <v>1264</v>
      </c>
      <c r="D93" s="360" t="s">
        <v>1265</v>
      </c>
      <c r="E93" s="352" t="s">
        <v>1025</v>
      </c>
      <c r="F93" s="361">
        <v>125000</v>
      </c>
      <c r="G93" s="361">
        <v>125000</v>
      </c>
      <c r="H93" s="361">
        <v>125000</v>
      </c>
      <c r="I93" s="361">
        <v>125000</v>
      </c>
      <c r="J93" s="361">
        <v>125000</v>
      </c>
      <c r="K93" s="361">
        <v>125000</v>
      </c>
      <c r="L93" s="361">
        <v>125000</v>
      </c>
      <c r="M93" s="361">
        <v>125000</v>
      </c>
      <c r="N93" s="362">
        <v>125000</v>
      </c>
      <c r="O93" s="362">
        <v>125000</v>
      </c>
      <c r="P93" s="363">
        <v>42825</v>
      </c>
      <c r="Q93" s="356">
        <v>0.2</v>
      </c>
      <c r="R93" s="357">
        <v>0</v>
      </c>
      <c r="S93" s="358">
        <v>0</v>
      </c>
      <c r="T93" s="358">
        <v>0</v>
      </c>
      <c r="U93" s="358">
        <v>0</v>
      </c>
      <c r="V93" s="358">
        <v>0</v>
      </c>
      <c r="W93" s="359">
        <f t="shared" si="2"/>
        <v>125000</v>
      </c>
      <c r="X93" s="350" t="s">
        <v>599</v>
      </c>
      <c r="Y93" s="358"/>
      <c r="Z93" s="358"/>
      <c r="AA93" s="359"/>
      <c r="AB93" s="350"/>
    </row>
    <row r="94" spans="1:28" s="149" customFormat="1" ht="102">
      <c r="A94" s="349">
        <v>89</v>
      </c>
      <c r="B94" s="370" t="s">
        <v>1266</v>
      </c>
      <c r="C94" s="360" t="s">
        <v>1267</v>
      </c>
      <c r="D94" s="360" t="s">
        <v>1223</v>
      </c>
      <c r="E94" s="352" t="s">
        <v>1025</v>
      </c>
      <c r="F94" s="361">
        <v>49622.559999999998</v>
      </c>
      <c r="G94" s="361">
        <v>49622.559999999998</v>
      </c>
      <c r="H94" s="361">
        <v>49622.559999999998</v>
      </c>
      <c r="I94" s="361">
        <v>49622.559999999998</v>
      </c>
      <c r="J94" s="361">
        <v>49622.559999999998</v>
      </c>
      <c r="K94" s="361">
        <v>49622.559999999998</v>
      </c>
      <c r="L94" s="361">
        <v>49622.559999999998</v>
      </c>
      <c r="M94" s="361">
        <v>49622.559999999998</v>
      </c>
      <c r="N94" s="362">
        <v>49622.559999999998</v>
      </c>
      <c r="O94" s="362">
        <v>49622.559999999998</v>
      </c>
      <c r="P94" s="363" t="s">
        <v>1194</v>
      </c>
      <c r="Q94" s="356">
        <v>0.1</v>
      </c>
      <c r="R94" s="357">
        <v>0</v>
      </c>
      <c r="S94" s="358">
        <v>0</v>
      </c>
      <c r="T94" s="358">
        <v>0</v>
      </c>
      <c r="U94" s="358">
        <v>0</v>
      </c>
      <c r="V94" s="358">
        <v>0</v>
      </c>
      <c r="W94" s="359">
        <f t="shared" si="2"/>
        <v>49622.559999999998</v>
      </c>
      <c r="X94" s="350" t="s">
        <v>599</v>
      </c>
      <c r="Y94" s="358"/>
      <c r="Z94" s="358"/>
      <c r="AA94" s="359"/>
      <c r="AB94" s="350"/>
    </row>
    <row r="95" spans="1:28" s="149" customFormat="1" ht="102">
      <c r="A95" s="349">
        <v>90</v>
      </c>
      <c r="B95" s="370" t="s">
        <v>1268</v>
      </c>
      <c r="C95" s="360" t="s">
        <v>1269</v>
      </c>
      <c r="D95" s="360" t="s">
        <v>1270</v>
      </c>
      <c r="E95" s="352" t="s">
        <v>1025</v>
      </c>
      <c r="F95" s="361">
        <v>9984</v>
      </c>
      <c r="G95" s="361">
        <v>9984</v>
      </c>
      <c r="H95" s="361">
        <v>9984</v>
      </c>
      <c r="I95" s="361">
        <v>9984</v>
      </c>
      <c r="J95" s="361">
        <v>9984</v>
      </c>
      <c r="K95" s="361">
        <v>9984</v>
      </c>
      <c r="L95" s="361">
        <v>9984</v>
      </c>
      <c r="M95" s="361">
        <v>9984</v>
      </c>
      <c r="N95" s="362">
        <v>9984</v>
      </c>
      <c r="O95" s="362">
        <v>9984</v>
      </c>
      <c r="P95" s="363" t="s">
        <v>1194</v>
      </c>
      <c r="Q95" s="356">
        <v>0.1</v>
      </c>
      <c r="R95" s="357">
        <v>0</v>
      </c>
      <c r="S95" s="358">
        <v>0</v>
      </c>
      <c r="T95" s="358">
        <v>0</v>
      </c>
      <c r="U95" s="358">
        <v>0</v>
      </c>
      <c r="V95" s="358">
        <v>0</v>
      </c>
      <c r="W95" s="359">
        <f t="shared" si="2"/>
        <v>9984</v>
      </c>
      <c r="X95" s="350" t="s">
        <v>599</v>
      </c>
      <c r="Y95" s="358"/>
      <c r="Z95" s="358"/>
      <c r="AA95" s="359"/>
      <c r="AB95" s="350"/>
    </row>
    <row r="96" spans="1:28" s="149" customFormat="1" ht="102">
      <c r="A96" s="349">
        <v>91</v>
      </c>
      <c r="B96" s="370" t="s">
        <v>1271</v>
      </c>
      <c r="C96" s="360" t="s">
        <v>1272</v>
      </c>
      <c r="D96" s="360" t="s">
        <v>1193</v>
      </c>
      <c r="E96" s="352" t="s">
        <v>1025</v>
      </c>
      <c r="F96" s="361">
        <v>4285.84</v>
      </c>
      <c r="G96" s="361">
        <v>4285.84</v>
      </c>
      <c r="H96" s="361">
        <v>4285.84</v>
      </c>
      <c r="I96" s="361">
        <v>4285.84</v>
      </c>
      <c r="J96" s="361">
        <v>4285.84</v>
      </c>
      <c r="K96" s="361">
        <v>4285.84</v>
      </c>
      <c r="L96" s="361">
        <v>4285.84</v>
      </c>
      <c r="M96" s="361">
        <v>4285.84</v>
      </c>
      <c r="N96" s="362">
        <v>4285.84</v>
      </c>
      <c r="O96" s="362">
        <v>4285.84</v>
      </c>
      <c r="P96" s="363" t="s">
        <v>1194</v>
      </c>
      <c r="Q96" s="356">
        <v>0.1</v>
      </c>
      <c r="R96" s="357">
        <v>0</v>
      </c>
      <c r="S96" s="358">
        <v>0</v>
      </c>
      <c r="T96" s="358">
        <v>0</v>
      </c>
      <c r="U96" s="358">
        <v>0</v>
      </c>
      <c r="V96" s="358">
        <v>0</v>
      </c>
      <c r="W96" s="359">
        <f t="shared" si="2"/>
        <v>4285.84</v>
      </c>
      <c r="X96" s="350" t="s">
        <v>599</v>
      </c>
      <c r="Y96" s="358"/>
      <c r="Z96" s="358"/>
      <c r="AA96" s="359"/>
      <c r="AB96" s="350"/>
    </row>
    <row r="97" spans="1:28" s="149" customFormat="1" ht="102">
      <c r="A97" s="349">
        <v>92</v>
      </c>
      <c r="B97" s="370" t="s">
        <v>1273</v>
      </c>
      <c r="C97" s="360" t="s">
        <v>1274</v>
      </c>
      <c r="D97" s="360" t="s">
        <v>1239</v>
      </c>
      <c r="E97" s="352" t="s">
        <v>1025</v>
      </c>
      <c r="F97" s="361">
        <v>20368.400000000001</v>
      </c>
      <c r="G97" s="361">
        <v>20368.400000000001</v>
      </c>
      <c r="H97" s="361">
        <v>20368.400000000001</v>
      </c>
      <c r="I97" s="361">
        <v>20368.400000000001</v>
      </c>
      <c r="J97" s="361">
        <v>20368.400000000001</v>
      </c>
      <c r="K97" s="361">
        <v>20368.400000000001</v>
      </c>
      <c r="L97" s="361">
        <v>20368.400000000001</v>
      </c>
      <c r="M97" s="361">
        <v>20368.400000000001</v>
      </c>
      <c r="N97" s="362">
        <v>20368.400000000001</v>
      </c>
      <c r="O97" s="362">
        <v>20368.400000000001</v>
      </c>
      <c r="P97" s="363" t="s">
        <v>1194</v>
      </c>
      <c r="Q97" s="356">
        <v>0.1</v>
      </c>
      <c r="R97" s="357">
        <v>0</v>
      </c>
      <c r="S97" s="358">
        <v>0</v>
      </c>
      <c r="T97" s="358">
        <v>0</v>
      </c>
      <c r="U97" s="358">
        <v>0</v>
      </c>
      <c r="V97" s="358">
        <v>0</v>
      </c>
      <c r="W97" s="359">
        <f t="shared" si="2"/>
        <v>20368.400000000001</v>
      </c>
      <c r="X97" s="350" t="s">
        <v>599</v>
      </c>
      <c r="Y97" s="358"/>
      <c r="Z97" s="358"/>
      <c r="AA97" s="359"/>
      <c r="AB97" s="350"/>
    </row>
    <row r="98" spans="1:28" s="149" customFormat="1" ht="89.25">
      <c r="A98" s="349">
        <v>93</v>
      </c>
      <c r="B98" s="349" t="s">
        <v>1275</v>
      </c>
      <c r="C98" s="368" t="s">
        <v>1276</v>
      </c>
      <c r="D98" s="368" t="s">
        <v>1277</v>
      </c>
      <c r="E98" s="352" t="s">
        <v>1011</v>
      </c>
      <c r="F98" s="361">
        <v>260</v>
      </c>
      <c r="G98" s="361">
        <v>260</v>
      </c>
      <c r="H98" s="361">
        <v>260</v>
      </c>
      <c r="I98" s="361">
        <v>260</v>
      </c>
      <c r="J98" s="361">
        <v>260</v>
      </c>
      <c r="K98" s="361">
        <v>260</v>
      </c>
      <c r="L98" s="361">
        <v>260</v>
      </c>
      <c r="M98" s="361">
        <v>260</v>
      </c>
      <c r="N98" s="362">
        <v>260</v>
      </c>
      <c r="O98" s="362">
        <v>260</v>
      </c>
      <c r="P98" s="363">
        <v>42535</v>
      </c>
      <c r="Q98" s="356">
        <v>1</v>
      </c>
      <c r="R98" s="357">
        <v>1</v>
      </c>
      <c r="S98" s="358">
        <v>0</v>
      </c>
      <c r="T98" s="358">
        <v>0</v>
      </c>
      <c r="U98" s="358">
        <v>0</v>
      </c>
      <c r="V98" s="358">
        <v>0</v>
      </c>
      <c r="W98" s="359">
        <f t="shared" si="2"/>
        <v>260</v>
      </c>
      <c r="X98" s="350" t="s">
        <v>599</v>
      </c>
      <c r="Y98" s="358"/>
      <c r="Z98" s="358"/>
      <c r="AA98" s="359"/>
      <c r="AB98" s="350"/>
    </row>
    <row r="99" spans="1:28" s="149" customFormat="1" ht="102">
      <c r="A99" s="349">
        <v>94</v>
      </c>
      <c r="B99" s="370" t="s">
        <v>1278</v>
      </c>
      <c r="C99" s="368" t="s">
        <v>1279</v>
      </c>
      <c r="D99" s="360" t="s">
        <v>1242</v>
      </c>
      <c r="E99" s="352" t="s">
        <v>1025</v>
      </c>
      <c r="F99" s="361">
        <v>25084.799999999999</v>
      </c>
      <c r="G99" s="361">
        <v>25084.799999999999</v>
      </c>
      <c r="H99" s="361">
        <v>25084.799999999999</v>
      </c>
      <c r="I99" s="361">
        <v>25084.799999999999</v>
      </c>
      <c r="J99" s="361">
        <v>25084.799999999999</v>
      </c>
      <c r="K99" s="361">
        <v>25084.799999999999</v>
      </c>
      <c r="L99" s="361">
        <v>25084.799999999999</v>
      </c>
      <c r="M99" s="361">
        <v>25084.799999999999</v>
      </c>
      <c r="N99" s="362">
        <v>25084.799999999999</v>
      </c>
      <c r="O99" s="362">
        <v>25084.799999999999</v>
      </c>
      <c r="P99" s="363">
        <v>43190</v>
      </c>
      <c r="Q99" s="356">
        <v>0.2</v>
      </c>
      <c r="R99" s="357">
        <v>0</v>
      </c>
      <c r="S99" s="358">
        <v>0</v>
      </c>
      <c r="T99" s="358">
        <v>0</v>
      </c>
      <c r="U99" s="358">
        <v>0</v>
      </c>
      <c r="V99" s="358">
        <v>0</v>
      </c>
      <c r="W99" s="359">
        <f t="shared" si="2"/>
        <v>25084.799999999999</v>
      </c>
      <c r="X99" s="350" t="s">
        <v>599</v>
      </c>
      <c r="Y99" s="358"/>
      <c r="Z99" s="358"/>
      <c r="AA99" s="359"/>
      <c r="AB99" s="350"/>
    </row>
    <row r="100" spans="1:28" s="149" customFormat="1" ht="102">
      <c r="A100" s="349">
        <v>95</v>
      </c>
      <c r="B100" s="370" t="s">
        <v>1280</v>
      </c>
      <c r="C100" s="368" t="s">
        <v>1281</v>
      </c>
      <c r="D100" s="368" t="s">
        <v>1282</v>
      </c>
      <c r="E100" s="352" t="s">
        <v>1025</v>
      </c>
      <c r="F100" s="361">
        <v>46800</v>
      </c>
      <c r="G100" s="361">
        <v>46800</v>
      </c>
      <c r="H100" s="361">
        <v>46800</v>
      </c>
      <c r="I100" s="361">
        <v>46800</v>
      </c>
      <c r="J100" s="361">
        <v>46800</v>
      </c>
      <c r="K100" s="361">
        <v>46800</v>
      </c>
      <c r="L100" s="361">
        <v>46800</v>
      </c>
      <c r="M100" s="361">
        <v>46800</v>
      </c>
      <c r="N100" s="362">
        <v>46800</v>
      </c>
      <c r="O100" s="362">
        <v>46800</v>
      </c>
      <c r="P100" s="355" t="s">
        <v>1130</v>
      </c>
      <c r="Q100" s="356">
        <v>1</v>
      </c>
      <c r="R100" s="357">
        <v>0.95</v>
      </c>
      <c r="S100" s="358">
        <v>46651</v>
      </c>
      <c r="T100" s="358">
        <v>0</v>
      </c>
      <c r="U100" s="358"/>
      <c r="V100" s="358"/>
      <c r="W100" s="359">
        <f t="shared" si="2"/>
        <v>149</v>
      </c>
      <c r="X100" s="350" t="s">
        <v>599</v>
      </c>
      <c r="Y100" s="358"/>
      <c r="Z100" s="358"/>
      <c r="AA100" s="359"/>
      <c r="AB100" s="350"/>
    </row>
    <row r="101" spans="1:28" s="149" customFormat="1" ht="102">
      <c r="A101" s="349">
        <v>96</v>
      </c>
      <c r="B101" s="370" t="s">
        <v>1283</v>
      </c>
      <c r="C101" s="368" t="s">
        <v>1284</v>
      </c>
      <c r="D101" s="360" t="s">
        <v>1285</v>
      </c>
      <c r="E101" s="352" t="s">
        <v>1025</v>
      </c>
      <c r="F101" s="361">
        <v>291766.8</v>
      </c>
      <c r="G101" s="361">
        <v>291766.8</v>
      </c>
      <c r="H101" s="361">
        <v>291766.8</v>
      </c>
      <c r="I101" s="361">
        <v>291766.8</v>
      </c>
      <c r="J101" s="361">
        <v>291766.8</v>
      </c>
      <c r="K101" s="361">
        <v>291766.8</v>
      </c>
      <c r="L101" s="361">
        <v>291766.8</v>
      </c>
      <c r="M101" s="361">
        <v>291766.8</v>
      </c>
      <c r="N101" s="362">
        <v>291766.8</v>
      </c>
      <c r="O101" s="362">
        <v>291766.8</v>
      </c>
      <c r="P101" s="363">
        <v>43160</v>
      </c>
      <c r="Q101" s="356">
        <v>1</v>
      </c>
      <c r="R101" s="357">
        <v>0.95</v>
      </c>
      <c r="S101" s="358">
        <f>10000+189650</f>
        <v>199650</v>
      </c>
      <c r="T101" s="358">
        <v>1290</v>
      </c>
      <c r="U101" s="358"/>
      <c r="V101" s="358"/>
      <c r="W101" s="359">
        <f t="shared" si="2"/>
        <v>90826.799999999988</v>
      </c>
      <c r="X101" s="350" t="s">
        <v>599</v>
      </c>
      <c r="Y101" s="358"/>
      <c r="Z101" s="358"/>
      <c r="AA101" s="359"/>
      <c r="AB101" s="350"/>
    </row>
    <row r="102" spans="1:28" s="149" customFormat="1" ht="102">
      <c r="A102" s="349">
        <v>97</v>
      </c>
      <c r="B102" s="370" t="s">
        <v>1286</v>
      </c>
      <c r="C102" s="368" t="s">
        <v>1287</v>
      </c>
      <c r="D102" s="368" t="s">
        <v>1239</v>
      </c>
      <c r="E102" s="352" t="s">
        <v>1025</v>
      </c>
      <c r="F102" s="361">
        <v>65007.28</v>
      </c>
      <c r="G102" s="361">
        <v>65007.28</v>
      </c>
      <c r="H102" s="361">
        <v>65007.28</v>
      </c>
      <c r="I102" s="361">
        <v>65007.28</v>
      </c>
      <c r="J102" s="361">
        <v>65007.28</v>
      </c>
      <c r="K102" s="361">
        <v>65007.28</v>
      </c>
      <c r="L102" s="361">
        <v>65007.28</v>
      </c>
      <c r="M102" s="361">
        <v>65007.28</v>
      </c>
      <c r="N102" s="362">
        <v>65007.28</v>
      </c>
      <c r="O102" s="362">
        <v>65007.28</v>
      </c>
      <c r="P102" s="363">
        <v>43190</v>
      </c>
      <c r="Q102" s="356">
        <v>0.2</v>
      </c>
      <c r="R102" s="357">
        <v>0</v>
      </c>
      <c r="S102" s="358">
        <v>0</v>
      </c>
      <c r="T102" s="358">
        <v>0</v>
      </c>
      <c r="U102" s="358">
        <v>0</v>
      </c>
      <c r="V102" s="358">
        <v>0</v>
      </c>
      <c r="W102" s="359">
        <f t="shared" si="2"/>
        <v>65007.28</v>
      </c>
      <c r="X102" s="350" t="s">
        <v>599</v>
      </c>
      <c r="Y102" s="358"/>
      <c r="Z102" s="358"/>
      <c r="AA102" s="359"/>
      <c r="AB102" s="350"/>
    </row>
    <row r="103" spans="1:28" s="149" customFormat="1" ht="102">
      <c r="A103" s="349">
        <v>98</v>
      </c>
      <c r="B103" s="371" t="s">
        <v>1288</v>
      </c>
      <c r="C103" s="368" t="s">
        <v>1289</v>
      </c>
      <c r="D103" s="368" t="s">
        <v>1290</v>
      </c>
      <c r="E103" s="352" t="s">
        <v>1025</v>
      </c>
      <c r="F103" s="361">
        <v>520000</v>
      </c>
      <c r="G103" s="361">
        <v>520000</v>
      </c>
      <c r="H103" s="361">
        <v>520000</v>
      </c>
      <c r="I103" s="361">
        <v>520000</v>
      </c>
      <c r="J103" s="361">
        <v>520000</v>
      </c>
      <c r="K103" s="361">
        <v>520000</v>
      </c>
      <c r="L103" s="361">
        <v>520000</v>
      </c>
      <c r="M103" s="361">
        <v>520000</v>
      </c>
      <c r="N103" s="362">
        <v>520000</v>
      </c>
      <c r="O103" s="362">
        <v>520000</v>
      </c>
      <c r="P103" s="363" t="s">
        <v>1194</v>
      </c>
      <c r="Q103" s="356">
        <v>1</v>
      </c>
      <c r="R103" s="357">
        <v>0</v>
      </c>
      <c r="S103" s="358">
        <v>0</v>
      </c>
      <c r="T103" s="358">
        <v>0</v>
      </c>
      <c r="U103" s="358">
        <v>0</v>
      </c>
      <c r="V103" s="358">
        <v>0</v>
      </c>
      <c r="W103" s="359">
        <f t="shared" si="2"/>
        <v>520000</v>
      </c>
      <c r="X103" s="350" t="s">
        <v>599</v>
      </c>
      <c r="Y103" s="358"/>
      <c r="Z103" s="358"/>
      <c r="AA103" s="359"/>
      <c r="AB103" s="350"/>
    </row>
    <row r="104" spans="1:28" s="149" customFormat="1" ht="102">
      <c r="A104" s="349">
        <v>99</v>
      </c>
      <c r="B104" s="371" t="s">
        <v>1291</v>
      </c>
      <c r="C104" s="368" t="s">
        <v>1292</v>
      </c>
      <c r="D104" s="368" t="s">
        <v>1293</v>
      </c>
      <c r="E104" s="352" t="s">
        <v>1025</v>
      </c>
      <c r="F104" s="361">
        <v>62400</v>
      </c>
      <c r="G104" s="361">
        <v>62400</v>
      </c>
      <c r="H104" s="361">
        <v>62400</v>
      </c>
      <c r="I104" s="361">
        <v>62400</v>
      </c>
      <c r="J104" s="361">
        <v>62400</v>
      </c>
      <c r="K104" s="361">
        <v>62400</v>
      </c>
      <c r="L104" s="361">
        <v>62400</v>
      </c>
      <c r="M104" s="361">
        <v>62400</v>
      </c>
      <c r="N104" s="362">
        <v>62400</v>
      </c>
      <c r="O104" s="362">
        <v>62400</v>
      </c>
      <c r="P104" s="363">
        <v>43221</v>
      </c>
      <c r="Q104" s="356">
        <v>0.2</v>
      </c>
      <c r="R104" s="357">
        <v>0</v>
      </c>
      <c r="S104" s="358">
        <v>0</v>
      </c>
      <c r="T104" s="358">
        <v>0</v>
      </c>
      <c r="U104" s="358">
        <v>0</v>
      </c>
      <c r="V104" s="358">
        <v>0</v>
      </c>
      <c r="W104" s="359">
        <f t="shared" si="2"/>
        <v>62400</v>
      </c>
      <c r="X104" s="350" t="s">
        <v>599</v>
      </c>
      <c r="Y104" s="358"/>
      <c r="Z104" s="358"/>
      <c r="AA104" s="359"/>
      <c r="AB104" s="350"/>
    </row>
    <row r="105" spans="1:28" s="149" customFormat="1" ht="102">
      <c r="A105" s="349">
        <v>100</v>
      </c>
      <c r="B105" s="371" t="s">
        <v>1294</v>
      </c>
      <c r="C105" s="360" t="s">
        <v>1295</v>
      </c>
      <c r="D105" s="360" t="s">
        <v>1296</v>
      </c>
      <c r="E105" s="352" t="s">
        <v>1025</v>
      </c>
      <c r="F105" s="361">
        <v>0</v>
      </c>
      <c r="G105" s="361">
        <v>0</v>
      </c>
      <c r="H105" s="361">
        <v>650000</v>
      </c>
      <c r="I105" s="361">
        <v>650000</v>
      </c>
      <c r="J105" s="361">
        <v>650000</v>
      </c>
      <c r="K105" s="361">
        <v>650000</v>
      </c>
      <c r="L105" s="361">
        <v>650000</v>
      </c>
      <c r="M105" s="361">
        <v>650000</v>
      </c>
      <c r="N105" s="362">
        <v>650000</v>
      </c>
      <c r="O105" s="362">
        <v>650000</v>
      </c>
      <c r="P105" s="355" t="s">
        <v>1297</v>
      </c>
      <c r="Q105" s="356">
        <v>1</v>
      </c>
      <c r="R105" s="357">
        <v>0</v>
      </c>
      <c r="S105" s="358">
        <v>0</v>
      </c>
      <c r="T105" s="358">
        <v>0</v>
      </c>
      <c r="U105" s="358">
        <v>0</v>
      </c>
      <c r="V105" s="358"/>
      <c r="W105" s="359">
        <f t="shared" si="2"/>
        <v>650000</v>
      </c>
      <c r="X105" s="350" t="s">
        <v>599</v>
      </c>
      <c r="Y105" s="358"/>
      <c r="Z105" s="358"/>
      <c r="AA105" s="359"/>
      <c r="AB105" s="350"/>
    </row>
    <row r="106" spans="1:28" s="149" customFormat="1" ht="102">
      <c r="A106" s="349">
        <v>101</v>
      </c>
      <c r="B106" s="371" t="s">
        <v>1298</v>
      </c>
      <c r="C106" s="360" t="s">
        <v>1299</v>
      </c>
      <c r="D106" s="352" t="s">
        <v>1040</v>
      </c>
      <c r="E106" s="352" t="s">
        <v>1025</v>
      </c>
      <c r="F106" s="361">
        <v>0</v>
      </c>
      <c r="G106" s="361">
        <v>0</v>
      </c>
      <c r="H106" s="361">
        <v>350000</v>
      </c>
      <c r="I106" s="361">
        <v>350000</v>
      </c>
      <c r="J106" s="361">
        <v>350000</v>
      </c>
      <c r="K106" s="361">
        <v>350000</v>
      </c>
      <c r="L106" s="361">
        <v>350000</v>
      </c>
      <c r="M106" s="361">
        <v>350000</v>
      </c>
      <c r="N106" s="362">
        <v>350000</v>
      </c>
      <c r="O106" s="362">
        <v>350000</v>
      </c>
      <c r="P106" s="363">
        <v>43221</v>
      </c>
      <c r="Q106" s="356">
        <v>0.5</v>
      </c>
      <c r="R106" s="357">
        <v>0</v>
      </c>
      <c r="S106" s="358">
        <v>0</v>
      </c>
      <c r="T106" s="358">
        <v>0</v>
      </c>
      <c r="U106" s="358">
        <v>0</v>
      </c>
      <c r="V106" s="358">
        <v>0</v>
      </c>
      <c r="W106" s="359">
        <f t="shared" si="2"/>
        <v>350000</v>
      </c>
      <c r="X106" s="350" t="s">
        <v>599</v>
      </c>
      <c r="Y106" s="358"/>
      <c r="Z106" s="358"/>
      <c r="AA106" s="359"/>
      <c r="AB106" s="350"/>
    </row>
    <row r="107" spans="1:28" s="149" customFormat="1" ht="102">
      <c r="A107" s="349">
        <v>102</v>
      </c>
      <c r="B107" s="371" t="s">
        <v>1300</v>
      </c>
      <c r="C107" s="360" t="s">
        <v>1301</v>
      </c>
      <c r="D107" s="360" t="s">
        <v>1302</v>
      </c>
      <c r="E107" s="352" t="s">
        <v>1025</v>
      </c>
      <c r="F107" s="361">
        <v>0</v>
      </c>
      <c r="G107" s="361">
        <v>0</v>
      </c>
      <c r="H107" s="361">
        <v>100000</v>
      </c>
      <c r="I107" s="361">
        <v>100000</v>
      </c>
      <c r="J107" s="361">
        <v>100000</v>
      </c>
      <c r="K107" s="361">
        <v>100000</v>
      </c>
      <c r="L107" s="361">
        <v>100000</v>
      </c>
      <c r="M107" s="361">
        <v>100000</v>
      </c>
      <c r="N107" s="362">
        <v>100000</v>
      </c>
      <c r="O107" s="362">
        <v>100000</v>
      </c>
      <c r="P107" s="363">
        <v>42972</v>
      </c>
      <c r="Q107" s="356">
        <v>1</v>
      </c>
      <c r="R107" s="357">
        <v>1</v>
      </c>
      <c r="S107" s="358"/>
      <c r="T107" s="358">
        <v>21309.18</v>
      </c>
      <c r="U107" s="358"/>
      <c r="V107" s="358"/>
      <c r="W107" s="359">
        <f t="shared" si="2"/>
        <v>78690.820000000007</v>
      </c>
      <c r="X107" s="350" t="s">
        <v>599</v>
      </c>
      <c r="Y107" s="358"/>
      <c r="Z107" s="358"/>
      <c r="AA107" s="359"/>
      <c r="AB107" s="350"/>
    </row>
    <row r="108" spans="1:28" s="149" customFormat="1" ht="102">
      <c r="A108" s="349">
        <v>103</v>
      </c>
      <c r="B108" s="371" t="s">
        <v>1303</v>
      </c>
      <c r="C108" s="360" t="s">
        <v>1304</v>
      </c>
      <c r="D108" s="360" t="s">
        <v>1296</v>
      </c>
      <c r="E108" s="352" t="s">
        <v>1025</v>
      </c>
      <c r="F108" s="361">
        <v>0</v>
      </c>
      <c r="G108" s="361">
        <v>0</v>
      </c>
      <c r="H108" s="361">
        <v>100000</v>
      </c>
      <c r="I108" s="361">
        <v>100000</v>
      </c>
      <c r="J108" s="361">
        <v>100000</v>
      </c>
      <c r="K108" s="361">
        <v>100000</v>
      </c>
      <c r="L108" s="361">
        <v>100000</v>
      </c>
      <c r="M108" s="361">
        <v>100000</v>
      </c>
      <c r="N108" s="362">
        <v>100000</v>
      </c>
      <c r="O108" s="362">
        <v>100000</v>
      </c>
      <c r="P108" s="363" t="s">
        <v>1194</v>
      </c>
      <c r="Q108" s="356">
        <v>1</v>
      </c>
      <c r="R108" s="357">
        <v>0</v>
      </c>
      <c r="S108" s="358">
        <v>0</v>
      </c>
      <c r="T108" s="358">
        <v>0</v>
      </c>
      <c r="U108" s="358">
        <v>0</v>
      </c>
      <c r="V108" s="358">
        <v>0</v>
      </c>
      <c r="W108" s="359">
        <f t="shared" si="2"/>
        <v>100000</v>
      </c>
      <c r="X108" s="350" t="s">
        <v>599</v>
      </c>
      <c r="Y108" s="358"/>
      <c r="Z108" s="358"/>
      <c r="AA108" s="359"/>
      <c r="AB108" s="350"/>
    </row>
    <row r="109" spans="1:28" s="149" customFormat="1" ht="102">
      <c r="A109" s="349">
        <v>104</v>
      </c>
      <c r="B109" s="371" t="s">
        <v>1305</v>
      </c>
      <c r="C109" s="351" t="s">
        <v>1306</v>
      </c>
      <c r="D109" s="360" t="s">
        <v>1230</v>
      </c>
      <c r="E109" s="352" t="s">
        <v>1025</v>
      </c>
      <c r="F109" s="361">
        <v>0</v>
      </c>
      <c r="G109" s="361">
        <v>0</v>
      </c>
      <c r="H109" s="361">
        <v>50000</v>
      </c>
      <c r="I109" s="361">
        <v>50000</v>
      </c>
      <c r="J109" s="361">
        <v>50000</v>
      </c>
      <c r="K109" s="361">
        <v>50000</v>
      </c>
      <c r="L109" s="361">
        <v>50000</v>
      </c>
      <c r="M109" s="361">
        <v>50000</v>
      </c>
      <c r="N109" s="362">
        <v>50000</v>
      </c>
      <c r="O109" s="362">
        <v>50000</v>
      </c>
      <c r="P109" s="363" t="s">
        <v>1307</v>
      </c>
      <c r="Q109" s="356">
        <v>1</v>
      </c>
      <c r="R109" s="357">
        <v>1</v>
      </c>
      <c r="S109" s="358">
        <v>0</v>
      </c>
      <c r="T109" s="358">
        <v>0</v>
      </c>
      <c r="U109" s="358">
        <v>0</v>
      </c>
      <c r="V109" s="358">
        <v>0</v>
      </c>
      <c r="W109" s="359">
        <f t="shared" si="2"/>
        <v>50000</v>
      </c>
      <c r="X109" s="350" t="s">
        <v>143</v>
      </c>
      <c r="Y109" s="358"/>
      <c r="Z109" s="358"/>
      <c r="AA109" s="359"/>
      <c r="AB109" s="350"/>
    </row>
    <row r="110" spans="1:28" s="149" customFormat="1" ht="102">
      <c r="A110" s="349">
        <v>105</v>
      </c>
      <c r="B110" s="371" t="s">
        <v>1308</v>
      </c>
      <c r="C110" s="351" t="s">
        <v>1309</v>
      </c>
      <c r="D110" s="360" t="s">
        <v>1310</v>
      </c>
      <c r="E110" s="352" t="s">
        <v>1025</v>
      </c>
      <c r="F110" s="361">
        <v>0</v>
      </c>
      <c r="G110" s="361">
        <v>0</v>
      </c>
      <c r="H110" s="361">
        <v>100000</v>
      </c>
      <c r="I110" s="361">
        <v>100000</v>
      </c>
      <c r="J110" s="361">
        <v>100000</v>
      </c>
      <c r="K110" s="361">
        <v>100000</v>
      </c>
      <c r="L110" s="361">
        <v>100000</v>
      </c>
      <c r="M110" s="361">
        <v>100000</v>
      </c>
      <c r="N110" s="362">
        <v>100000</v>
      </c>
      <c r="O110" s="362">
        <v>100000</v>
      </c>
      <c r="P110" s="363">
        <v>43191</v>
      </c>
      <c r="Q110" s="356">
        <v>1</v>
      </c>
      <c r="R110" s="357">
        <v>0.5</v>
      </c>
      <c r="S110" s="358">
        <v>102834.17</v>
      </c>
      <c r="T110" s="358">
        <v>379.94</v>
      </c>
      <c r="U110" s="358"/>
      <c r="V110" s="358"/>
      <c r="W110" s="359">
        <f t="shared" si="2"/>
        <v>-3214.1099999999983</v>
      </c>
      <c r="X110" s="350" t="s">
        <v>599</v>
      </c>
      <c r="Y110" s="358"/>
      <c r="Z110" s="358"/>
      <c r="AA110" s="359"/>
      <c r="AB110" s="350"/>
    </row>
    <row r="111" spans="1:28" s="149" customFormat="1" ht="191.25">
      <c r="A111" s="349">
        <v>106</v>
      </c>
      <c r="B111" s="372" t="s">
        <v>1311</v>
      </c>
      <c r="C111" s="360" t="s">
        <v>1312</v>
      </c>
      <c r="D111" s="360" t="s">
        <v>1313</v>
      </c>
      <c r="E111" s="352" t="s">
        <v>1011</v>
      </c>
      <c r="F111" s="361">
        <f>1529759+338342.16</f>
        <v>1868101.16</v>
      </c>
      <c r="G111" s="361">
        <f>1529759</f>
        <v>1529759</v>
      </c>
      <c r="H111" s="361">
        <f>1529759+280402-50000</f>
        <v>1760161</v>
      </c>
      <c r="I111" s="361">
        <f>(1529759+280402+120000-260)-SUM(I113:I128)</f>
        <v>1649613.19</v>
      </c>
      <c r="J111" s="361">
        <f>(1529759+280402+120000-260)-SUM(J113:J128)-SUM(J129:J133)</f>
        <v>1600613.19</v>
      </c>
      <c r="K111" s="361">
        <f>(1529759+280402+120000-260)-SUM(K113:K134)</f>
        <v>1553316.7</v>
      </c>
      <c r="L111" s="361">
        <f>(1529759+280402+120000-260-117530)-SUM(L113:L143)+19656</f>
        <v>379125.51</v>
      </c>
      <c r="M111" s="361">
        <f>(1529759+280402+120000-260-117530)-SUM(M113:M152)+19656</f>
        <v>61620.419999999925</v>
      </c>
      <c r="N111" s="362">
        <f>(1529759+17842.5+120000)-(137356+375000)-SUM(N113:N157)+338342.04</f>
        <v>-638956.59999999963</v>
      </c>
      <c r="O111" s="362">
        <f>(1529759+17842.5+120000)-(137356+375000)-SUM(O113:O157)+338342.04</f>
        <v>-638956.59999999963</v>
      </c>
      <c r="P111" s="355" t="s">
        <v>1314</v>
      </c>
      <c r="Q111" s="356" t="s">
        <v>794</v>
      </c>
      <c r="R111" s="357" t="s">
        <v>794</v>
      </c>
      <c r="S111" s="358">
        <v>0</v>
      </c>
      <c r="T111" s="358"/>
      <c r="U111" s="358">
        <v>0</v>
      </c>
      <c r="V111" s="358"/>
      <c r="W111" s="359">
        <f t="shared" si="2"/>
        <v>-638956.59999999963</v>
      </c>
      <c r="X111" s="350" t="s">
        <v>143</v>
      </c>
      <c r="Y111" s="358"/>
      <c r="Z111" s="358"/>
      <c r="AA111" s="359"/>
      <c r="AB111" s="350"/>
    </row>
    <row r="112" spans="1:28" s="149" customFormat="1" ht="242.25">
      <c r="A112" s="349">
        <v>107</v>
      </c>
      <c r="B112" s="372" t="s">
        <v>1315</v>
      </c>
      <c r="C112" s="360" t="s">
        <v>1312</v>
      </c>
      <c r="D112" s="360" t="s">
        <v>1316</v>
      </c>
      <c r="E112" s="352" t="s">
        <v>1025</v>
      </c>
      <c r="F112" s="361"/>
      <c r="G112" s="361">
        <v>0</v>
      </c>
      <c r="H112" s="361">
        <v>1457366</v>
      </c>
      <c r="I112" s="361">
        <f>(10700000-282097+260)-SUM(I60:I110)</f>
        <v>1335528.6600000001</v>
      </c>
      <c r="J112" s="361">
        <f>(10700000-282097+260)-SUM(J60:J110)</f>
        <v>1335528.6600000001</v>
      </c>
      <c r="K112" s="361">
        <f>(10700000-282097+260)-SUM(K59:K110)-SUM(K158:K158)+100000</f>
        <v>1270128.6600000001</v>
      </c>
      <c r="L112" s="361">
        <f>(10700000-282097+260)-SUM(L59:L110)-SUM(L158:L161)+100000</f>
        <v>983473.66000000015</v>
      </c>
      <c r="M112" s="361">
        <f>(10700000-282097+260)-SUM(M59:M110)-SUM(M158:M161)+100000</f>
        <v>983873.66000000015</v>
      </c>
      <c r="N112" s="362">
        <f>(10700000-282097+260)-SUM(N59:N110)-SUM(N158:N161)+100000</f>
        <v>953188.2100000002</v>
      </c>
      <c r="O112" s="362">
        <f>(10700000-282097+260)-SUM(O59:O110)-SUM(O158:O164)+100000</f>
        <v>396740.45000000019</v>
      </c>
      <c r="P112" s="355" t="s">
        <v>1012</v>
      </c>
      <c r="Q112" s="373" t="s">
        <v>794</v>
      </c>
      <c r="R112" s="357" t="s">
        <v>794</v>
      </c>
      <c r="S112" s="358">
        <v>0</v>
      </c>
      <c r="T112" s="358">
        <v>0</v>
      </c>
      <c r="U112" s="358">
        <v>0</v>
      </c>
      <c r="V112" s="358">
        <v>0</v>
      </c>
      <c r="W112" s="359">
        <f t="shared" si="2"/>
        <v>396740.45000000019</v>
      </c>
      <c r="X112" s="350" t="s">
        <v>599</v>
      </c>
      <c r="Y112" s="358"/>
      <c r="Z112" s="358"/>
      <c r="AA112" s="359"/>
      <c r="AB112" s="350"/>
    </row>
    <row r="113" spans="1:28" s="149" customFormat="1" ht="127.5">
      <c r="A113" s="349">
        <v>108</v>
      </c>
      <c r="B113" s="372" t="s">
        <v>1317</v>
      </c>
      <c r="C113" s="360" t="s">
        <v>1318</v>
      </c>
      <c r="D113" s="360" t="s">
        <v>1319</v>
      </c>
      <c r="E113" s="352" t="s">
        <v>1011</v>
      </c>
      <c r="F113" s="361">
        <v>0</v>
      </c>
      <c r="G113" s="361">
        <v>0</v>
      </c>
      <c r="H113" s="361">
        <v>50000</v>
      </c>
      <c r="I113" s="361">
        <v>50000</v>
      </c>
      <c r="J113" s="361">
        <v>50000</v>
      </c>
      <c r="K113" s="361">
        <v>50000</v>
      </c>
      <c r="L113" s="361">
        <v>50000</v>
      </c>
      <c r="M113" s="361">
        <v>50000</v>
      </c>
      <c r="N113" s="362">
        <v>59800</v>
      </c>
      <c r="O113" s="362">
        <v>59800</v>
      </c>
      <c r="P113" s="363">
        <v>42826</v>
      </c>
      <c r="Q113" s="356">
        <v>1</v>
      </c>
      <c r="R113" s="357">
        <v>1</v>
      </c>
      <c r="S113" s="361"/>
      <c r="T113" s="361">
        <f>59800</f>
        <v>59800</v>
      </c>
      <c r="U113" s="361"/>
      <c r="V113" s="361"/>
      <c r="W113" s="359">
        <f t="shared" si="2"/>
        <v>0</v>
      </c>
      <c r="X113" s="350" t="s">
        <v>599</v>
      </c>
      <c r="Y113" s="361"/>
      <c r="Z113" s="361"/>
      <c r="AA113" s="359"/>
      <c r="AB113" s="350"/>
    </row>
    <row r="114" spans="1:28" s="149" customFormat="1" ht="140.25">
      <c r="A114" s="349">
        <v>109</v>
      </c>
      <c r="B114" s="350" t="s">
        <v>1320</v>
      </c>
      <c r="C114" s="360" t="s">
        <v>1321</v>
      </c>
      <c r="D114" s="360" t="s">
        <v>1322</v>
      </c>
      <c r="E114" s="352" t="s">
        <v>1011</v>
      </c>
      <c r="F114" s="361">
        <v>0</v>
      </c>
      <c r="G114" s="361">
        <v>0</v>
      </c>
      <c r="H114" s="361">
        <v>60000</v>
      </c>
      <c r="I114" s="361">
        <v>60000</v>
      </c>
      <c r="J114" s="361">
        <v>60000</v>
      </c>
      <c r="K114" s="361">
        <v>60000</v>
      </c>
      <c r="L114" s="361">
        <v>60000</v>
      </c>
      <c r="M114" s="361">
        <v>60000</v>
      </c>
      <c r="N114" s="362">
        <v>49750</v>
      </c>
      <c r="O114" s="362">
        <v>49750</v>
      </c>
      <c r="P114" s="363">
        <v>42701</v>
      </c>
      <c r="Q114" s="356">
        <v>1</v>
      </c>
      <c r="R114" s="357">
        <v>1</v>
      </c>
      <c r="S114" s="358">
        <f>60000-60000</f>
        <v>0</v>
      </c>
      <c r="T114" s="358">
        <v>49750</v>
      </c>
      <c r="U114" s="358">
        <f>60000-60000</f>
        <v>0</v>
      </c>
      <c r="V114" s="358"/>
      <c r="W114" s="359">
        <f t="shared" si="2"/>
        <v>0</v>
      </c>
      <c r="X114" s="350" t="s">
        <v>599</v>
      </c>
      <c r="Y114" s="358"/>
      <c r="Z114" s="358"/>
      <c r="AA114" s="359"/>
      <c r="AB114" s="350"/>
    </row>
    <row r="115" spans="1:28" s="149" customFormat="1" ht="76.5">
      <c r="A115" s="349">
        <v>110</v>
      </c>
      <c r="B115" s="350" t="s">
        <v>1323</v>
      </c>
      <c r="C115" s="360" t="s">
        <v>1324</v>
      </c>
      <c r="D115" s="360" t="s">
        <v>1325</v>
      </c>
      <c r="E115" s="352" t="s">
        <v>1011</v>
      </c>
      <c r="F115" s="361"/>
      <c r="G115" s="361"/>
      <c r="H115" s="361"/>
      <c r="I115" s="361">
        <f t="shared" ref="I115:O115" si="3">15888+425</f>
        <v>16313</v>
      </c>
      <c r="J115" s="361">
        <f t="shared" si="3"/>
        <v>16313</v>
      </c>
      <c r="K115" s="361">
        <f t="shared" si="3"/>
        <v>16313</v>
      </c>
      <c r="L115" s="361">
        <f t="shared" si="3"/>
        <v>16313</v>
      </c>
      <c r="M115" s="361">
        <f t="shared" si="3"/>
        <v>16313</v>
      </c>
      <c r="N115" s="362">
        <f t="shared" si="3"/>
        <v>16313</v>
      </c>
      <c r="O115" s="362">
        <f t="shared" si="3"/>
        <v>16313</v>
      </c>
      <c r="P115" s="363">
        <v>42464</v>
      </c>
      <c r="Q115" s="356">
        <v>1</v>
      </c>
      <c r="R115" s="357">
        <v>1</v>
      </c>
      <c r="S115" s="362">
        <v>0</v>
      </c>
      <c r="T115" s="358">
        <f>1073+15240</f>
        <v>16313</v>
      </c>
      <c r="U115" s="362">
        <v>0</v>
      </c>
      <c r="V115" s="358"/>
      <c r="W115" s="359">
        <f t="shared" si="2"/>
        <v>0</v>
      </c>
      <c r="X115" s="350" t="s">
        <v>599</v>
      </c>
      <c r="Y115" s="362"/>
      <c r="Z115" s="358"/>
      <c r="AA115" s="359"/>
      <c r="AB115" s="350"/>
    </row>
    <row r="116" spans="1:28" s="149" customFormat="1" ht="89.25">
      <c r="A116" s="349">
        <f t="shared" ref="A116:A165" ca="1" si="4">OFFSET(A116,-1,0)+1</f>
        <v>111</v>
      </c>
      <c r="B116" s="350" t="s">
        <v>1326</v>
      </c>
      <c r="C116" s="360" t="s">
        <v>1327</v>
      </c>
      <c r="D116" s="360" t="s">
        <v>1328</v>
      </c>
      <c r="E116" s="352" t="s">
        <v>1011</v>
      </c>
      <c r="F116" s="361"/>
      <c r="G116" s="361"/>
      <c r="H116" s="361"/>
      <c r="I116" s="361">
        <v>6982.51</v>
      </c>
      <c r="J116" s="361">
        <v>6982.51</v>
      </c>
      <c r="K116" s="361">
        <v>6982.51</v>
      </c>
      <c r="L116" s="361">
        <v>6982.51</v>
      </c>
      <c r="M116" s="361">
        <v>6982.51</v>
      </c>
      <c r="N116" s="362">
        <v>6982.51</v>
      </c>
      <c r="O116" s="362">
        <v>6982.51</v>
      </c>
      <c r="P116" s="363">
        <v>42705</v>
      </c>
      <c r="Q116" s="356">
        <v>1</v>
      </c>
      <c r="R116" s="357">
        <v>1</v>
      </c>
      <c r="S116" s="362">
        <v>0</v>
      </c>
      <c r="T116" s="362">
        <v>6982.51</v>
      </c>
      <c r="U116" s="362">
        <v>0</v>
      </c>
      <c r="V116" s="362"/>
      <c r="W116" s="359">
        <f t="shared" si="2"/>
        <v>0</v>
      </c>
      <c r="X116" s="350" t="s">
        <v>599</v>
      </c>
      <c r="Y116" s="362"/>
      <c r="Z116" s="362"/>
      <c r="AA116" s="359"/>
      <c r="AB116" s="350"/>
    </row>
    <row r="117" spans="1:28" s="149" customFormat="1" ht="76.5">
      <c r="A117" s="349">
        <f t="shared" ca="1" si="4"/>
        <v>112</v>
      </c>
      <c r="B117" s="350" t="s">
        <v>1329</v>
      </c>
      <c r="C117" s="360" t="s">
        <v>1330</v>
      </c>
      <c r="D117" s="360" t="s">
        <v>1331</v>
      </c>
      <c r="E117" s="352" t="s">
        <v>1011</v>
      </c>
      <c r="F117" s="361"/>
      <c r="G117" s="361"/>
      <c r="H117" s="361"/>
      <c r="I117" s="361">
        <v>9100</v>
      </c>
      <c r="J117" s="361">
        <v>9100</v>
      </c>
      <c r="K117" s="361">
        <v>9100</v>
      </c>
      <c r="L117" s="361">
        <v>9100</v>
      </c>
      <c r="M117" s="361">
        <v>9100</v>
      </c>
      <c r="N117" s="362">
        <v>9100</v>
      </c>
      <c r="O117" s="362">
        <v>9100</v>
      </c>
      <c r="P117" s="363">
        <v>42335</v>
      </c>
      <c r="Q117" s="356">
        <v>1</v>
      </c>
      <c r="R117" s="357">
        <v>1</v>
      </c>
      <c r="S117" s="358">
        <v>0</v>
      </c>
      <c r="T117" s="358">
        <v>9100</v>
      </c>
      <c r="U117" s="358">
        <v>0</v>
      </c>
      <c r="V117" s="358"/>
      <c r="W117" s="359">
        <f t="shared" si="2"/>
        <v>0</v>
      </c>
      <c r="X117" s="350" t="s">
        <v>599</v>
      </c>
      <c r="Y117" s="358"/>
      <c r="Z117" s="358"/>
      <c r="AA117" s="359"/>
      <c r="AB117" s="350"/>
    </row>
    <row r="118" spans="1:28" s="149" customFormat="1" ht="76.5">
      <c r="A118" s="349">
        <f t="shared" ca="1" si="4"/>
        <v>113</v>
      </c>
      <c r="B118" s="350" t="s">
        <v>1332</v>
      </c>
      <c r="C118" s="360" t="s">
        <v>1333</v>
      </c>
      <c r="D118" s="360" t="s">
        <v>1334</v>
      </c>
      <c r="E118" s="352" t="s">
        <v>1011</v>
      </c>
      <c r="F118" s="361"/>
      <c r="G118" s="361"/>
      <c r="H118" s="361"/>
      <c r="I118" s="361">
        <v>10534</v>
      </c>
      <c r="J118" s="361">
        <v>10534</v>
      </c>
      <c r="K118" s="361">
        <v>10534</v>
      </c>
      <c r="L118" s="361">
        <v>10534</v>
      </c>
      <c r="M118" s="361">
        <v>10534</v>
      </c>
      <c r="N118" s="362">
        <v>10534</v>
      </c>
      <c r="O118" s="362">
        <v>10534</v>
      </c>
      <c r="P118" s="363">
        <v>42439</v>
      </c>
      <c r="Q118" s="356">
        <v>1</v>
      </c>
      <c r="R118" s="357">
        <v>1</v>
      </c>
      <c r="S118" s="362">
        <v>0</v>
      </c>
      <c r="T118" s="358">
        <v>10534</v>
      </c>
      <c r="U118" s="362">
        <v>0</v>
      </c>
      <c r="V118" s="358"/>
      <c r="W118" s="359">
        <f t="shared" si="2"/>
        <v>0</v>
      </c>
      <c r="X118" s="350" t="s">
        <v>599</v>
      </c>
      <c r="Y118" s="362"/>
      <c r="Z118" s="358"/>
      <c r="AA118" s="359"/>
      <c r="AB118" s="350"/>
    </row>
    <row r="119" spans="1:28" s="149" customFormat="1" ht="76.5">
      <c r="A119" s="349">
        <f t="shared" ca="1" si="4"/>
        <v>114</v>
      </c>
      <c r="B119" s="350" t="s">
        <v>1335</v>
      </c>
      <c r="C119" s="360" t="s">
        <v>1336</v>
      </c>
      <c r="D119" s="360" t="s">
        <v>1337</v>
      </c>
      <c r="E119" s="352" t="s">
        <v>1011</v>
      </c>
      <c r="F119" s="361"/>
      <c r="G119" s="361"/>
      <c r="H119" s="361"/>
      <c r="I119" s="361">
        <v>9850.5</v>
      </c>
      <c r="J119" s="361">
        <v>9850.5</v>
      </c>
      <c r="K119" s="361">
        <v>9850.5</v>
      </c>
      <c r="L119" s="361">
        <v>9850.5</v>
      </c>
      <c r="M119" s="361">
        <v>9850.5</v>
      </c>
      <c r="N119" s="362">
        <v>9850.5</v>
      </c>
      <c r="O119" s="362">
        <v>9850.5</v>
      </c>
      <c r="P119" s="363">
        <v>42422</v>
      </c>
      <c r="Q119" s="356">
        <v>1</v>
      </c>
      <c r="R119" s="357">
        <v>1</v>
      </c>
      <c r="S119" s="358">
        <v>0</v>
      </c>
      <c r="T119" s="362">
        <v>9850.5</v>
      </c>
      <c r="U119" s="358">
        <v>0</v>
      </c>
      <c r="V119" s="362"/>
      <c r="W119" s="359">
        <f t="shared" si="2"/>
        <v>0</v>
      </c>
      <c r="X119" s="350" t="s">
        <v>599</v>
      </c>
      <c r="Y119" s="358"/>
      <c r="Z119" s="362"/>
      <c r="AA119" s="359"/>
      <c r="AB119" s="350"/>
    </row>
    <row r="120" spans="1:28" s="149" customFormat="1" ht="76.5" customHeight="1">
      <c r="A120" s="349">
        <f t="shared" ca="1" si="4"/>
        <v>115</v>
      </c>
      <c r="B120" s="349" t="s">
        <v>1338</v>
      </c>
      <c r="C120" s="360" t="s">
        <v>1339</v>
      </c>
      <c r="D120" s="360" t="s">
        <v>1340</v>
      </c>
      <c r="E120" s="352" t="s">
        <v>1011</v>
      </c>
      <c r="F120" s="361"/>
      <c r="G120" s="361"/>
      <c r="H120" s="361"/>
      <c r="I120" s="361">
        <v>3310</v>
      </c>
      <c r="J120" s="361">
        <v>3310</v>
      </c>
      <c r="K120" s="361">
        <v>3310</v>
      </c>
      <c r="L120" s="361">
        <v>3310</v>
      </c>
      <c r="M120" s="361">
        <v>3310</v>
      </c>
      <c r="N120" s="362">
        <v>3310</v>
      </c>
      <c r="O120" s="362">
        <v>3310</v>
      </c>
      <c r="P120" s="363">
        <v>42354</v>
      </c>
      <c r="Q120" s="356">
        <v>1</v>
      </c>
      <c r="R120" s="357">
        <v>1</v>
      </c>
      <c r="S120" s="358">
        <v>0</v>
      </c>
      <c r="T120" s="362">
        <v>3310</v>
      </c>
      <c r="U120" s="358">
        <v>0</v>
      </c>
      <c r="V120" s="362"/>
      <c r="W120" s="359">
        <f t="shared" si="2"/>
        <v>0</v>
      </c>
      <c r="X120" s="350" t="s">
        <v>599</v>
      </c>
      <c r="Y120" s="358"/>
      <c r="Z120" s="362"/>
      <c r="AA120" s="359"/>
      <c r="AB120" s="350"/>
    </row>
    <row r="121" spans="1:28" s="149" customFormat="1" ht="114.75">
      <c r="A121" s="349">
        <f t="shared" ca="1" si="4"/>
        <v>116</v>
      </c>
      <c r="B121" s="349" t="s">
        <v>1341</v>
      </c>
      <c r="C121" s="351" t="s">
        <v>1342</v>
      </c>
      <c r="D121" s="360" t="s">
        <v>1343</v>
      </c>
      <c r="E121" s="352" t="s">
        <v>1011</v>
      </c>
      <c r="F121" s="361"/>
      <c r="G121" s="361"/>
      <c r="H121" s="361"/>
      <c r="I121" s="361">
        <v>3971</v>
      </c>
      <c r="J121" s="361">
        <v>3971</v>
      </c>
      <c r="K121" s="361">
        <v>3971</v>
      </c>
      <c r="L121" s="361">
        <v>3971</v>
      </c>
      <c r="M121" s="361">
        <v>3971</v>
      </c>
      <c r="N121" s="362">
        <v>3971</v>
      </c>
      <c r="O121" s="362">
        <v>3971</v>
      </c>
      <c r="P121" s="363">
        <v>42346</v>
      </c>
      <c r="Q121" s="356">
        <v>1</v>
      </c>
      <c r="R121" s="357">
        <v>1</v>
      </c>
      <c r="S121" s="358">
        <v>0</v>
      </c>
      <c r="T121" s="362">
        <v>3971</v>
      </c>
      <c r="U121" s="358">
        <v>0</v>
      </c>
      <c r="V121" s="362"/>
      <c r="W121" s="359">
        <f t="shared" si="2"/>
        <v>0</v>
      </c>
      <c r="X121" s="350" t="s">
        <v>599</v>
      </c>
      <c r="Y121" s="358"/>
      <c r="Z121" s="362"/>
      <c r="AA121" s="359"/>
      <c r="AB121" s="350"/>
    </row>
    <row r="122" spans="1:28" s="149" customFormat="1" ht="89.25">
      <c r="A122" s="349">
        <f t="shared" ca="1" si="4"/>
        <v>117</v>
      </c>
      <c r="B122" s="350" t="s">
        <v>1344</v>
      </c>
      <c r="C122" s="360" t="s">
        <v>1345</v>
      </c>
      <c r="D122" s="360" t="s">
        <v>1346</v>
      </c>
      <c r="E122" s="352" t="s">
        <v>1011</v>
      </c>
      <c r="F122" s="361"/>
      <c r="G122" s="361"/>
      <c r="H122" s="361"/>
      <c r="I122" s="361">
        <v>20362</v>
      </c>
      <c r="J122" s="361">
        <v>20362</v>
      </c>
      <c r="K122" s="361">
        <v>20362</v>
      </c>
      <c r="L122" s="361">
        <v>20362</v>
      </c>
      <c r="M122" s="361">
        <v>20362</v>
      </c>
      <c r="N122" s="362">
        <v>20362</v>
      </c>
      <c r="O122" s="362">
        <v>20362</v>
      </c>
      <c r="P122" s="363">
        <v>42375</v>
      </c>
      <c r="Q122" s="356">
        <v>1</v>
      </c>
      <c r="R122" s="357">
        <v>1</v>
      </c>
      <c r="S122" s="358">
        <f>20362-20362</f>
        <v>0</v>
      </c>
      <c r="T122" s="362">
        <v>20362</v>
      </c>
      <c r="U122" s="358">
        <f>20362-20362</f>
        <v>0</v>
      </c>
      <c r="V122" s="362"/>
      <c r="W122" s="359">
        <f t="shared" si="2"/>
        <v>0</v>
      </c>
      <c r="X122" s="350" t="s">
        <v>599</v>
      </c>
      <c r="Y122" s="358"/>
      <c r="Z122" s="362"/>
      <c r="AA122" s="359"/>
      <c r="AB122" s="350"/>
    </row>
    <row r="123" spans="1:28" s="149" customFormat="1" ht="76.5">
      <c r="A123" s="349">
        <f t="shared" ca="1" si="4"/>
        <v>118</v>
      </c>
      <c r="B123" s="350" t="s">
        <v>1347</v>
      </c>
      <c r="C123" s="360" t="s">
        <v>1348</v>
      </c>
      <c r="D123" s="360" t="s">
        <v>1331</v>
      </c>
      <c r="E123" s="352" t="s">
        <v>1011</v>
      </c>
      <c r="F123" s="361"/>
      <c r="G123" s="361"/>
      <c r="H123" s="361"/>
      <c r="I123" s="361">
        <v>14833</v>
      </c>
      <c r="J123" s="361">
        <v>14833</v>
      </c>
      <c r="K123" s="361">
        <v>14833</v>
      </c>
      <c r="L123" s="361">
        <v>14833</v>
      </c>
      <c r="M123" s="361">
        <v>14833</v>
      </c>
      <c r="N123" s="362">
        <v>14833</v>
      </c>
      <c r="O123" s="362">
        <v>14833</v>
      </c>
      <c r="P123" s="363">
        <v>42412</v>
      </c>
      <c r="Q123" s="356">
        <v>1</v>
      </c>
      <c r="R123" s="357">
        <v>1</v>
      </c>
      <c r="S123" s="362">
        <v>0</v>
      </c>
      <c r="T123" s="358">
        <v>14833</v>
      </c>
      <c r="U123" s="362">
        <v>0</v>
      </c>
      <c r="V123" s="358"/>
      <c r="W123" s="359">
        <f t="shared" si="2"/>
        <v>0</v>
      </c>
      <c r="X123" s="350" t="s">
        <v>599</v>
      </c>
      <c r="Y123" s="362"/>
      <c r="Z123" s="358"/>
      <c r="AA123" s="359"/>
      <c r="AB123" s="350"/>
    </row>
    <row r="124" spans="1:28" s="149" customFormat="1" ht="89.25">
      <c r="A124" s="349">
        <f t="shared" ca="1" si="4"/>
        <v>119</v>
      </c>
      <c r="B124" s="349" t="s">
        <v>1349</v>
      </c>
      <c r="C124" s="368" t="s">
        <v>1350</v>
      </c>
      <c r="D124" s="360" t="s">
        <v>1351</v>
      </c>
      <c r="E124" s="352" t="s">
        <v>1011</v>
      </c>
      <c r="F124" s="361"/>
      <c r="G124" s="361"/>
      <c r="H124" s="361"/>
      <c r="I124" s="361">
        <v>22950</v>
      </c>
      <c r="J124" s="361">
        <v>22950</v>
      </c>
      <c r="K124" s="361">
        <v>22950</v>
      </c>
      <c r="L124" s="361">
        <v>22950</v>
      </c>
      <c r="M124" s="361">
        <v>22950</v>
      </c>
      <c r="N124" s="362">
        <v>22950</v>
      </c>
      <c r="O124" s="362">
        <v>22950</v>
      </c>
      <c r="P124" s="363">
        <v>42447</v>
      </c>
      <c r="Q124" s="356">
        <v>1</v>
      </c>
      <c r="R124" s="357">
        <v>1</v>
      </c>
      <c r="S124" s="362">
        <v>0</v>
      </c>
      <c r="T124" s="358">
        <v>22950</v>
      </c>
      <c r="U124" s="362">
        <v>0</v>
      </c>
      <c r="V124" s="358"/>
      <c r="W124" s="359">
        <f t="shared" si="2"/>
        <v>0</v>
      </c>
      <c r="X124" s="350" t="s">
        <v>599</v>
      </c>
      <c r="Y124" s="362"/>
      <c r="Z124" s="358"/>
      <c r="AA124" s="359"/>
      <c r="AB124" s="350"/>
    </row>
    <row r="125" spans="1:28" s="149" customFormat="1" ht="76.5">
      <c r="A125" s="349">
        <f t="shared" ca="1" si="4"/>
        <v>120</v>
      </c>
      <c r="B125" s="350" t="s">
        <v>1352</v>
      </c>
      <c r="C125" s="360" t="s">
        <v>1353</v>
      </c>
      <c r="D125" s="360" t="s">
        <v>1354</v>
      </c>
      <c r="E125" s="352" t="s">
        <v>1011</v>
      </c>
      <c r="F125" s="361"/>
      <c r="G125" s="361"/>
      <c r="H125" s="361"/>
      <c r="I125" s="361">
        <v>4550.8500000000004</v>
      </c>
      <c r="J125" s="361">
        <v>4550.8500000000004</v>
      </c>
      <c r="K125" s="361">
        <v>4550.8500000000004</v>
      </c>
      <c r="L125" s="361">
        <v>4550.8500000000004</v>
      </c>
      <c r="M125" s="361">
        <v>4550.8500000000004</v>
      </c>
      <c r="N125" s="362">
        <v>4550.8500000000004</v>
      </c>
      <c r="O125" s="362">
        <v>4550.8500000000004</v>
      </c>
      <c r="P125" s="363">
        <v>42437</v>
      </c>
      <c r="Q125" s="356">
        <v>1</v>
      </c>
      <c r="R125" s="357">
        <v>1</v>
      </c>
      <c r="S125" s="362">
        <v>0</v>
      </c>
      <c r="T125" s="358">
        <v>4550.8500000000004</v>
      </c>
      <c r="U125" s="362">
        <v>0</v>
      </c>
      <c r="V125" s="358"/>
      <c r="W125" s="359">
        <f t="shared" si="2"/>
        <v>0</v>
      </c>
      <c r="X125" s="350" t="s">
        <v>599</v>
      </c>
      <c r="Y125" s="362"/>
      <c r="Z125" s="358"/>
      <c r="AA125" s="359"/>
      <c r="AB125" s="350"/>
    </row>
    <row r="126" spans="1:28" s="149" customFormat="1" ht="89.25">
      <c r="A126" s="349">
        <f t="shared" ca="1" si="4"/>
        <v>121</v>
      </c>
      <c r="B126" s="350" t="s">
        <v>1355</v>
      </c>
      <c r="C126" s="360" t="s">
        <v>1356</v>
      </c>
      <c r="D126" s="360" t="s">
        <v>1357</v>
      </c>
      <c r="E126" s="352" t="s">
        <v>1011</v>
      </c>
      <c r="F126" s="361"/>
      <c r="G126" s="361"/>
      <c r="H126" s="361"/>
      <c r="I126" s="361">
        <v>11676</v>
      </c>
      <c r="J126" s="361">
        <v>11676</v>
      </c>
      <c r="K126" s="361">
        <v>11676</v>
      </c>
      <c r="L126" s="361">
        <v>11676</v>
      </c>
      <c r="M126" s="361">
        <v>11676</v>
      </c>
      <c r="N126" s="362">
        <v>11676</v>
      </c>
      <c r="O126" s="362">
        <v>11676</v>
      </c>
      <c r="P126" s="363">
        <v>42481</v>
      </c>
      <c r="Q126" s="356">
        <v>1</v>
      </c>
      <c r="R126" s="357">
        <v>1</v>
      </c>
      <c r="S126" s="362">
        <v>0</v>
      </c>
      <c r="T126" s="358">
        <v>11676</v>
      </c>
      <c r="U126" s="362">
        <v>0</v>
      </c>
      <c r="V126" s="358"/>
      <c r="W126" s="359">
        <f t="shared" si="2"/>
        <v>0</v>
      </c>
      <c r="X126" s="350" t="s">
        <v>599</v>
      </c>
      <c r="Y126" s="362"/>
      <c r="Z126" s="358"/>
      <c r="AA126" s="359"/>
      <c r="AB126" s="350"/>
    </row>
    <row r="127" spans="1:28" s="149" customFormat="1" ht="76.5">
      <c r="A127" s="349">
        <f t="shared" ca="1" si="4"/>
        <v>122</v>
      </c>
      <c r="B127" s="350" t="s">
        <v>1358</v>
      </c>
      <c r="C127" s="360" t="s">
        <v>1359</v>
      </c>
      <c r="D127" s="360" t="s">
        <v>1360</v>
      </c>
      <c r="E127" s="352" t="s">
        <v>1011</v>
      </c>
      <c r="F127" s="374"/>
      <c r="G127" s="361"/>
      <c r="H127" s="361"/>
      <c r="I127" s="361">
        <v>2104.9499999999998</v>
      </c>
      <c r="J127" s="361">
        <v>2104.9499999999998</v>
      </c>
      <c r="K127" s="361">
        <v>2105</v>
      </c>
      <c r="L127" s="361">
        <v>2105</v>
      </c>
      <c r="M127" s="361">
        <v>2105</v>
      </c>
      <c r="N127" s="362">
        <v>2105</v>
      </c>
      <c r="O127" s="362">
        <v>2105</v>
      </c>
      <c r="P127" s="363">
        <v>42326</v>
      </c>
      <c r="Q127" s="356">
        <v>1</v>
      </c>
      <c r="R127" s="357">
        <v>1</v>
      </c>
      <c r="S127" s="358">
        <v>0</v>
      </c>
      <c r="T127" s="362">
        <v>2105</v>
      </c>
      <c r="U127" s="358">
        <v>0</v>
      </c>
      <c r="V127" s="362"/>
      <c r="W127" s="359">
        <f t="shared" si="2"/>
        <v>0</v>
      </c>
      <c r="X127" s="350" t="s">
        <v>599</v>
      </c>
      <c r="Y127" s="358"/>
      <c r="Z127" s="362"/>
      <c r="AA127" s="359"/>
      <c r="AB127" s="350"/>
    </row>
    <row r="128" spans="1:28" s="149" customFormat="1" ht="127.5">
      <c r="A128" s="349">
        <f t="shared" ca="1" si="4"/>
        <v>123</v>
      </c>
      <c r="B128" s="350" t="s">
        <v>1361</v>
      </c>
      <c r="C128" s="351" t="s">
        <v>1362</v>
      </c>
      <c r="D128" s="360" t="s">
        <v>1363</v>
      </c>
      <c r="E128" s="352" t="s">
        <v>1011</v>
      </c>
      <c r="F128" s="361"/>
      <c r="G128" s="361"/>
      <c r="H128" s="361"/>
      <c r="I128" s="361">
        <v>33750</v>
      </c>
      <c r="J128" s="361">
        <v>33750</v>
      </c>
      <c r="K128" s="361">
        <v>33750</v>
      </c>
      <c r="L128" s="361">
        <v>33750</v>
      </c>
      <c r="M128" s="361">
        <v>33750</v>
      </c>
      <c r="N128" s="362">
        <v>33750</v>
      </c>
      <c r="O128" s="362">
        <v>33750</v>
      </c>
      <c r="P128" s="363">
        <v>42500</v>
      </c>
      <c r="Q128" s="356">
        <v>1</v>
      </c>
      <c r="R128" s="357">
        <v>1</v>
      </c>
      <c r="S128" s="362">
        <v>0</v>
      </c>
      <c r="T128" s="358">
        <v>33750</v>
      </c>
      <c r="U128" s="362">
        <v>0</v>
      </c>
      <c r="V128" s="358"/>
      <c r="W128" s="359">
        <f t="shared" si="2"/>
        <v>0</v>
      </c>
      <c r="X128" s="350" t="s">
        <v>599</v>
      </c>
      <c r="Y128" s="362"/>
      <c r="Z128" s="358"/>
      <c r="AA128" s="359"/>
      <c r="AB128" s="350"/>
    </row>
    <row r="129" spans="1:28" s="149" customFormat="1" ht="114.75">
      <c r="A129" s="349">
        <f t="shared" ca="1" si="4"/>
        <v>124</v>
      </c>
      <c r="B129" s="372" t="s">
        <v>1364</v>
      </c>
      <c r="C129" s="351" t="s">
        <v>1365</v>
      </c>
      <c r="D129" s="360" t="s">
        <v>1366</v>
      </c>
      <c r="E129" s="352" t="s">
        <v>1011</v>
      </c>
      <c r="F129" s="361"/>
      <c r="G129" s="361"/>
      <c r="H129" s="361"/>
      <c r="I129" s="361"/>
      <c r="J129" s="361">
        <v>4500</v>
      </c>
      <c r="K129" s="361">
        <v>4500</v>
      </c>
      <c r="L129" s="361">
        <v>4500</v>
      </c>
      <c r="M129" s="361">
        <v>4500</v>
      </c>
      <c r="N129" s="362">
        <v>4516.3999999999996</v>
      </c>
      <c r="O129" s="362">
        <v>4516.3999999999996</v>
      </c>
      <c r="P129" s="363">
        <v>42602</v>
      </c>
      <c r="Q129" s="356">
        <v>1</v>
      </c>
      <c r="R129" s="357">
        <v>1</v>
      </c>
      <c r="S129" s="358">
        <v>0</v>
      </c>
      <c r="T129" s="358">
        <v>4516.3999999999996</v>
      </c>
      <c r="U129" s="358">
        <v>0</v>
      </c>
      <c r="V129" s="358"/>
      <c r="W129" s="359">
        <f t="shared" si="2"/>
        <v>0</v>
      </c>
      <c r="X129" s="350" t="s">
        <v>599</v>
      </c>
      <c r="Y129" s="358"/>
      <c r="Z129" s="358"/>
      <c r="AA129" s="359"/>
      <c r="AB129" s="350"/>
    </row>
    <row r="130" spans="1:28" s="149" customFormat="1" ht="114.75">
      <c r="A130" s="349">
        <f t="shared" ca="1" si="4"/>
        <v>125</v>
      </c>
      <c r="B130" s="372" t="s">
        <v>1364</v>
      </c>
      <c r="C130" s="351" t="s">
        <v>1367</v>
      </c>
      <c r="D130" s="360" t="s">
        <v>1368</v>
      </c>
      <c r="E130" s="352" t="s">
        <v>1011</v>
      </c>
      <c r="F130" s="361"/>
      <c r="G130" s="361"/>
      <c r="H130" s="361"/>
      <c r="I130" s="361"/>
      <c r="J130" s="361">
        <v>4500</v>
      </c>
      <c r="K130" s="361">
        <v>4500</v>
      </c>
      <c r="L130" s="361">
        <v>4500</v>
      </c>
      <c r="M130" s="361">
        <v>4500</v>
      </c>
      <c r="N130" s="362">
        <v>1400</v>
      </c>
      <c r="O130" s="362">
        <v>1400</v>
      </c>
      <c r="P130" s="363">
        <v>42602</v>
      </c>
      <c r="Q130" s="356">
        <v>1</v>
      </c>
      <c r="R130" s="357">
        <v>1</v>
      </c>
      <c r="S130" s="358">
        <v>0</v>
      </c>
      <c r="T130" s="358">
        <v>1400</v>
      </c>
      <c r="U130" s="358">
        <v>0</v>
      </c>
      <c r="V130" s="358"/>
      <c r="W130" s="359">
        <f t="shared" si="2"/>
        <v>0</v>
      </c>
      <c r="X130" s="350" t="s">
        <v>599</v>
      </c>
      <c r="Y130" s="358"/>
      <c r="Z130" s="358"/>
      <c r="AA130" s="359"/>
      <c r="AB130" s="350"/>
    </row>
    <row r="131" spans="1:28" s="149" customFormat="1" ht="127.5">
      <c r="A131" s="349">
        <f t="shared" ca="1" si="4"/>
        <v>126</v>
      </c>
      <c r="B131" s="350" t="s">
        <v>1326</v>
      </c>
      <c r="C131" s="360" t="s">
        <v>1369</v>
      </c>
      <c r="D131" s="360" t="s">
        <v>1370</v>
      </c>
      <c r="E131" s="352" t="s">
        <v>1011</v>
      </c>
      <c r="F131" s="361"/>
      <c r="G131" s="361"/>
      <c r="H131" s="361"/>
      <c r="I131" s="361"/>
      <c r="J131" s="361"/>
      <c r="K131" s="361">
        <v>31847</v>
      </c>
      <c r="L131" s="361">
        <v>31847</v>
      </c>
      <c r="M131" s="361">
        <v>33901</v>
      </c>
      <c r="N131" s="362">
        <v>33901</v>
      </c>
      <c r="O131" s="362">
        <v>33901</v>
      </c>
      <c r="P131" s="363">
        <v>42835</v>
      </c>
      <c r="Q131" s="356">
        <v>1</v>
      </c>
      <c r="R131" s="357">
        <v>1</v>
      </c>
      <c r="S131" s="362">
        <v>0</v>
      </c>
      <c r="T131" s="362">
        <v>33901</v>
      </c>
      <c r="U131" s="362">
        <v>0</v>
      </c>
      <c r="V131" s="362"/>
      <c r="W131" s="359">
        <f t="shared" si="2"/>
        <v>0</v>
      </c>
      <c r="X131" s="350" t="s">
        <v>599</v>
      </c>
      <c r="Y131" s="362"/>
      <c r="Z131" s="362"/>
      <c r="AA131" s="359"/>
      <c r="AB131" s="350"/>
    </row>
    <row r="132" spans="1:28" s="149" customFormat="1" ht="76.5">
      <c r="A132" s="349">
        <f t="shared" ca="1" si="4"/>
        <v>127</v>
      </c>
      <c r="B132" s="372" t="s">
        <v>1371</v>
      </c>
      <c r="C132" s="351" t="s">
        <v>1372</v>
      </c>
      <c r="D132" s="360" t="s">
        <v>1373</v>
      </c>
      <c r="E132" s="352" t="s">
        <v>1011</v>
      </c>
      <c r="F132" s="361"/>
      <c r="G132" s="361"/>
      <c r="H132" s="361"/>
      <c r="I132" s="361"/>
      <c r="J132" s="361"/>
      <c r="K132" s="361">
        <v>1449.44</v>
      </c>
      <c r="L132" s="365">
        <f>1449+1253.75</f>
        <v>2702.75</v>
      </c>
      <c r="M132" s="365">
        <f>1449+1253.75</f>
        <v>2702.75</v>
      </c>
      <c r="N132" s="375">
        <f>944.88+1253.75+3100+438</f>
        <v>5736.63</v>
      </c>
      <c r="O132" s="375">
        <f>944.88+1253.75+3100+438</f>
        <v>5736.63</v>
      </c>
      <c r="P132" s="363">
        <v>43099</v>
      </c>
      <c r="Q132" s="356">
        <v>1</v>
      </c>
      <c r="R132" s="357">
        <v>0.85</v>
      </c>
      <c r="S132" s="358">
        <v>3100</v>
      </c>
      <c r="T132" s="358">
        <f>944.88+1053.69+438</f>
        <v>2436.5700000000002</v>
      </c>
      <c r="U132" s="358"/>
      <c r="V132" s="358"/>
      <c r="W132" s="359">
        <f t="shared" si="2"/>
        <v>200.05999999999995</v>
      </c>
      <c r="X132" s="350" t="s">
        <v>599</v>
      </c>
      <c r="Y132" s="358"/>
      <c r="Z132" s="358"/>
      <c r="AA132" s="359"/>
      <c r="AB132" s="350"/>
    </row>
    <row r="133" spans="1:28" s="149" customFormat="1" ht="89.25">
      <c r="A133" s="349">
        <f t="shared" ca="1" si="4"/>
        <v>128</v>
      </c>
      <c r="B133" s="350" t="s">
        <v>1374</v>
      </c>
      <c r="C133" s="360" t="s">
        <v>1375</v>
      </c>
      <c r="D133" s="360" t="s">
        <v>1376</v>
      </c>
      <c r="E133" s="352" t="s">
        <v>1011</v>
      </c>
      <c r="F133" s="361"/>
      <c r="G133" s="361"/>
      <c r="H133" s="361"/>
      <c r="I133" s="361"/>
      <c r="J133" s="361">
        <v>40000</v>
      </c>
      <c r="K133" s="361">
        <v>40000</v>
      </c>
      <c r="L133" s="361">
        <v>27444.720000000001</v>
      </c>
      <c r="M133" s="361">
        <v>27444.720000000001</v>
      </c>
      <c r="N133" s="362">
        <v>27444.720000000001</v>
      </c>
      <c r="O133" s="362">
        <v>27444.720000000001</v>
      </c>
      <c r="P133" s="363">
        <v>42735</v>
      </c>
      <c r="Q133" s="356">
        <v>1</v>
      </c>
      <c r="R133" s="357">
        <v>1</v>
      </c>
      <c r="S133" s="362">
        <v>0</v>
      </c>
      <c r="T133" s="362">
        <v>27444.720000000001</v>
      </c>
      <c r="U133" s="362">
        <v>0</v>
      </c>
      <c r="V133" s="362"/>
      <c r="W133" s="359">
        <f t="shared" si="2"/>
        <v>0</v>
      </c>
      <c r="X133" s="350" t="s">
        <v>599</v>
      </c>
      <c r="Y133" s="362"/>
      <c r="Z133" s="362"/>
      <c r="AA133" s="359"/>
      <c r="AB133" s="350"/>
    </row>
    <row r="134" spans="1:28" s="149" customFormat="1" ht="89.25">
      <c r="A134" s="349">
        <f t="shared" ca="1" si="4"/>
        <v>129</v>
      </c>
      <c r="B134" s="350" t="s">
        <v>1377</v>
      </c>
      <c r="C134" s="360" t="s">
        <v>1378</v>
      </c>
      <c r="D134" s="360" t="s">
        <v>1379</v>
      </c>
      <c r="E134" s="352" t="s">
        <v>1011</v>
      </c>
      <c r="F134" s="361"/>
      <c r="G134" s="361"/>
      <c r="H134" s="361"/>
      <c r="I134" s="361"/>
      <c r="J134" s="361"/>
      <c r="K134" s="361">
        <v>14000</v>
      </c>
      <c r="L134" s="361">
        <v>11823.16</v>
      </c>
      <c r="M134" s="361">
        <f>11823.16+4128.57</f>
        <v>15951.73</v>
      </c>
      <c r="N134" s="362">
        <f>11823.16+4128.57</f>
        <v>15951.73</v>
      </c>
      <c r="O134" s="362">
        <f>11823.16+4128.57</f>
        <v>15951.73</v>
      </c>
      <c r="P134" s="363">
        <v>42826</v>
      </c>
      <c r="Q134" s="356">
        <v>1</v>
      </c>
      <c r="R134" s="357">
        <v>1</v>
      </c>
      <c r="S134" s="362"/>
      <c r="T134" s="358">
        <v>15951.73</v>
      </c>
      <c r="U134" s="362"/>
      <c r="V134" s="358"/>
      <c r="W134" s="359">
        <f t="shared" ref="W134:W165" si="5">O134-S134-T134</f>
        <v>0</v>
      </c>
      <c r="X134" s="350" t="s">
        <v>599</v>
      </c>
      <c r="Y134" s="362"/>
      <c r="Z134" s="358"/>
      <c r="AA134" s="359"/>
      <c r="AB134" s="350"/>
    </row>
    <row r="135" spans="1:28" s="149" customFormat="1" ht="76.5">
      <c r="A135" s="349">
        <f t="shared" ca="1" si="4"/>
        <v>130</v>
      </c>
      <c r="B135" s="350" t="s">
        <v>1380</v>
      </c>
      <c r="C135" s="351" t="s">
        <v>1381</v>
      </c>
      <c r="D135" s="360" t="s">
        <v>1382</v>
      </c>
      <c r="E135" s="352" t="s">
        <v>1011</v>
      </c>
      <c r="F135" s="361"/>
      <c r="G135" s="361"/>
      <c r="H135" s="361"/>
      <c r="I135" s="361"/>
      <c r="J135" s="361"/>
      <c r="K135" s="361"/>
      <c r="L135" s="365">
        <v>24500</v>
      </c>
      <c r="M135" s="365">
        <v>24500</v>
      </c>
      <c r="N135" s="375">
        <v>19420.55</v>
      </c>
      <c r="O135" s="375">
        <v>19420.55</v>
      </c>
      <c r="P135" s="363">
        <v>42835</v>
      </c>
      <c r="Q135" s="356">
        <v>1</v>
      </c>
      <c r="R135" s="357">
        <v>1</v>
      </c>
      <c r="S135" s="362">
        <v>0</v>
      </c>
      <c r="T135" s="362">
        <v>19420.55</v>
      </c>
      <c r="U135" s="362">
        <v>0</v>
      </c>
      <c r="V135" s="362"/>
      <c r="W135" s="359">
        <f t="shared" si="5"/>
        <v>0</v>
      </c>
      <c r="X135" s="350" t="s">
        <v>599</v>
      </c>
      <c r="Y135" s="362"/>
      <c r="Z135" s="362"/>
      <c r="AA135" s="359"/>
      <c r="AB135" s="350"/>
    </row>
    <row r="136" spans="1:28" s="149" customFormat="1" ht="76.5">
      <c r="A136" s="349">
        <f t="shared" ca="1" si="4"/>
        <v>131</v>
      </c>
      <c r="B136" s="349" t="s">
        <v>1383</v>
      </c>
      <c r="C136" s="360" t="s">
        <v>1384</v>
      </c>
      <c r="D136" s="360" t="s">
        <v>1385</v>
      </c>
      <c r="E136" s="352" t="s">
        <v>1011</v>
      </c>
      <c r="F136" s="361"/>
      <c r="G136" s="361"/>
      <c r="H136" s="361"/>
      <c r="I136" s="361"/>
      <c r="J136" s="361"/>
      <c r="K136" s="361"/>
      <c r="L136" s="365">
        <v>7000</v>
      </c>
      <c r="M136" s="365">
        <v>7000</v>
      </c>
      <c r="N136" s="375">
        <v>15366</v>
      </c>
      <c r="O136" s="375">
        <v>15366</v>
      </c>
      <c r="P136" s="363">
        <v>42916</v>
      </c>
      <c r="Q136" s="356">
        <v>1</v>
      </c>
      <c r="R136" s="357">
        <v>1</v>
      </c>
      <c r="S136" s="358">
        <v>0</v>
      </c>
      <c r="T136" s="358">
        <v>15366</v>
      </c>
      <c r="U136" s="358">
        <v>0</v>
      </c>
      <c r="V136" s="358"/>
      <c r="W136" s="359">
        <f t="shared" si="5"/>
        <v>0</v>
      </c>
      <c r="X136" s="350" t="s">
        <v>599</v>
      </c>
      <c r="Y136" s="358"/>
      <c r="Z136" s="358"/>
      <c r="AA136" s="359"/>
      <c r="AB136" s="350"/>
    </row>
    <row r="137" spans="1:28" s="149" customFormat="1" ht="102">
      <c r="A137" s="349">
        <f t="shared" ca="1" si="4"/>
        <v>132</v>
      </c>
      <c r="B137" s="350" t="s">
        <v>1386</v>
      </c>
      <c r="C137" s="351" t="s">
        <v>1387</v>
      </c>
      <c r="D137" s="360" t="s">
        <v>1388</v>
      </c>
      <c r="E137" s="352" t="s">
        <v>1011</v>
      </c>
      <c r="F137" s="361"/>
      <c r="G137" s="361"/>
      <c r="H137" s="361"/>
      <c r="I137" s="361"/>
      <c r="J137" s="361"/>
      <c r="K137" s="361"/>
      <c r="L137" s="361">
        <v>38296</v>
      </c>
      <c r="M137" s="361">
        <v>39448</v>
      </c>
      <c r="N137" s="362">
        <v>39448</v>
      </c>
      <c r="O137" s="362">
        <v>39448</v>
      </c>
      <c r="P137" s="363">
        <v>43115</v>
      </c>
      <c r="Q137" s="356">
        <v>1</v>
      </c>
      <c r="R137" s="357">
        <v>0.5</v>
      </c>
      <c r="S137" s="358">
        <v>39448</v>
      </c>
      <c r="T137" s="358">
        <v>0</v>
      </c>
      <c r="U137" s="358"/>
      <c r="V137" s="358">
        <v>0</v>
      </c>
      <c r="W137" s="359">
        <f t="shared" si="5"/>
        <v>0</v>
      </c>
      <c r="X137" s="350" t="s">
        <v>599</v>
      </c>
      <c r="Y137" s="358"/>
      <c r="Z137" s="358"/>
      <c r="AA137" s="359"/>
      <c r="AB137" s="350"/>
    </row>
    <row r="138" spans="1:28" s="149" customFormat="1" ht="89.25">
      <c r="A138" s="349">
        <f t="shared" ca="1" si="4"/>
        <v>133</v>
      </c>
      <c r="B138" s="349" t="s">
        <v>1389</v>
      </c>
      <c r="C138" s="368" t="s">
        <v>1390</v>
      </c>
      <c r="D138" s="360" t="s">
        <v>1391</v>
      </c>
      <c r="E138" s="352" t="s">
        <v>1011</v>
      </c>
      <c r="F138" s="361"/>
      <c r="G138" s="361"/>
      <c r="H138" s="361"/>
      <c r="I138" s="361"/>
      <c r="J138" s="361"/>
      <c r="K138" s="361"/>
      <c r="L138" s="361">
        <v>350000</v>
      </c>
      <c r="M138" s="361">
        <v>350000</v>
      </c>
      <c r="N138" s="362">
        <v>350000</v>
      </c>
      <c r="O138" s="362">
        <v>350000</v>
      </c>
      <c r="P138" s="355" t="s">
        <v>1029</v>
      </c>
      <c r="Q138" s="356">
        <v>1</v>
      </c>
      <c r="R138" s="357">
        <v>0</v>
      </c>
      <c r="S138" s="358">
        <v>0</v>
      </c>
      <c r="T138" s="358">
        <v>350000</v>
      </c>
      <c r="U138" s="358">
        <v>0</v>
      </c>
      <c r="V138" s="358"/>
      <c r="W138" s="359">
        <f t="shared" si="5"/>
        <v>0</v>
      </c>
      <c r="X138" s="350" t="s">
        <v>599</v>
      </c>
      <c r="Y138" s="358"/>
      <c r="Z138" s="358"/>
      <c r="AA138" s="359"/>
      <c r="AB138" s="350"/>
    </row>
    <row r="139" spans="1:28" s="149" customFormat="1" ht="89.25">
      <c r="A139" s="349">
        <f t="shared" ca="1" si="4"/>
        <v>134</v>
      </c>
      <c r="B139" s="349" t="s">
        <v>1392</v>
      </c>
      <c r="C139" s="368" t="s">
        <v>1393</v>
      </c>
      <c r="D139" s="360" t="s">
        <v>1394</v>
      </c>
      <c r="E139" s="352" t="s">
        <v>1011</v>
      </c>
      <c r="F139" s="361"/>
      <c r="G139" s="361"/>
      <c r="H139" s="361"/>
      <c r="I139" s="361"/>
      <c r="J139" s="361"/>
      <c r="K139" s="361"/>
      <c r="L139" s="361">
        <v>350000</v>
      </c>
      <c r="M139" s="361">
        <v>350000</v>
      </c>
      <c r="N139" s="362">
        <v>350000</v>
      </c>
      <c r="O139" s="362">
        <v>350000</v>
      </c>
      <c r="P139" s="355" t="s">
        <v>1029</v>
      </c>
      <c r="Q139" s="356">
        <v>1</v>
      </c>
      <c r="R139" s="357">
        <v>0</v>
      </c>
      <c r="S139" s="358">
        <v>0</v>
      </c>
      <c r="T139" s="358">
        <v>350000</v>
      </c>
      <c r="U139" s="358">
        <v>0</v>
      </c>
      <c r="V139" s="358"/>
      <c r="W139" s="359">
        <f t="shared" si="5"/>
        <v>0</v>
      </c>
      <c r="X139" s="350" t="s">
        <v>599</v>
      </c>
      <c r="Y139" s="358"/>
      <c r="Z139" s="358"/>
      <c r="AA139" s="359"/>
      <c r="AB139" s="350"/>
    </row>
    <row r="140" spans="1:28" s="149" customFormat="1" ht="102">
      <c r="A140" s="349">
        <f t="shared" ca="1" si="4"/>
        <v>135</v>
      </c>
      <c r="B140" s="350" t="s">
        <v>1395</v>
      </c>
      <c r="C140" s="351" t="s">
        <v>1396</v>
      </c>
      <c r="D140" s="360" t="s">
        <v>1397</v>
      </c>
      <c r="E140" s="352" t="s">
        <v>1011</v>
      </c>
      <c r="F140" s="361"/>
      <c r="G140" s="361"/>
      <c r="H140" s="361"/>
      <c r="I140" s="361"/>
      <c r="J140" s="361"/>
      <c r="K140" s="361"/>
      <c r="L140" s="365">
        <v>20000</v>
      </c>
      <c r="M140" s="365">
        <v>39448</v>
      </c>
      <c r="N140" s="375">
        <v>15359.5</v>
      </c>
      <c r="O140" s="375">
        <v>15359.5</v>
      </c>
      <c r="P140" s="363">
        <v>43131</v>
      </c>
      <c r="Q140" s="356">
        <v>1</v>
      </c>
      <c r="R140" s="357">
        <v>0.2</v>
      </c>
      <c r="S140" s="362"/>
      <c r="T140" s="358">
        <v>15359.5</v>
      </c>
      <c r="U140" s="362"/>
      <c r="V140" s="358"/>
      <c r="W140" s="359">
        <f t="shared" si="5"/>
        <v>0</v>
      </c>
      <c r="X140" s="350" t="s">
        <v>599</v>
      </c>
      <c r="Y140" s="362"/>
      <c r="Z140" s="358"/>
      <c r="AA140" s="359"/>
      <c r="AB140" s="350"/>
    </row>
    <row r="141" spans="1:28" s="149" customFormat="1" ht="76.5">
      <c r="A141" s="349">
        <f t="shared" ca="1" si="4"/>
        <v>136</v>
      </c>
      <c r="B141" s="544" t="s">
        <v>1398</v>
      </c>
      <c r="C141" s="360" t="s">
        <v>1399</v>
      </c>
      <c r="D141" s="360" t="s">
        <v>1400</v>
      </c>
      <c r="E141" s="352" t="s">
        <v>1011</v>
      </c>
      <c r="F141" s="376"/>
      <c r="G141" s="361"/>
      <c r="H141" s="361"/>
      <c r="I141" s="361"/>
      <c r="J141" s="377"/>
      <c r="K141" s="378"/>
      <c r="L141" s="365">
        <v>215000</v>
      </c>
      <c r="M141" s="365">
        <v>212440</v>
      </c>
      <c r="N141" s="375">
        <v>176500</v>
      </c>
      <c r="O141" s="375">
        <v>176500</v>
      </c>
      <c r="P141" s="363">
        <v>39430</v>
      </c>
      <c r="Q141" s="356">
        <v>1</v>
      </c>
      <c r="R141" s="357">
        <v>0.99</v>
      </c>
      <c r="S141" s="358">
        <v>176500</v>
      </c>
      <c r="T141" s="358"/>
      <c r="U141" s="358"/>
      <c r="V141" s="358"/>
      <c r="W141" s="359">
        <f t="shared" si="5"/>
        <v>0</v>
      </c>
      <c r="X141" s="350" t="s">
        <v>599</v>
      </c>
      <c r="Y141" s="545"/>
      <c r="Z141" s="358"/>
      <c r="AA141" s="359"/>
      <c r="AB141" s="350"/>
    </row>
    <row r="142" spans="1:28" s="149" customFormat="1" ht="102">
      <c r="A142" s="349">
        <f t="shared" ca="1" si="4"/>
        <v>137</v>
      </c>
      <c r="B142" s="350" t="s">
        <v>1380</v>
      </c>
      <c r="C142" s="351" t="s">
        <v>1401</v>
      </c>
      <c r="D142" s="360" t="s">
        <v>1402</v>
      </c>
      <c r="E142" s="352" t="s">
        <v>1011</v>
      </c>
      <c r="F142" s="361"/>
      <c r="G142" s="361"/>
      <c r="H142" s="361"/>
      <c r="I142" s="361"/>
      <c r="J142" s="361"/>
      <c r="K142" s="361"/>
      <c r="L142" s="365">
        <v>25000</v>
      </c>
      <c r="M142" s="365">
        <v>22698.52</v>
      </c>
      <c r="N142" s="375">
        <v>22698.52</v>
      </c>
      <c r="O142" s="375">
        <v>22698.52</v>
      </c>
      <c r="P142" s="363">
        <v>43131</v>
      </c>
      <c r="Q142" s="356">
        <v>1</v>
      </c>
      <c r="R142" s="357">
        <v>0.1</v>
      </c>
      <c r="S142" s="362"/>
      <c r="T142" s="358">
        <v>22698.52</v>
      </c>
      <c r="U142" s="362"/>
      <c r="V142" s="358"/>
      <c r="W142" s="359">
        <f t="shared" si="5"/>
        <v>0</v>
      </c>
      <c r="X142" s="350" t="s">
        <v>599</v>
      </c>
      <c r="Y142" s="362"/>
      <c r="Z142" s="358"/>
      <c r="AA142" s="359"/>
      <c r="AB142" s="350"/>
    </row>
    <row r="143" spans="1:28" s="149" customFormat="1" ht="63.75">
      <c r="A143" s="349">
        <f t="shared" ca="1" si="4"/>
        <v>138</v>
      </c>
      <c r="B143" s="372" t="s">
        <v>1403</v>
      </c>
      <c r="C143" s="360" t="s">
        <v>1404</v>
      </c>
      <c r="D143" s="360" t="s">
        <v>1405</v>
      </c>
      <c r="E143" s="352" t="s">
        <v>1011</v>
      </c>
      <c r="F143" s="361"/>
      <c r="G143" s="361"/>
      <c r="H143" s="361"/>
      <c r="I143" s="361"/>
      <c r="J143" s="361"/>
      <c r="K143" s="361"/>
      <c r="L143" s="361">
        <v>60000</v>
      </c>
      <c r="M143" s="361">
        <v>60000</v>
      </c>
      <c r="N143" s="362">
        <v>36750</v>
      </c>
      <c r="O143" s="362">
        <v>36750</v>
      </c>
      <c r="P143" s="363">
        <v>42947</v>
      </c>
      <c r="Q143" s="356">
        <v>1</v>
      </c>
      <c r="R143" s="357">
        <v>1</v>
      </c>
      <c r="S143" s="358">
        <v>0</v>
      </c>
      <c r="T143" s="358">
        <v>36750</v>
      </c>
      <c r="U143" s="358">
        <v>0</v>
      </c>
      <c r="V143" s="358"/>
      <c r="W143" s="359">
        <f t="shared" si="5"/>
        <v>0</v>
      </c>
      <c r="X143" s="350" t="s">
        <v>599</v>
      </c>
      <c r="Y143" s="358"/>
      <c r="Z143" s="358"/>
      <c r="AA143" s="359"/>
      <c r="AB143" s="350"/>
    </row>
    <row r="144" spans="1:28" s="149" customFormat="1" ht="51">
      <c r="A144" s="349">
        <f t="shared" ca="1" si="4"/>
        <v>139</v>
      </c>
      <c r="B144" s="372" t="s">
        <v>1406</v>
      </c>
      <c r="C144" s="360" t="s">
        <v>1407</v>
      </c>
      <c r="D144" s="360" t="s">
        <v>1408</v>
      </c>
      <c r="E144" s="352" t="s">
        <v>1011</v>
      </c>
      <c r="F144" s="361"/>
      <c r="G144" s="361"/>
      <c r="H144" s="361"/>
      <c r="I144" s="361"/>
      <c r="J144" s="361"/>
      <c r="K144" s="361"/>
      <c r="L144" s="361"/>
      <c r="M144" s="361">
        <v>28875</v>
      </c>
      <c r="N144" s="362">
        <v>28875</v>
      </c>
      <c r="O144" s="362">
        <v>28875</v>
      </c>
      <c r="P144" s="363">
        <v>42948</v>
      </c>
      <c r="Q144" s="356">
        <v>1</v>
      </c>
      <c r="R144" s="357">
        <v>1</v>
      </c>
      <c r="S144" s="358">
        <v>0</v>
      </c>
      <c r="T144" s="358">
        <v>28875</v>
      </c>
      <c r="U144" s="358">
        <v>0</v>
      </c>
      <c r="V144" s="358"/>
      <c r="W144" s="359">
        <f t="shared" si="5"/>
        <v>0</v>
      </c>
      <c r="X144" s="350" t="s">
        <v>599</v>
      </c>
      <c r="Y144" s="358"/>
      <c r="Z144" s="358"/>
      <c r="AA144" s="359"/>
      <c r="AB144" s="350"/>
    </row>
    <row r="145" spans="1:28" s="149" customFormat="1" ht="102">
      <c r="A145" s="349">
        <f t="shared" ca="1" si="4"/>
        <v>140</v>
      </c>
      <c r="B145" s="372" t="s">
        <v>1409</v>
      </c>
      <c r="C145" s="360" t="s">
        <v>1410</v>
      </c>
      <c r="D145" s="360" t="s">
        <v>1411</v>
      </c>
      <c r="E145" s="352" t="s">
        <v>1011</v>
      </c>
      <c r="F145" s="361"/>
      <c r="G145" s="361"/>
      <c r="H145" s="361"/>
      <c r="I145" s="361"/>
      <c r="J145" s="361"/>
      <c r="K145" s="361"/>
      <c r="L145" s="361"/>
      <c r="M145" s="361">
        <v>50000</v>
      </c>
      <c r="N145" s="362">
        <v>48159.69</v>
      </c>
      <c r="O145" s="362">
        <v>48159.69</v>
      </c>
      <c r="P145" s="363">
        <v>43159</v>
      </c>
      <c r="Q145" s="356">
        <v>1</v>
      </c>
      <c r="R145" s="357">
        <v>0.95</v>
      </c>
      <c r="S145" s="358">
        <v>48159.69</v>
      </c>
      <c r="T145" s="358"/>
      <c r="U145" s="358"/>
      <c r="V145" s="358"/>
      <c r="W145" s="359">
        <f t="shared" si="5"/>
        <v>0</v>
      </c>
      <c r="X145" s="350" t="s">
        <v>599</v>
      </c>
      <c r="Y145" s="358"/>
      <c r="Z145" s="358"/>
      <c r="AA145" s="359"/>
      <c r="AB145" s="350"/>
    </row>
    <row r="146" spans="1:28" s="149" customFormat="1" ht="89.25">
      <c r="A146" s="349">
        <f t="shared" ca="1" si="4"/>
        <v>141</v>
      </c>
      <c r="B146" s="372" t="s">
        <v>1412</v>
      </c>
      <c r="C146" s="360" t="s">
        <v>1413</v>
      </c>
      <c r="D146" s="360" t="s">
        <v>1414</v>
      </c>
      <c r="E146" s="352" t="s">
        <v>1011</v>
      </c>
      <c r="F146" s="361"/>
      <c r="G146" s="361"/>
      <c r="H146" s="361"/>
      <c r="I146" s="361"/>
      <c r="J146" s="361"/>
      <c r="K146" s="361"/>
      <c r="L146" s="361"/>
      <c r="M146" s="361">
        <v>15000</v>
      </c>
      <c r="N146" s="362">
        <v>14690</v>
      </c>
      <c r="O146" s="362">
        <v>14690</v>
      </c>
      <c r="P146" s="363">
        <v>42747</v>
      </c>
      <c r="Q146" s="356">
        <v>1</v>
      </c>
      <c r="R146" s="357">
        <v>1</v>
      </c>
      <c r="S146" s="358">
        <v>0</v>
      </c>
      <c r="T146" s="358">
        <v>14690</v>
      </c>
      <c r="U146" s="358">
        <v>0</v>
      </c>
      <c r="V146" s="358"/>
      <c r="W146" s="359">
        <f t="shared" si="5"/>
        <v>0</v>
      </c>
      <c r="X146" s="350" t="s">
        <v>599</v>
      </c>
      <c r="Y146" s="358"/>
      <c r="Z146" s="358"/>
      <c r="AA146" s="359"/>
      <c r="AB146" s="350"/>
    </row>
    <row r="147" spans="1:28" s="149" customFormat="1" ht="102">
      <c r="A147" s="349">
        <f t="shared" ca="1" si="4"/>
        <v>142</v>
      </c>
      <c r="B147" s="372" t="s">
        <v>1415</v>
      </c>
      <c r="C147" s="360" t="s">
        <v>1416</v>
      </c>
      <c r="D147" s="360" t="s">
        <v>1417</v>
      </c>
      <c r="E147" s="352" t="s">
        <v>1011</v>
      </c>
      <c r="F147" s="361"/>
      <c r="G147" s="361"/>
      <c r="H147" s="361"/>
      <c r="I147" s="361"/>
      <c r="J147" s="361"/>
      <c r="K147" s="361"/>
      <c r="L147" s="361"/>
      <c r="M147" s="361">
        <v>105000</v>
      </c>
      <c r="N147" s="362">
        <v>105000</v>
      </c>
      <c r="O147" s="362">
        <v>105000</v>
      </c>
      <c r="P147" s="363" t="s">
        <v>1029</v>
      </c>
      <c r="Q147" s="356">
        <v>0</v>
      </c>
      <c r="R147" s="357">
        <v>0</v>
      </c>
      <c r="S147" s="358">
        <v>0</v>
      </c>
      <c r="T147" s="358">
        <v>105000</v>
      </c>
      <c r="U147" s="358">
        <v>0</v>
      </c>
      <c r="V147" s="358"/>
      <c r="W147" s="359">
        <f t="shared" si="5"/>
        <v>0</v>
      </c>
      <c r="X147" s="350" t="s">
        <v>599</v>
      </c>
      <c r="Y147" s="358"/>
      <c r="Z147" s="358"/>
      <c r="AA147" s="359"/>
      <c r="AB147" s="350"/>
    </row>
    <row r="148" spans="1:28" s="149" customFormat="1" ht="114.75">
      <c r="A148" s="349">
        <f t="shared" ca="1" si="4"/>
        <v>143</v>
      </c>
      <c r="B148" s="372" t="s">
        <v>1418</v>
      </c>
      <c r="C148" s="360" t="s">
        <v>1419</v>
      </c>
      <c r="D148" s="360" t="s">
        <v>1420</v>
      </c>
      <c r="E148" s="352" t="s">
        <v>1011</v>
      </c>
      <c r="F148" s="361"/>
      <c r="G148" s="361"/>
      <c r="H148" s="361"/>
      <c r="I148" s="361"/>
      <c r="J148" s="361"/>
      <c r="K148" s="361"/>
      <c r="L148" s="361"/>
      <c r="M148" s="361">
        <v>9585</v>
      </c>
      <c r="N148" s="362">
        <v>9585</v>
      </c>
      <c r="O148" s="362">
        <v>9585</v>
      </c>
      <c r="P148" s="363">
        <v>42859</v>
      </c>
      <c r="Q148" s="356">
        <v>1</v>
      </c>
      <c r="R148" s="357">
        <v>1</v>
      </c>
      <c r="S148" s="358">
        <v>0</v>
      </c>
      <c r="T148" s="358">
        <v>9585</v>
      </c>
      <c r="U148" s="358">
        <v>0</v>
      </c>
      <c r="V148" s="358"/>
      <c r="W148" s="359">
        <f t="shared" si="5"/>
        <v>0</v>
      </c>
      <c r="X148" s="350" t="s">
        <v>599</v>
      </c>
      <c r="Y148" s="358"/>
      <c r="Z148" s="358"/>
      <c r="AA148" s="359"/>
      <c r="AB148" s="350"/>
    </row>
    <row r="149" spans="1:28" s="149" customFormat="1" ht="76.5">
      <c r="A149" s="349">
        <f t="shared" ca="1" si="4"/>
        <v>144</v>
      </c>
      <c r="B149" s="372" t="s">
        <v>1421</v>
      </c>
      <c r="C149" s="360" t="s">
        <v>1422</v>
      </c>
      <c r="D149" s="360" t="s">
        <v>1423</v>
      </c>
      <c r="E149" s="352" t="s">
        <v>1011</v>
      </c>
      <c r="F149" s="361"/>
      <c r="G149" s="361"/>
      <c r="H149" s="361"/>
      <c r="I149" s="361"/>
      <c r="J149" s="361"/>
      <c r="K149" s="361"/>
      <c r="L149" s="361"/>
      <c r="M149" s="361">
        <v>7124</v>
      </c>
      <c r="N149" s="362">
        <v>12720</v>
      </c>
      <c r="O149" s="362">
        <v>12720</v>
      </c>
      <c r="P149" s="363">
        <v>43011</v>
      </c>
      <c r="Q149" s="356">
        <v>1</v>
      </c>
      <c r="R149" s="357">
        <v>1</v>
      </c>
      <c r="S149" s="358"/>
      <c r="T149" s="358">
        <v>12720</v>
      </c>
      <c r="U149" s="358"/>
      <c r="V149" s="358"/>
      <c r="W149" s="359">
        <f t="shared" si="5"/>
        <v>0</v>
      </c>
      <c r="X149" s="350" t="s">
        <v>599</v>
      </c>
      <c r="Y149" s="358"/>
      <c r="Z149" s="358"/>
      <c r="AA149" s="359"/>
      <c r="AB149" s="350"/>
    </row>
    <row r="150" spans="1:28" s="149" customFormat="1" ht="89.25">
      <c r="A150" s="349">
        <f t="shared" ca="1" si="4"/>
        <v>145</v>
      </c>
      <c r="B150" s="372" t="s">
        <v>1424</v>
      </c>
      <c r="C150" s="360" t="s">
        <v>1425</v>
      </c>
      <c r="D150" s="360" t="s">
        <v>1426</v>
      </c>
      <c r="E150" s="352" t="s">
        <v>1011</v>
      </c>
      <c r="F150" s="361"/>
      <c r="G150" s="361"/>
      <c r="H150" s="361"/>
      <c r="I150" s="361"/>
      <c r="J150" s="361"/>
      <c r="K150" s="361"/>
      <c r="L150" s="361"/>
      <c r="M150" s="361">
        <v>30000</v>
      </c>
      <c r="N150" s="362">
        <v>44989.61</v>
      </c>
      <c r="O150" s="362">
        <v>44989.61</v>
      </c>
      <c r="P150" s="363">
        <v>43115</v>
      </c>
      <c r="Q150" s="356">
        <v>1</v>
      </c>
      <c r="R150" s="357">
        <v>0.9</v>
      </c>
      <c r="S150" s="358">
        <v>44989.61</v>
      </c>
      <c r="T150" s="358"/>
      <c r="U150" s="358"/>
      <c r="V150" s="358"/>
      <c r="W150" s="359">
        <f t="shared" si="5"/>
        <v>0</v>
      </c>
      <c r="X150" s="350" t="s">
        <v>599</v>
      </c>
      <c r="Y150" s="358"/>
      <c r="Z150" s="358"/>
      <c r="AA150" s="359"/>
      <c r="AB150" s="350"/>
    </row>
    <row r="151" spans="1:28" s="149" customFormat="1" ht="102">
      <c r="A151" s="349">
        <f t="shared" ca="1" si="4"/>
        <v>146</v>
      </c>
      <c r="B151" s="372" t="s">
        <v>1427</v>
      </c>
      <c r="C151" s="360" t="s">
        <v>1428</v>
      </c>
      <c r="D151" s="360" t="s">
        <v>1429</v>
      </c>
      <c r="E151" s="352" t="s">
        <v>1011</v>
      </c>
      <c r="F151" s="361"/>
      <c r="G151" s="361"/>
      <c r="H151" s="361"/>
      <c r="I151" s="361"/>
      <c r="J151" s="361"/>
      <c r="K151" s="361"/>
      <c r="L151" s="361"/>
      <c r="M151" s="361"/>
      <c r="N151" s="362">
        <v>3000</v>
      </c>
      <c r="O151" s="362">
        <v>3000</v>
      </c>
      <c r="P151" s="363">
        <v>42976</v>
      </c>
      <c r="Q151" s="356">
        <v>1</v>
      </c>
      <c r="R151" s="357">
        <v>1</v>
      </c>
      <c r="S151" s="358">
        <v>0</v>
      </c>
      <c r="T151" s="358">
        <v>3000</v>
      </c>
      <c r="U151" s="358">
        <v>0</v>
      </c>
      <c r="V151" s="358"/>
      <c r="W151" s="359">
        <f t="shared" si="5"/>
        <v>0</v>
      </c>
      <c r="X151" s="350" t="s">
        <v>599</v>
      </c>
      <c r="Y151" s="358"/>
      <c r="Z151" s="358"/>
      <c r="AA151" s="359"/>
      <c r="AB151" s="350"/>
    </row>
    <row r="152" spans="1:28" s="149" customFormat="1" ht="89.25">
      <c r="A152" s="349">
        <f t="shared" ca="1" si="4"/>
        <v>147</v>
      </c>
      <c r="B152" s="372" t="s">
        <v>1374</v>
      </c>
      <c r="C152" s="360" t="s">
        <v>1375</v>
      </c>
      <c r="D152" s="360" t="s">
        <v>1430</v>
      </c>
      <c r="E152" s="352" t="s">
        <v>1011</v>
      </c>
      <c r="F152" s="361"/>
      <c r="G152" s="361"/>
      <c r="H152" s="361"/>
      <c r="I152" s="361"/>
      <c r="J152" s="361"/>
      <c r="K152" s="361"/>
      <c r="L152" s="361"/>
      <c r="M152" s="361">
        <v>50000</v>
      </c>
      <c r="N152" s="362">
        <v>51900</v>
      </c>
      <c r="O152" s="362">
        <v>51900</v>
      </c>
      <c r="P152" s="363">
        <v>43131</v>
      </c>
      <c r="Q152" s="356">
        <v>1</v>
      </c>
      <c r="R152" s="357">
        <v>0.95</v>
      </c>
      <c r="S152" s="358">
        <v>51900</v>
      </c>
      <c r="T152" s="358">
        <v>0</v>
      </c>
      <c r="U152" s="358"/>
      <c r="V152" s="358">
        <v>0</v>
      </c>
      <c r="W152" s="359">
        <f t="shared" si="5"/>
        <v>0</v>
      </c>
      <c r="X152" s="350" t="s">
        <v>599</v>
      </c>
      <c r="Y152" s="358"/>
      <c r="Z152" s="358"/>
      <c r="AA152" s="359"/>
      <c r="AB152" s="350"/>
    </row>
    <row r="153" spans="1:28" s="149" customFormat="1" ht="63.75" customHeight="1">
      <c r="A153" s="349">
        <f t="shared" ca="1" si="4"/>
        <v>148</v>
      </c>
      <c r="B153" s="350" t="s">
        <v>1380</v>
      </c>
      <c r="C153" s="351" t="s">
        <v>1431</v>
      </c>
      <c r="D153" s="360" t="s">
        <v>1432</v>
      </c>
      <c r="E153" s="352" t="s">
        <v>1011</v>
      </c>
      <c r="F153" s="361"/>
      <c r="G153" s="361"/>
      <c r="H153" s="361"/>
      <c r="I153" s="361"/>
      <c r="J153" s="361"/>
      <c r="K153" s="361"/>
      <c r="L153" s="361"/>
      <c r="M153" s="361"/>
      <c r="N153" s="362">
        <v>17386.93</v>
      </c>
      <c r="O153" s="362">
        <v>17386.93</v>
      </c>
      <c r="P153" s="363">
        <v>43190</v>
      </c>
      <c r="Q153" s="356">
        <v>1</v>
      </c>
      <c r="R153" s="357">
        <v>0.2</v>
      </c>
      <c r="S153" s="358"/>
      <c r="T153" s="358">
        <v>17386.93</v>
      </c>
      <c r="U153" s="358"/>
      <c r="V153" s="358">
        <v>0</v>
      </c>
      <c r="W153" s="359">
        <f t="shared" si="5"/>
        <v>0</v>
      </c>
      <c r="X153" s="350" t="s">
        <v>599</v>
      </c>
      <c r="Y153" s="358"/>
      <c r="Z153" s="358"/>
      <c r="AA153" s="359"/>
      <c r="AB153" s="350"/>
    </row>
    <row r="154" spans="1:28" s="149" customFormat="1" ht="63.75">
      <c r="A154" s="349">
        <f t="shared" ca="1" si="4"/>
        <v>149</v>
      </c>
      <c r="B154" s="350" t="s">
        <v>1433</v>
      </c>
      <c r="C154" s="351" t="s">
        <v>1434</v>
      </c>
      <c r="D154" s="360" t="s">
        <v>1435</v>
      </c>
      <c r="E154" s="352" t="s">
        <v>1011</v>
      </c>
      <c r="F154" s="361"/>
      <c r="G154" s="361"/>
      <c r="H154" s="361"/>
      <c r="I154" s="361"/>
      <c r="J154" s="361"/>
      <c r="K154" s="361"/>
      <c r="L154" s="361"/>
      <c r="M154" s="361"/>
      <c r="N154" s="362">
        <v>9534</v>
      </c>
      <c r="O154" s="362">
        <v>9534</v>
      </c>
      <c r="P154" s="363">
        <v>42977</v>
      </c>
      <c r="Q154" s="356">
        <v>1</v>
      </c>
      <c r="R154" s="357">
        <v>1</v>
      </c>
      <c r="S154" s="365"/>
      <c r="T154" s="365">
        <v>9534</v>
      </c>
      <c r="U154" s="365"/>
      <c r="V154" s="365"/>
      <c r="W154" s="359">
        <f t="shared" si="5"/>
        <v>0</v>
      </c>
      <c r="X154" s="350" t="s">
        <v>599</v>
      </c>
      <c r="Y154" s="365"/>
      <c r="Z154" s="365"/>
      <c r="AA154" s="359"/>
      <c r="AB154" s="350"/>
    </row>
    <row r="155" spans="1:28" s="149" customFormat="1" ht="76.5">
      <c r="A155" s="349">
        <f t="shared" ca="1" si="4"/>
        <v>150</v>
      </c>
      <c r="B155" s="350" t="s">
        <v>1436</v>
      </c>
      <c r="C155" s="368" t="s">
        <v>1437</v>
      </c>
      <c r="D155" s="360" t="s">
        <v>1438</v>
      </c>
      <c r="E155" s="352" t="s">
        <v>1011</v>
      </c>
      <c r="F155" s="361"/>
      <c r="G155" s="361"/>
      <c r="H155" s="361"/>
      <c r="I155" s="361"/>
      <c r="J155" s="361"/>
      <c r="K155" s="361"/>
      <c r="L155" s="361"/>
      <c r="M155" s="361"/>
      <c r="N155" s="362">
        <v>52000</v>
      </c>
      <c r="O155" s="362">
        <v>52000</v>
      </c>
      <c r="P155" s="363">
        <v>43020</v>
      </c>
      <c r="Q155" s="356">
        <v>1</v>
      </c>
      <c r="R155" s="357">
        <v>1</v>
      </c>
      <c r="S155" s="358"/>
      <c r="T155" s="358">
        <v>52000</v>
      </c>
      <c r="U155" s="358"/>
      <c r="V155" s="358"/>
      <c r="W155" s="359">
        <f t="shared" si="5"/>
        <v>0</v>
      </c>
      <c r="X155" s="350" t="s">
        <v>599</v>
      </c>
      <c r="Y155" s="358"/>
      <c r="Z155" s="358"/>
      <c r="AA155" s="359"/>
      <c r="AB155" s="350"/>
    </row>
    <row r="156" spans="1:28" s="149" customFormat="1" ht="76.5">
      <c r="A156" s="349">
        <f t="shared" ca="1" si="4"/>
        <v>151</v>
      </c>
      <c r="B156" s="371" t="s">
        <v>1439</v>
      </c>
      <c r="C156" s="368" t="s">
        <v>1440</v>
      </c>
      <c r="D156" s="360" t="s">
        <v>1441</v>
      </c>
      <c r="E156" s="352" t="s">
        <v>1011</v>
      </c>
      <c r="F156" s="361"/>
      <c r="G156" s="361"/>
      <c r="H156" s="361"/>
      <c r="I156" s="361"/>
      <c r="J156" s="361"/>
      <c r="K156" s="361"/>
      <c r="L156" s="361"/>
      <c r="M156" s="361"/>
      <c r="N156" s="362">
        <v>100000</v>
      </c>
      <c r="O156" s="362">
        <v>100000</v>
      </c>
      <c r="P156" s="355" t="s">
        <v>1029</v>
      </c>
      <c r="Q156" s="356">
        <v>0</v>
      </c>
      <c r="R156" s="357">
        <v>0</v>
      </c>
      <c r="S156" s="358"/>
      <c r="T156" s="358">
        <v>100000</v>
      </c>
      <c r="U156" s="358"/>
      <c r="V156" s="358"/>
      <c r="W156" s="359">
        <f t="shared" si="5"/>
        <v>0</v>
      </c>
      <c r="X156" s="350" t="s">
        <v>599</v>
      </c>
      <c r="Y156" s="358"/>
      <c r="Z156" s="358"/>
      <c r="AA156" s="359"/>
      <c r="AB156" s="350"/>
    </row>
    <row r="157" spans="1:28" s="149" customFormat="1" ht="51">
      <c r="A157" s="349">
        <f t="shared" ca="1" si="4"/>
        <v>152</v>
      </c>
      <c r="B157" s="371" t="s">
        <v>1442</v>
      </c>
      <c r="C157" s="368" t="s">
        <v>1443</v>
      </c>
      <c r="D157" s="360" t="s">
        <v>1444</v>
      </c>
      <c r="E157" s="352" t="s">
        <v>1011</v>
      </c>
      <c r="F157" s="361"/>
      <c r="G157" s="361"/>
      <c r="H157" s="361"/>
      <c r="I157" s="361"/>
      <c r="J157" s="361"/>
      <c r="K157" s="361"/>
      <c r="L157" s="361"/>
      <c r="M157" s="361"/>
      <c r="N157" s="362">
        <v>240373</v>
      </c>
      <c r="O157" s="362">
        <v>240373</v>
      </c>
      <c r="P157" s="355" t="s">
        <v>1029</v>
      </c>
      <c r="Q157" s="356" t="s">
        <v>794</v>
      </c>
      <c r="R157" s="357" t="s">
        <v>794</v>
      </c>
      <c r="S157" s="358"/>
      <c r="T157" s="362">
        <v>240373</v>
      </c>
      <c r="U157" s="358"/>
      <c r="V157" s="362"/>
      <c r="W157" s="359">
        <f t="shared" si="5"/>
        <v>0</v>
      </c>
      <c r="X157" s="350" t="s">
        <v>599</v>
      </c>
      <c r="Y157" s="358"/>
      <c r="Z157" s="358"/>
      <c r="AA157" s="359"/>
      <c r="AB157" s="350"/>
    </row>
    <row r="158" spans="1:28" s="149" customFormat="1" ht="102">
      <c r="A158" s="349">
        <f t="shared" ca="1" si="4"/>
        <v>153</v>
      </c>
      <c r="B158" s="372" t="s">
        <v>1445</v>
      </c>
      <c r="C158" s="360" t="s">
        <v>1446</v>
      </c>
      <c r="D158" s="360" t="s">
        <v>1447</v>
      </c>
      <c r="E158" s="352" t="s">
        <v>1025</v>
      </c>
      <c r="F158" s="361">
        <v>0</v>
      </c>
      <c r="G158" s="361">
        <v>0</v>
      </c>
      <c r="H158" s="361"/>
      <c r="I158" s="361"/>
      <c r="J158" s="361"/>
      <c r="K158" s="361">
        <v>65400</v>
      </c>
      <c r="L158" s="361">
        <v>65400</v>
      </c>
      <c r="M158" s="361">
        <v>65000</v>
      </c>
      <c r="N158" s="362">
        <v>65000</v>
      </c>
      <c r="O158" s="362">
        <v>65000</v>
      </c>
      <c r="P158" s="363">
        <v>42853</v>
      </c>
      <c r="Q158" s="356">
        <v>1</v>
      </c>
      <c r="R158" s="357">
        <v>1</v>
      </c>
      <c r="S158" s="358">
        <v>0</v>
      </c>
      <c r="T158" s="358">
        <v>65000</v>
      </c>
      <c r="U158" s="358">
        <v>0</v>
      </c>
      <c r="V158" s="358"/>
      <c r="W158" s="359">
        <f t="shared" si="5"/>
        <v>0</v>
      </c>
      <c r="X158" s="350" t="s">
        <v>599</v>
      </c>
      <c r="Y158" s="358"/>
      <c r="Z158" s="358"/>
      <c r="AA158" s="359"/>
      <c r="AB158" s="350"/>
    </row>
    <row r="159" spans="1:28" s="149" customFormat="1" ht="102">
      <c r="A159" s="349">
        <f t="shared" ca="1" si="4"/>
        <v>154</v>
      </c>
      <c r="B159" s="350" t="s">
        <v>1448</v>
      </c>
      <c r="C159" s="351" t="s">
        <v>1449</v>
      </c>
      <c r="D159" s="360" t="s">
        <v>1450</v>
      </c>
      <c r="E159" s="352" t="s">
        <v>1025</v>
      </c>
      <c r="F159" s="361"/>
      <c r="G159" s="361"/>
      <c r="H159" s="361"/>
      <c r="I159" s="361"/>
      <c r="J159" s="361"/>
      <c r="K159" s="361"/>
      <c r="L159" s="361">
        <f>14400+228995</f>
        <v>243395</v>
      </c>
      <c r="M159" s="361">
        <f>14400+228995</f>
        <v>243395</v>
      </c>
      <c r="N159" s="362">
        <f>14400+228995</f>
        <v>243395</v>
      </c>
      <c r="O159" s="362">
        <f>14400+228995</f>
        <v>243395</v>
      </c>
      <c r="P159" s="363">
        <v>42978</v>
      </c>
      <c r="Q159" s="356">
        <v>1</v>
      </c>
      <c r="R159" s="357">
        <v>1</v>
      </c>
      <c r="S159" s="358"/>
      <c r="T159" s="358">
        <f>33995+195000</f>
        <v>228995</v>
      </c>
      <c r="U159" s="358"/>
      <c r="V159" s="358"/>
      <c r="W159" s="359">
        <f t="shared" si="5"/>
        <v>14400</v>
      </c>
      <c r="X159" s="350" t="s">
        <v>599</v>
      </c>
      <c r="Y159" s="358"/>
      <c r="Z159" s="358"/>
      <c r="AA159" s="359"/>
      <c r="AB159" s="350"/>
    </row>
    <row r="160" spans="1:28" s="149" customFormat="1" ht="102">
      <c r="A160" s="349">
        <f t="shared" ca="1" si="4"/>
        <v>155</v>
      </c>
      <c r="B160" s="372" t="s">
        <v>1451</v>
      </c>
      <c r="C160" s="360" t="s">
        <v>1452</v>
      </c>
      <c r="D160" s="360" t="s">
        <v>1453</v>
      </c>
      <c r="E160" s="352" t="s">
        <v>1025</v>
      </c>
      <c r="F160" s="361"/>
      <c r="G160" s="361"/>
      <c r="H160" s="361"/>
      <c r="I160" s="361"/>
      <c r="J160" s="361"/>
      <c r="K160" s="361"/>
      <c r="L160" s="361">
        <v>13260</v>
      </c>
      <c r="M160" s="361">
        <v>13260</v>
      </c>
      <c r="N160" s="362">
        <v>13260</v>
      </c>
      <c r="O160" s="362">
        <v>13260</v>
      </c>
      <c r="P160" s="363" t="s">
        <v>1454</v>
      </c>
      <c r="Q160" s="356">
        <v>1</v>
      </c>
      <c r="R160" s="357">
        <v>1</v>
      </c>
      <c r="S160" s="358">
        <v>0</v>
      </c>
      <c r="T160" s="358">
        <v>13260</v>
      </c>
      <c r="U160" s="358">
        <v>0</v>
      </c>
      <c r="V160" s="358"/>
      <c r="W160" s="359">
        <f t="shared" si="5"/>
        <v>0</v>
      </c>
      <c r="X160" s="350" t="s">
        <v>599</v>
      </c>
      <c r="Y160" s="358"/>
      <c r="Z160" s="358"/>
      <c r="AA160" s="359"/>
      <c r="AB160" s="350"/>
    </row>
    <row r="161" spans="1:28" s="149" customFormat="1" ht="102">
      <c r="A161" s="349">
        <f t="shared" ca="1" si="4"/>
        <v>156</v>
      </c>
      <c r="B161" s="349" t="s">
        <v>1455</v>
      </c>
      <c r="C161" s="368" t="s">
        <v>1456</v>
      </c>
      <c r="D161" s="360" t="s">
        <v>1457</v>
      </c>
      <c r="E161" s="352" t="s">
        <v>1025</v>
      </c>
      <c r="F161" s="361"/>
      <c r="G161" s="361"/>
      <c r="H161" s="361"/>
      <c r="I161" s="361"/>
      <c r="J161" s="361"/>
      <c r="K161" s="361"/>
      <c r="L161" s="361">
        <v>30000</v>
      </c>
      <c r="M161" s="361">
        <v>30000</v>
      </c>
      <c r="N161" s="362">
        <v>60685.45</v>
      </c>
      <c r="O161" s="362">
        <v>60685.45</v>
      </c>
      <c r="P161" s="363">
        <v>42943</v>
      </c>
      <c r="Q161" s="356">
        <v>1</v>
      </c>
      <c r="R161" s="357">
        <v>1</v>
      </c>
      <c r="S161" s="358">
        <v>0</v>
      </c>
      <c r="T161" s="358">
        <v>60685.45</v>
      </c>
      <c r="U161" s="358">
        <v>0</v>
      </c>
      <c r="V161" s="358"/>
      <c r="W161" s="359">
        <f t="shared" si="5"/>
        <v>0</v>
      </c>
      <c r="X161" s="350" t="s">
        <v>599</v>
      </c>
      <c r="Y161" s="358"/>
      <c r="Z161" s="358"/>
      <c r="AA161" s="359"/>
      <c r="AB161" s="350"/>
    </row>
    <row r="162" spans="1:28" s="149" customFormat="1" ht="102">
      <c r="A162" s="349">
        <f ca="1">OFFSET(A162,-1,0)+1</f>
        <v>157</v>
      </c>
      <c r="B162" s="349" t="s">
        <v>1458</v>
      </c>
      <c r="C162" s="368" t="s">
        <v>1459</v>
      </c>
      <c r="D162" s="360" t="s">
        <v>1460</v>
      </c>
      <c r="E162" s="352" t="s">
        <v>1025</v>
      </c>
      <c r="F162" s="361"/>
      <c r="G162" s="361"/>
      <c r="H162" s="361"/>
      <c r="I162" s="361"/>
      <c r="J162" s="361"/>
      <c r="K162" s="361"/>
      <c r="L162" s="361">
        <v>350000</v>
      </c>
      <c r="M162" s="361">
        <v>350000</v>
      </c>
      <c r="N162" s="362">
        <v>350000</v>
      </c>
      <c r="O162" s="362">
        <v>350000</v>
      </c>
      <c r="P162" s="363" t="s">
        <v>1194</v>
      </c>
      <c r="Q162" s="356">
        <v>0</v>
      </c>
      <c r="R162" s="357">
        <v>0</v>
      </c>
      <c r="S162" s="358">
        <v>0</v>
      </c>
      <c r="T162" s="358">
        <v>0</v>
      </c>
      <c r="U162" s="358">
        <v>0</v>
      </c>
      <c r="V162" s="358">
        <v>0</v>
      </c>
      <c r="W162" s="359">
        <f t="shared" si="5"/>
        <v>350000</v>
      </c>
      <c r="X162" s="350" t="s">
        <v>599</v>
      </c>
      <c r="Y162" s="358"/>
      <c r="Z162" s="358"/>
      <c r="AA162" s="359"/>
      <c r="AB162" s="350"/>
    </row>
    <row r="163" spans="1:28" s="149" customFormat="1" ht="102">
      <c r="A163" s="349">
        <f ca="1">OFFSET(A163,-1,0)+1</f>
        <v>158</v>
      </c>
      <c r="B163" s="372" t="s">
        <v>1461</v>
      </c>
      <c r="C163" s="360" t="s">
        <v>1462</v>
      </c>
      <c r="D163" s="360" t="s">
        <v>1463</v>
      </c>
      <c r="E163" s="352" t="s">
        <v>1025</v>
      </c>
      <c r="F163" s="361">
        <v>0</v>
      </c>
      <c r="G163" s="361">
        <v>0</v>
      </c>
      <c r="H163" s="361"/>
      <c r="I163" s="361"/>
      <c r="J163" s="361"/>
      <c r="K163" s="361">
        <v>100000</v>
      </c>
      <c r="L163" s="361">
        <v>100000</v>
      </c>
      <c r="M163" s="361">
        <v>106447.76</v>
      </c>
      <c r="N163" s="362">
        <v>106447.76</v>
      </c>
      <c r="O163" s="362">
        <v>106447.76</v>
      </c>
      <c r="P163" s="363">
        <v>43343</v>
      </c>
      <c r="Q163" s="356">
        <v>1</v>
      </c>
      <c r="R163" s="357">
        <v>0</v>
      </c>
      <c r="S163" s="358">
        <v>0</v>
      </c>
      <c r="T163" s="358"/>
      <c r="U163" s="358">
        <v>0</v>
      </c>
      <c r="V163" s="358"/>
      <c r="W163" s="359">
        <f t="shared" si="5"/>
        <v>106447.76</v>
      </c>
      <c r="X163" s="350" t="s">
        <v>599</v>
      </c>
      <c r="Y163" s="358"/>
      <c r="Z163" s="358"/>
      <c r="AA163" s="359"/>
      <c r="AB163" s="350"/>
    </row>
    <row r="164" spans="1:28" s="149" customFormat="1" ht="165.75">
      <c r="A164" s="349">
        <f ca="1">OFFSET(A164,-1,0)+1</f>
        <v>159</v>
      </c>
      <c r="B164" s="349" t="s">
        <v>1464</v>
      </c>
      <c r="C164" s="368" t="s">
        <v>1465</v>
      </c>
      <c r="D164" s="360" t="s">
        <v>1466</v>
      </c>
      <c r="E164" s="352" t="s">
        <v>1025</v>
      </c>
      <c r="F164" s="361"/>
      <c r="G164" s="361"/>
      <c r="H164" s="361"/>
      <c r="I164" s="361"/>
      <c r="J164" s="361"/>
      <c r="K164" s="361"/>
      <c r="L164" s="361"/>
      <c r="M164" s="361"/>
      <c r="N164" s="362">
        <v>100000</v>
      </c>
      <c r="O164" s="362">
        <v>100000</v>
      </c>
      <c r="P164" s="363" t="s">
        <v>1194</v>
      </c>
      <c r="Q164" s="356">
        <v>0</v>
      </c>
      <c r="R164" s="357">
        <v>0</v>
      </c>
      <c r="S164" s="358"/>
      <c r="T164" s="358"/>
      <c r="U164" s="358"/>
      <c r="V164" s="358"/>
      <c r="W164" s="359">
        <f t="shared" si="5"/>
        <v>100000</v>
      </c>
      <c r="X164" s="350" t="s">
        <v>599</v>
      </c>
      <c r="Y164" s="358"/>
      <c r="Z164" s="358"/>
      <c r="AA164" s="359"/>
      <c r="AB164" s="350"/>
    </row>
    <row r="165" spans="1:28" s="149" customFormat="1" ht="102">
      <c r="A165" s="349">
        <f t="shared" ca="1" si="4"/>
        <v>160</v>
      </c>
      <c r="B165" s="350" t="s">
        <v>1467</v>
      </c>
      <c r="C165" s="351" t="s">
        <v>1468</v>
      </c>
      <c r="D165" s="360" t="s">
        <v>1469</v>
      </c>
      <c r="E165" s="352" t="s">
        <v>1025</v>
      </c>
      <c r="F165" s="361">
        <v>0</v>
      </c>
      <c r="G165" s="361">
        <v>0</v>
      </c>
      <c r="H165" s="361"/>
      <c r="I165" s="361">
        <v>5100000</v>
      </c>
      <c r="J165" s="361">
        <v>5100000</v>
      </c>
      <c r="K165" s="361">
        <v>5100000</v>
      </c>
      <c r="L165" s="361">
        <v>5100000</v>
      </c>
      <c r="M165" s="361">
        <v>5100000</v>
      </c>
      <c r="N165" s="362">
        <v>5100000</v>
      </c>
      <c r="O165" s="362">
        <v>5100000</v>
      </c>
      <c r="P165" s="355" t="s">
        <v>1470</v>
      </c>
      <c r="Q165" s="356">
        <v>0</v>
      </c>
      <c r="R165" s="357">
        <v>0</v>
      </c>
      <c r="S165" s="358">
        <v>0</v>
      </c>
      <c r="T165" s="358">
        <v>0</v>
      </c>
      <c r="U165" s="358">
        <v>0</v>
      </c>
      <c r="V165" s="358">
        <v>0</v>
      </c>
      <c r="W165" s="359">
        <f t="shared" si="5"/>
        <v>5100000</v>
      </c>
      <c r="X165" s="350" t="s">
        <v>143</v>
      </c>
      <c r="Y165" s="364"/>
      <c r="Z165" s="364"/>
      <c r="AA165" s="359"/>
      <c r="AB165" s="351"/>
    </row>
    <row r="166" spans="1:28" s="149" customFormat="1" ht="51.75" thickBot="1">
      <c r="A166" s="351"/>
      <c r="B166" s="351" t="s">
        <v>1471</v>
      </c>
      <c r="C166" s="351" t="s">
        <v>1472</v>
      </c>
      <c r="D166" s="351" t="s">
        <v>1473</v>
      </c>
      <c r="E166" s="351"/>
      <c r="F166" s="364">
        <f>13605967.82-338342.16</f>
        <v>13267625.66</v>
      </c>
      <c r="G166" s="364">
        <v>13605967.82</v>
      </c>
      <c r="H166" s="364">
        <v>8549999.8100000005</v>
      </c>
      <c r="I166" s="364">
        <v>0</v>
      </c>
      <c r="J166" s="364"/>
      <c r="K166" s="364"/>
      <c r="L166" s="364"/>
      <c r="M166" s="364"/>
      <c r="N166" s="364"/>
      <c r="O166" s="364"/>
      <c r="P166" s="379"/>
      <c r="Q166" s="380" t="s">
        <v>794</v>
      </c>
      <c r="R166" s="381" t="s">
        <v>794</v>
      </c>
      <c r="S166" s="364"/>
      <c r="T166" s="364"/>
      <c r="U166" s="364"/>
      <c r="V166" s="364"/>
      <c r="W166" s="351">
        <f>I166-S166-T166</f>
        <v>0</v>
      </c>
      <c r="X166" s="351"/>
      <c r="Y166" s="389"/>
      <c r="Z166" s="389"/>
      <c r="AA166" s="385"/>
      <c r="AB166" s="382"/>
    </row>
    <row r="167" spans="1:28" ht="15.75" thickBot="1">
      <c r="A167" s="382"/>
      <c r="B167" s="382"/>
      <c r="C167" s="383"/>
      <c r="D167" s="383"/>
      <c r="E167" s="384" t="s">
        <v>514</v>
      </c>
      <c r="F167" s="385">
        <f t="shared" ref="F167:O167" si="6">SUM(F6:F166)</f>
        <v>38778877</v>
      </c>
      <c r="G167" s="385">
        <f t="shared" si="6"/>
        <v>38778877</v>
      </c>
      <c r="H167" s="385">
        <f t="shared" si="6"/>
        <v>38778876.989999995</v>
      </c>
      <c r="I167" s="385">
        <f t="shared" si="6"/>
        <v>38778876.839999996</v>
      </c>
      <c r="J167" s="385">
        <f t="shared" si="6"/>
        <v>38778876.839999996</v>
      </c>
      <c r="K167" s="385">
        <f t="shared" si="6"/>
        <v>38878876.839999989</v>
      </c>
      <c r="L167" s="385">
        <f t="shared" si="6"/>
        <v>39228876.839999996</v>
      </c>
      <c r="M167" s="385">
        <f t="shared" si="6"/>
        <v>39235324.599999994</v>
      </c>
      <c r="N167" s="385">
        <f t="shared" si="6"/>
        <v>39335324.759999998</v>
      </c>
      <c r="O167" s="385">
        <f t="shared" si="6"/>
        <v>38778876.999999993</v>
      </c>
      <c r="P167" s="386"/>
      <c r="Q167" s="387"/>
      <c r="R167" s="388"/>
      <c r="S167" s="389">
        <f t="shared" ref="S167:T167" si="7">SUM(S6:S166)</f>
        <v>2207682.11</v>
      </c>
      <c r="T167" s="389">
        <f t="shared" si="7"/>
        <v>20664113.940000001</v>
      </c>
      <c r="U167" s="389">
        <f>SUM(U6:U166)</f>
        <v>0</v>
      </c>
      <c r="V167" s="389">
        <f>SUM(V6:V166)</f>
        <v>0</v>
      </c>
      <c r="W167" s="385">
        <f>I167-S167-T167</f>
        <v>15907080.789999995</v>
      </c>
      <c r="X167" s="382"/>
      <c r="Y167" s="364"/>
      <c r="Z167" s="364"/>
      <c r="AA167" s="359"/>
      <c r="AB167" s="351"/>
    </row>
    <row r="168" spans="1:28" ht="15.75" thickBot="1">
      <c r="A168" s="382"/>
      <c r="B168" s="382"/>
      <c r="C168" s="382"/>
      <c r="D168" s="382"/>
      <c r="E168" s="382"/>
      <c r="F168" s="382"/>
      <c r="G168" s="382"/>
      <c r="H168" s="383"/>
      <c r="I168" s="383"/>
      <c r="J168" s="543"/>
      <c r="K168" s="543"/>
      <c r="L168" s="384"/>
      <c r="M168" s="385"/>
      <c r="N168" s="385"/>
      <c r="O168" s="385"/>
      <c r="P168" s="385"/>
      <c r="Q168" s="385"/>
      <c r="R168" s="385"/>
      <c r="S168" s="385"/>
      <c r="T168" s="385"/>
      <c r="U168" s="385"/>
      <c r="V168" s="386"/>
      <c r="W168" s="387"/>
      <c r="X168" s="388"/>
      <c r="Y168" s="389"/>
      <c r="Z168" s="389"/>
      <c r="AA168" s="385"/>
      <c r="AB168" s="382"/>
    </row>
  </sheetData>
  <mergeCells count="3">
    <mergeCell ref="C1:D1"/>
    <mergeCell ref="C2:D2"/>
    <mergeCell ref="C3:D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16" sqref="A16:XFD16"/>
    </sheetView>
  </sheetViews>
  <sheetFormatPr defaultRowHeight="15"/>
  <cols>
    <col min="2" max="2" width="11.5703125" customWidth="1"/>
    <col min="3" max="3" width="18.85546875" customWidth="1"/>
    <col min="4" max="4" width="27.5703125" customWidth="1"/>
    <col min="5" max="5" width="11.28515625" customWidth="1"/>
    <col min="6" max="6" width="17.140625" customWidth="1"/>
    <col min="7" max="7" width="20.42578125" customWidth="1"/>
    <col min="8" max="8" width="13.5703125" customWidth="1"/>
    <col min="9" max="9" width="14.28515625" customWidth="1"/>
    <col min="10" max="10" width="13.85546875" customWidth="1"/>
    <col min="11" max="11" width="17.7109375" customWidth="1"/>
    <col min="12" max="12" width="22.85546875" customWidth="1"/>
    <col min="13" max="13" width="16.28515625" customWidth="1"/>
  </cols>
  <sheetData>
    <row r="1" spans="1:14" ht="15.75">
      <c r="A1" s="189"/>
      <c r="B1" s="190" t="s">
        <v>131</v>
      </c>
      <c r="C1" s="411" t="s">
        <v>648</v>
      </c>
      <c r="D1" s="412"/>
      <c r="E1" s="191"/>
      <c r="F1" s="210"/>
      <c r="G1" s="210"/>
      <c r="H1" s="211"/>
      <c r="I1" s="212"/>
      <c r="J1" s="211"/>
      <c r="K1" s="210"/>
      <c r="L1" s="189"/>
      <c r="M1" s="189"/>
      <c r="N1" s="189"/>
    </row>
    <row r="2" spans="1:14" ht="15.75">
      <c r="A2" s="189"/>
      <c r="B2" s="190" t="s">
        <v>78</v>
      </c>
      <c r="C2" s="413">
        <f ca="1">TODAY()</f>
        <v>43088</v>
      </c>
      <c r="D2" s="414"/>
      <c r="E2" s="192"/>
      <c r="F2" s="210"/>
      <c r="G2" s="213"/>
      <c r="H2" s="214"/>
      <c r="I2" s="212"/>
      <c r="J2" s="212"/>
      <c r="K2" s="210"/>
      <c r="L2" s="189"/>
      <c r="M2" s="215">
        <f ca="1">C2</f>
        <v>43088</v>
      </c>
      <c r="N2" s="189"/>
    </row>
    <row r="3" spans="1:14" ht="31.5">
      <c r="A3" s="189"/>
      <c r="B3" s="190" t="s">
        <v>80</v>
      </c>
      <c r="C3" s="415"/>
      <c r="D3" s="416"/>
      <c r="E3" s="193"/>
      <c r="F3" s="210"/>
      <c r="G3" s="210"/>
      <c r="H3" s="211"/>
      <c r="I3" s="211"/>
      <c r="J3" s="211"/>
      <c r="K3" s="210"/>
      <c r="L3" s="189"/>
      <c r="M3" s="189"/>
      <c r="N3" s="189"/>
    </row>
    <row r="4" spans="1:14" ht="15.75">
      <c r="A4" s="189"/>
      <c r="B4" s="194"/>
      <c r="C4" s="195"/>
      <c r="D4" s="196"/>
      <c r="E4" s="196"/>
      <c r="F4" s="210"/>
      <c r="G4" s="210"/>
      <c r="H4" s="211"/>
      <c r="I4" s="211"/>
      <c r="J4" s="211"/>
      <c r="K4" s="210"/>
      <c r="L4" s="189"/>
      <c r="M4" s="189"/>
      <c r="N4" s="189"/>
    </row>
    <row r="5" spans="1:14" ht="27.75" customHeight="1">
      <c r="A5" s="403" t="s">
        <v>134</v>
      </c>
      <c r="B5" s="406" t="s">
        <v>82</v>
      </c>
      <c r="C5" s="406" t="s">
        <v>83</v>
      </c>
      <c r="D5" s="406" t="s">
        <v>84</v>
      </c>
      <c r="E5" s="406" t="s">
        <v>85</v>
      </c>
      <c r="F5" s="407" t="s">
        <v>0</v>
      </c>
      <c r="G5" s="407" t="s">
        <v>662</v>
      </c>
      <c r="H5" s="403" t="s">
        <v>88</v>
      </c>
      <c r="I5" s="408" t="s">
        <v>89</v>
      </c>
      <c r="J5" s="406" t="s">
        <v>136</v>
      </c>
      <c r="K5" s="400" t="s">
        <v>2</v>
      </c>
      <c r="L5" s="403" t="s">
        <v>4</v>
      </c>
      <c r="M5" s="403" t="s">
        <v>6</v>
      </c>
      <c r="N5" s="403" t="s">
        <v>137</v>
      </c>
    </row>
    <row r="6" spans="1:14" ht="27.75" customHeight="1">
      <c r="A6" s="404"/>
      <c r="B6" s="406"/>
      <c r="C6" s="406"/>
      <c r="D6" s="406"/>
      <c r="E6" s="406"/>
      <c r="F6" s="407"/>
      <c r="G6" s="407"/>
      <c r="H6" s="404"/>
      <c r="I6" s="409"/>
      <c r="J6" s="406"/>
      <c r="K6" s="401"/>
      <c r="L6" s="404"/>
      <c r="M6" s="404"/>
      <c r="N6" s="404"/>
    </row>
    <row r="7" spans="1:14" ht="27.75" customHeight="1">
      <c r="A7" s="405"/>
      <c r="B7" s="406"/>
      <c r="C7" s="406"/>
      <c r="D7" s="406"/>
      <c r="E7" s="406"/>
      <c r="F7" s="407"/>
      <c r="G7" s="407"/>
      <c r="H7" s="405"/>
      <c r="I7" s="410"/>
      <c r="J7" s="406"/>
      <c r="K7" s="402"/>
      <c r="L7" s="405"/>
      <c r="M7" s="405"/>
      <c r="N7" s="405"/>
    </row>
    <row r="8" spans="1:14" s="149" customFormat="1" ht="135">
      <c r="A8" s="202">
        <v>1</v>
      </c>
      <c r="B8" s="202">
        <v>48150090</v>
      </c>
      <c r="C8" s="216" t="s">
        <v>656</v>
      </c>
      <c r="D8" s="217" t="s">
        <v>663</v>
      </c>
      <c r="E8" s="202" t="s">
        <v>664</v>
      </c>
      <c r="F8" s="218">
        <v>2000000</v>
      </c>
      <c r="G8" s="218">
        <v>1346642.33</v>
      </c>
      <c r="H8" s="219">
        <v>43102</v>
      </c>
      <c r="I8" s="220">
        <v>1</v>
      </c>
      <c r="J8" s="220">
        <v>0.7</v>
      </c>
      <c r="K8" s="221">
        <v>76658.079999999929</v>
      </c>
      <c r="L8" s="222">
        <v>1269984.2500000002</v>
      </c>
      <c r="M8" s="223">
        <v>0</v>
      </c>
      <c r="N8" s="202" t="s">
        <v>665</v>
      </c>
    </row>
    <row r="9" spans="1:14" s="149" customFormat="1" ht="135">
      <c r="A9" s="202">
        <v>2</v>
      </c>
      <c r="B9" s="202">
        <v>48140070</v>
      </c>
      <c r="C9" s="216" t="s">
        <v>658</v>
      </c>
      <c r="D9" s="224" t="s">
        <v>666</v>
      </c>
      <c r="E9" s="202" t="s">
        <v>667</v>
      </c>
      <c r="F9" s="218">
        <v>1500000</v>
      </c>
      <c r="G9" s="218">
        <v>1545910.65</v>
      </c>
      <c r="H9" s="219">
        <v>43083</v>
      </c>
      <c r="I9" s="309">
        <v>1</v>
      </c>
      <c r="J9" s="309">
        <v>0.84</v>
      </c>
      <c r="K9" s="228">
        <v>101613.93999999992</v>
      </c>
      <c r="L9" s="228">
        <v>1444296.71</v>
      </c>
      <c r="M9" s="223">
        <v>0</v>
      </c>
      <c r="N9" s="202" t="s">
        <v>665</v>
      </c>
    </row>
    <row r="10" spans="1:14" ht="135">
      <c r="A10" s="165">
        <v>3</v>
      </c>
      <c r="B10" s="165">
        <v>48140040</v>
      </c>
      <c r="C10" s="216" t="s">
        <v>659</v>
      </c>
      <c r="D10" s="224" t="s">
        <v>668</v>
      </c>
      <c r="E10" s="202" t="s">
        <v>667</v>
      </c>
      <c r="F10" s="218">
        <v>1125000</v>
      </c>
      <c r="G10" s="218">
        <v>981594.53</v>
      </c>
      <c r="H10" s="225">
        <v>43033</v>
      </c>
      <c r="I10" s="226">
        <v>1</v>
      </c>
      <c r="J10" s="226">
        <v>0.68</v>
      </c>
      <c r="K10" s="221">
        <v>65188.590000000084</v>
      </c>
      <c r="L10" s="221">
        <v>916405.94</v>
      </c>
      <c r="M10" s="223">
        <v>0</v>
      </c>
      <c r="N10" s="202" t="s">
        <v>665</v>
      </c>
    </row>
    <row r="11" spans="1:14" s="149" customFormat="1" ht="135">
      <c r="A11" s="202">
        <v>4</v>
      </c>
      <c r="B11" s="202">
        <v>48150110</v>
      </c>
      <c r="C11" s="216" t="s">
        <v>660</v>
      </c>
      <c r="D11" s="217" t="s">
        <v>669</v>
      </c>
      <c r="E11" s="202" t="s">
        <v>667</v>
      </c>
      <c r="F11" s="218">
        <v>3875000</v>
      </c>
      <c r="G11" s="227">
        <v>3951827.6799999997</v>
      </c>
      <c r="H11" s="219">
        <v>43120</v>
      </c>
      <c r="I11" s="309">
        <v>1</v>
      </c>
      <c r="J11" s="309">
        <v>0.7</v>
      </c>
      <c r="K11" s="228">
        <v>824970.99000000022</v>
      </c>
      <c r="L11" s="228">
        <v>3126856.6899999995</v>
      </c>
      <c r="M11" s="223">
        <v>0</v>
      </c>
      <c r="N11" s="202" t="s">
        <v>665</v>
      </c>
    </row>
    <row r="12" spans="1:14" s="149" customFormat="1" ht="135">
      <c r="A12" s="202">
        <v>5</v>
      </c>
      <c r="B12" s="202">
        <v>48160100</v>
      </c>
      <c r="C12" s="162" t="s">
        <v>661</v>
      </c>
      <c r="D12" s="217" t="s">
        <v>670</v>
      </c>
      <c r="E12" s="202" t="s">
        <v>671</v>
      </c>
      <c r="F12" s="218">
        <v>1375000</v>
      </c>
      <c r="G12" s="227">
        <v>1748580.54</v>
      </c>
      <c r="H12" s="219">
        <v>43188</v>
      </c>
      <c r="I12" s="309">
        <v>1</v>
      </c>
      <c r="J12" s="309">
        <v>0.34</v>
      </c>
      <c r="K12" s="228">
        <v>870842</v>
      </c>
      <c r="L12" s="228">
        <v>877738.54</v>
      </c>
      <c r="M12" s="223">
        <v>0</v>
      </c>
      <c r="N12" s="202" t="s">
        <v>665</v>
      </c>
    </row>
    <row r="13" spans="1:14" ht="135">
      <c r="A13" s="165">
        <v>6</v>
      </c>
      <c r="B13" s="165">
        <v>48130053</v>
      </c>
      <c r="C13" s="162" t="s">
        <v>672</v>
      </c>
      <c r="D13" s="162" t="s">
        <v>673</v>
      </c>
      <c r="E13" s="162" t="s">
        <v>667</v>
      </c>
      <c r="F13" s="229">
        <v>4000000</v>
      </c>
      <c r="G13" s="230">
        <v>3231320</v>
      </c>
      <c r="H13" s="225">
        <v>43367</v>
      </c>
      <c r="I13" s="226">
        <v>1</v>
      </c>
      <c r="J13" s="226">
        <v>0</v>
      </c>
      <c r="K13" s="221">
        <v>3202000</v>
      </c>
      <c r="L13" s="221">
        <v>29320</v>
      </c>
      <c r="M13" s="223">
        <v>0</v>
      </c>
      <c r="N13" s="202" t="s">
        <v>665</v>
      </c>
    </row>
    <row r="14" spans="1:14" s="149" customFormat="1" ht="135">
      <c r="A14" s="202">
        <v>7</v>
      </c>
      <c r="B14" s="202">
        <v>48150060</v>
      </c>
      <c r="C14" s="162" t="s">
        <v>674</v>
      </c>
      <c r="D14" s="162" t="s">
        <v>675</v>
      </c>
      <c r="E14" s="162" t="s">
        <v>667</v>
      </c>
      <c r="F14" s="229">
        <v>2875000</v>
      </c>
      <c r="G14" s="310">
        <v>3343712.85</v>
      </c>
      <c r="H14" s="219">
        <v>43342</v>
      </c>
      <c r="I14" s="309">
        <v>1</v>
      </c>
      <c r="J14" s="309">
        <v>0</v>
      </c>
      <c r="K14" s="221">
        <v>2685880</v>
      </c>
      <c r="L14" s="221">
        <v>657832.85</v>
      </c>
      <c r="M14" s="229">
        <v>0</v>
      </c>
      <c r="N14" s="202" t="s">
        <v>665</v>
      </c>
    </row>
    <row r="15" spans="1:14" ht="135">
      <c r="A15" s="165">
        <v>8</v>
      </c>
      <c r="B15" s="165">
        <v>48170090</v>
      </c>
      <c r="C15" s="162" t="s">
        <v>676</v>
      </c>
      <c r="D15" s="162" t="s">
        <v>677</v>
      </c>
      <c r="E15" s="162" t="s">
        <v>671</v>
      </c>
      <c r="F15" s="229">
        <v>1437500</v>
      </c>
      <c r="G15" s="230">
        <v>1785430.97</v>
      </c>
      <c r="H15" s="225">
        <v>43413</v>
      </c>
      <c r="I15" s="226">
        <v>1</v>
      </c>
      <c r="J15" s="226">
        <v>0</v>
      </c>
      <c r="K15" s="221">
        <v>1107823.3999999999</v>
      </c>
      <c r="L15" s="221">
        <v>677607.57</v>
      </c>
      <c r="M15" s="229">
        <v>0</v>
      </c>
      <c r="N15" s="202" t="s">
        <v>665</v>
      </c>
    </row>
    <row r="16" spans="1:14" s="149" customFormat="1" ht="135">
      <c r="A16" s="202">
        <v>9</v>
      </c>
      <c r="B16" s="202">
        <v>48140061</v>
      </c>
      <c r="C16" s="162" t="s">
        <v>678</v>
      </c>
      <c r="D16" s="162" t="s">
        <v>679</v>
      </c>
      <c r="E16" s="162" t="s">
        <v>667</v>
      </c>
      <c r="F16" s="229">
        <v>1375000</v>
      </c>
      <c r="G16" s="310">
        <v>1624161.47</v>
      </c>
      <c r="H16" s="219">
        <v>43298</v>
      </c>
      <c r="I16" s="309">
        <v>1</v>
      </c>
      <c r="J16" s="309">
        <v>0</v>
      </c>
      <c r="K16" s="221">
        <v>1278952.7999999998</v>
      </c>
      <c r="L16" s="221">
        <v>345208.67000000004</v>
      </c>
      <c r="M16" s="229">
        <v>0</v>
      </c>
      <c r="N16" s="202" t="s">
        <v>665</v>
      </c>
    </row>
    <row r="17" spans="1:14">
      <c r="A17" s="232"/>
      <c r="B17" s="165"/>
      <c r="C17" s="232"/>
      <c r="D17" s="232"/>
      <c r="E17" s="232"/>
      <c r="F17" s="233"/>
      <c r="G17" s="233"/>
      <c r="H17" s="165"/>
      <c r="I17" s="165"/>
      <c r="J17" s="165"/>
      <c r="K17" s="231"/>
      <c r="L17" s="234"/>
      <c r="M17" s="223"/>
      <c r="N17" s="232"/>
    </row>
    <row r="18" spans="1:14" ht="15.75">
      <c r="A18" s="232"/>
      <c r="B18" s="235"/>
      <c r="C18" s="235"/>
      <c r="D18" s="232"/>
      <c r="E18" s="232"/>
      <c r="F18" s="233"/>
      <c r="G18" s="233"/>
      <c r="H18" s="165"/>
      <c r="I18" s="165"/>
      <c r="J18" s="165"/>
      <c r="K18" s="231"/>
      <c r="L18" s="234"/>
      <c r="M18" s="223"/>
      <c r="N18" s="232"/>
    </row>
    <row r="19" spans="1:14">
      <c r="A19" s="165"/>
      <c r="B19" s="165"/>
      <c r="C19" s="232"/>
      <c r="D19" s="232"/>
      <c r="E19" s="232"/>
      <c r="F19" s="229"/>
      <c r="G19" s="233"/>
      <c r="H19" s="236"/>
      <c r="I19" s="236"/>
      <c r="J19" s="236"/>
      <c r="K19" s="231"/>
      <c r="L19" s="231"/>
      <c r="M19" s="223"/>
      <c r="N19" s="232"/>
    </row>
    <row r="20" spans="1:14">
      <c r="A20" s="232"/>
      <c r="B20" s="165"/>
      <c r="C20" s="232"/>
      <c r="D20" s="232"/>
      <c r="E20" s="232"/>
      <c r="F20" s="233"/>
      <c r="G20" s="233"/>
      <c r="H20" s="165"/>
      <c r="I20" s="165"/>
      <c r="J20" s="165"/>
      <c r="K20" s="231"/>
      <c r="L20" s="234"/>
      <c r="M20" s="223"/>
      <c r="N20" s="232"/>
    </row>
    <row r="21" spans="1:14" ht="16.5" thickBot="1">
      <c r="A21" s="232"/>
      <c r="B21" s="235"/>
      <c r="C21" s="235"/>
      <c r="D21" s="232"/>
      <c r="E21" s="237"/>
      <c r="F21" s="238"/>
      <c r="G21" s="238"/>
      <c r="H21" s="165"/>
      <c r="I21" s="239"/>
      <c r="J21" s="239"/>
      <c r="K21" s="240"/>
      <c r="L21" s="241"/>
      <c r="M21" s="242"/>
      <c r="N21" s="237"/>
    </row>
    <row r="22" spans="1:14" ht="16.5" thickBot="1">
      <c r="A22" s="243"/>
      <c r="B22" s="212"/>
      <c r="C22" s="243"/>
      <c r="D22" s="243"/>
      <c r="E22" s="244" t="s">
        <v>514</v>
      </c>
      <c r="F22" s="245">
        <f>SUM(F8:F21)</f>
        <v>19562500</v>
      </c>
      <c r="G22" s="246">
        <f>SUM(G8:G21)</f>
        <v>19559181.02</v>
      </c>
      <c r="H22" s="247"/>
      <c r="I22" s="248"/>
      <c r="J22" s="249"/>
      <c r="K22" s="245">
        <f>SUM(K8:K21)</f>
        <v>10213929.800000001</v>
      </c>
      <c r="L22" s="250">
        <f>SUM(L8:L21)</f>
        <v>9345251.2199999988</v>
      </c>
      <c r="M22" s="251">
        <v>0</v>
      </c>
      <c r="N22" s="252"/>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opLeftCell="A103" workbookViewId="0">
      <selection activeCell="A8" sqref="A8:XFD103"/>
    </sheetView>
  </sheetViews>
  <sheetFormatPr defaultRowHeight="15"/>
  <cols>
    <col min="2" max="2" width="12.28515625" customWidth="1"/>
    <col min="3" max="3" width="16" customWidth="1"/>
    <col min="4" max="4" width="31.42578125" customWidth="1"/>
    <col min="5" max="5" width="13.42578125" customWidth="1"/>
    <col min="6" max="7" width="14.28515625" customWidth="1"/>
    <col min="8" max="8" width="14.5703125" customWidth="1"/>
    <col min="9" max="9" width="14.28515625" customWidth="1"/>
    <col min="10" max="10" width="14.85546875" customWidth="1"/>
    <col min="11" max="11" width="15.5703125" customWidth="1"/>
    <col min="12" max="12" width="13.85546875" customWidth="1"/>
    <col min="13" max="13" width="14.5703125" customWidth="1"/>
  </cols>
  <sheetData>
    <row r="1" spans="1:14" ht="15.75">
      <c r="A1" s="253"/>
      <c r="B1" s="255" t="s">
        <v>131</v>
      </c>
      <c r="C1" s="417" t="s">
        <v>680</v>
      </c>
      <c r="D1" s="418"/>
      <c r="E1" s="276"/>
      <c r="F1" s="253"/>
      <c r="G1" s="256"/>
      <c r="H1" s="253"/>
      <c r="I1" s="296"/>
      <c r="J1" s="297"/>
      <c r="K1" s="253"/>
      <c r="L1" s="253"/>
      <c r="M1" s="253"/>
      <c r="N1" s="253"/>
    </row>
    <row r="2" spans="1:14" ht="15.75">
      <c r="A2" s="253"/>
      <c r="B2" s="255" t="s">
        <v>78</v>
      </c>
      <c r="C2" s="423">
        <v>43082</v>
      </c>
      <c r="D2" s="424"/>
      <c r="E2" s="257"/>
      <c r="F2" s="253"/>
      <c r="G2" s="288"/>
      <c r="H2" s="298"/>
      <c r="I2" s="296"/>
      <c r="J2" s="299"/>
      <c r="K2" s="253"/>
      <c r="L2" s="253"/>
      <c r="M2" s="272">
        <v>43082</v>
      </c>
      <c r="N2" s="289"/>
    </row>
    <row r="3" spans="1:14" ht="31.5">
      <c r="A3" s="253"/>
      <c r="B3" s="255" t="s">
        <v>80</v>
      </c>
      <c r="C3" s="425" t="s">
        <v>681</v>
      </c>
      <c r="D3" s="426"/>
      <c r="E3" s="258"/>
      <c r="F3" s="253"/>
      <c r="G3" s="256"/>
      <c r="H3" s="253"/>
      <c r="I3" s="300"/>
      <c r="J3" s="297"/>
      <c r="K3" s="253"/>
      <c r="L3" s="253"/>
      <c r="M3" s="253"/>
      <c r="N3" s="253"/>
    </row>
    <row r="4" spans="1:14" ht="15.75">
      <c r="A4" s="253"/>
      <c r="B4" s="259"/>
      <c r="C4" s="260"/>
      <c r="D4" s="253"/>
      <c r="E4" s="278"/>
      <c r="F4" s="253"/>
      <c r="G4" s="253"/>
      <c r="H4" s="253"/>
      <c r="I4" s="253"/>
      <c r="J4" s="253"/>
      <c r="K4" s="253"/>
      <c r="L4" s="253"/>
      <c r="M4" s="253"/>
      <c r="N4" s="253"/>
    </row>
    <row r="5" spans="1:14" ht="31.5" customHeight="1">
      <c r="A5" s="419" t="s">
        <v>134</v>
      </c>
      <c r="B5" s="422" t="s">
        <v>82</v>
      </c>
      <c r="C5" s="419" t="s">
        <v>83</v>
      </c>
      <c r="D5" s="422" t="s">
        <v>84</v>
      </c>
      <c r="E5" s="422" t="s">
        <v>85</v>
      </c>
      <c r="F5" s="422" t="s">
        <v>0</v>
      </c>
      <c r="G5" s="419" t="s">
        <v>1</v>
      </c>
      <c r="H5" s="427" t="s">
        <v>88</v>
      </c>
      <c r="I5" s="430" t="s">
        <v>682</v>
      </c>
      <c r="J5" s="433" t="s">
        <v>136</v>
      </c>
      <c r="K5" s="419" t="s">
        <v>2</v>
      </c>
      <c r="L5" s="419" t="s">
        <v>4</v>
      </c>
      <c r="M5" s="419" t="s">
        <v>6</v>
      </c>
      <c r="N5" s="419" t="s">
        <v>137</v>
      </c>
    </row>
    <row r="6" spans="1:14" ht="31.5" customHeight="1">
      <c r="A6" s="420"/>
      <c r="B6" s="422"/>
      <c r="C6" s="420"/>
      <c r="D6" s="422"/>
      <c r="E6" s="422"/>
      <c r="F6" s="422"/>
      <c r="G6" s="420"/>
      <c r="H6" s="428"/>
      <c r="I6" s="431"/>
      <c r="J6" s="434"/>
      <c r="K6" s="420"/>
      <c r="L6" s="420"/>
      <c r="M6" s="420"/>
      <c r="N6" s="420"/>
    </row>
    <row r="7" spans="1:14" ht="31.5" customHeight="1">
      <c r="A7" s="421"/>
      <c r="B7" s="422"/>
      <c r="C7" s="421"/>
      <c r="D7" s="422"/>
      <c r="E7" s="422"/>
      <c r="F7" s="422"/>
      <c r="G7" s="421"/>
      <c r="H7" s="429"/>
      <c r="I7" s="432"/>
      <c r="J7" s="435"/>
      <c r="K7" s="421"/>
      <c r="L7" s="421"/>
      <c r="M7" s="421"/>
      <c r="N7" s="421"/>
    </row>
    <row r="8" spans="1:14" s="149" customFormat="1" ht="165">
      <c r="A8" s="262">
        <v>1</v>
      </c>
      <c r="B8" s="273" t="s">
        <v>683</v>
      </c>
      <c r="C8" s="265" t="s">
        <v>684</v>
      </c>
      <c r="D8" s="264" t="s">
        <v>685</v>
      </c>
      <c r="E8" s="263" t="s">
        <v>686</v>
      </c>
      <c r="F8" s="283">
        <v>25000000</v>
      </c>
      <c r="G8" s="283">
        <v>24025424.530000001</v>
      </c>
      <c r="H8" s="301">
        <v>44067.5</v>
      </c>
      <c r="I8" s="302">
        <v>1</v>
      </c>
      <c r="J8" s="302">
        <v>0.3</v>
      </c>
      <c r="K8" s="284">
        <v>15804958.060000001</v>
      </c>
      <c r="L8" s="284">
        <v>8220466.4700000007</v>
      </c>
      <c r="M8" s="284">
        <v>0</v>
      </c>
      <c r="N8" s="285"/>
    </row>
    <row r="9" spans="1:14" s="149" customFormat="1" ht="180">
      <c r="A9" s="262">
        <v>2</v>
      </c>
      <c r="B9" s="273" t="s">
        <v>687</v>
      </c>
      <c r="C9" s="265" t="s">
        <v>688</v>
      </c>
      <c r="D9" s="264" t="s">
        <v>689</v>
      </c>
      <c r="E9" s="263" t="s">
        <v>686</v>
      </c>
      <c r="F9" s="283">
        <v>200000</v>
      </c>
      <c r="G9" s="283">
        <v>189755.87</v>
      </c>
      <c r="H9" s="301">
        <v>43571.708333333299</v>
      </c>
      <c r="I9" s="302">
        <v>0.6</v>
      </c>
      <c r="J9" s="302" t="s">
        <v>690</v>
      </c>
      <c r="K9" s="284">
        <v>113419.52</v>
      </c>
      <c r="L9" s="284">
        <v>76336.350000000006</v>
      </c>
      <c r="M9" s="284">
        <v>0</v>
      </c>
      <c r="N9" s="285"/>
    </row>
    <row r="10" spans="1:14" s="149" customFormat="1" ht="165">
      <c r="A10" s="262">
        <v>3</v>
      </c>
      <c r="B10" s="273" t="s">
        <v>691</v>
      </c>
      <c r="C10" s="265" t="s">
        <v>692</v>
      </c>
      <c r="D10" s="264" t="s">
        <v>693</v>
      </c>
      <c r="E10" s="263" t="s">
        <v>686</v>
      </c>
      <c r="F10" s="283">
        <v>1000000</v>
      </c>
      <c r="G10" s="283">
        <v>565745.78999999992</v>
      </c>
      <c r="H10" s="301">
        <v>43718.708333333299</v>
      </c>
      <c r="I10" s="302">
        <v>0.6</v>
      </c>
      <c r="J10" s="302">
        <v>0.11</v>
      </c>
      <c r="K10" s="284">
        <v>476630.78999999992</v>
      </c>
      <c r="L10" s="284">
        <v>89114.999999999985</v>
      </c>
      <c r="M10" s="284">
        <v>0</v>
      </c>
      <c r="N10" s="285"/>
    </row>
    <row r="11" spans="1:14" s="149" customFormat="1" ht="210">
      <c r="A11" s="262">
        <v>4</v>
      </c>
      <c r="B11" s="273" t="s">
        <v>694</v>
      </c>
      <c r="C11" s="265" t="s">
        <v>695</v>
      </c>
      <c r="D11" s="264" t="s">
        <v>696</v>
      </c>
      <c r="E11" s="263" t="s">
        <v>686</v>
      </c>
      <c r="F11" s="283">
        <v>225000</v>
      </c>
      <c r="G11" s="283">
        <v>147389.81</v>
      </c>
      <c r="H11" s="301">
        <v>43145.708333333299</v>
      </c>
      <c r="I11" s="302">
        <v>0.6</v>
      </c>
      <c r="J11" s="302" t="s">
        <v>690</v>
      </c>
      <c r="K11" s="284">
        <v>100047.05</v>
      </c>
      <c r="L11" s="284">
        <v>47342.759999999995</v>
      </c>
      <c r="M11" s="284">
        <v>0</v>
      </c>
      <c r="N11" s="285"/>
    </row>
    <row r="12" spans="1:14" s="149" customFormat="1" ht="180">
      <c r="A12" s="262">
        <v>5</v>
      </c>
      <c r="B12" s="273" t="s">
        <v>697</v>
      </c>
      <c r="C12" s="265" t="s">
        <v>698</v>
      </c>
      <c r="D12" s="266" t="s">
        <v>699</v>
      </c>
      <c r="E12" s="263" t="s">
        <v>686</v>
      </c>
      <c r="F12" s="283">
        <v>533000</v>
      </c>
      <c r="G12" s="283">
        <v>558681.46</v>
      </c>
      <c r="H12" s="301">
        <v>43175.708333333299</v>
      </c>
      <c r="I12" s="302">
        <v>1</v>
      </c>
      <c r="J12" s="302">
        <v>0.37</v>
      </c>
      <c r="K12" s="284">
        <v>233418.64</v>
      </c>
      <c r="L12" s="284">
        <v>325262.82</v>
      </c>
      <c r="M12" s="284">
        <v>0</v>
      </c>
      <c r="N12" s="291"/>
    </row>
    <row r="13" spans="1:14" s="149" customFormat="1" ht="210">
      <c r="A13" s="262">
        <v>6</v>
      </c>
      <c r="B13" s="273" t="s">
        <v>700</v>
      </c>
      <c r="C13" s="265" t="s">
        <v>701</v>
      </c>
      <c r="D13" s="264" t="s">
        <v>702</v>
      </c>
      <c r="E13" s="263" t="s">
        <v>686</v>
      </c>
      <c r="F13" s="283">
        <v>1200000</v>
      </c>
      <c r="G13" s="283">
        <v>5978779.1399999997</v>
      </c>
      <c r="H13" s="301">
        <v>43552.708333333299</v>
      </c>
      <c r="I13" s="302">
        <v>1</v>
      </c>
      <c r="J13" s="302">
        <v>0.13</v>
      </c>
      <c r="K13" s="284">
        <v>5384852.4900000002</v>
      </c>
      <c r="L13" s="284">
        <v>593926.64999999979</v>
      </c>
      <c r="M13" s="284">
        <v>0</v>
      </c>
      <c r="N13" s="285"/>
    </row>
    <row r="14" spans="1:14" s="149" customFormat="1" ht="180">
      <c r="A14" s="262">
        <v>7</v>
      </c>
      <c r="B14" s="273" t="s">
        <v>703</v>
      </c>
      <c r="C14" s="265" t="s">
        <v>704</v>
      </c>
      <c r="D14" s="264" t="s">
        <v>705</v>
      </c>
      <c r="E14" s="263" t="s">
        <v>686</v>
      </c>
      <c r="F14" s="283">
        <v>2000000</v>
      </c>
      <c r="G14" s="283">
        <v>1187240.31</v>
      </c>
      <c r="H14" s="301">
        <v>43297.708333333299</v>
      </c>
      <c r="I14" s="302">
        <v>1</v>
      </c>
      <c r="J14" s="302">
        <v>0.32</v>
      </c>
      <c r="K14" s="284">
        <v>591247.83000000007</v>
      </c>
      <c r="L14" s="284">
        <v>595992.48</v>
      </c>
      <c r="M14" s="284">
        <v>0</v>
      </c>
      <c r="N14" s="285"/>
    </row>
    <row r="15" spans="1:14" s="149" customFormat="1" ht="180">
      <c r="A15" s="262">
        <v>8</v>
      </c>
      <c r="B15" s="273" t="s">
        <v>706</v>
      </c>
      <c r="C15" s="265" t="s">
        <v>707</v>
      </c>
      <c r="D15" s="266" t="s">
        <v>708</v>
      </c>
      <c r="E15" s="263" t="s">
        <v>686</v>
      </c>
      <c r="F15" s="283">
        <v>500000</v>
      </c>
      <c r="G15" s="283">
        <v>253026.94</v>
      </c>
      <c r="H15" s="301">
        <v>44299.708333333299</v>
      </c>
      <c r="I15" s="302">
        <v>0.6</v>
      </c>
      <c r="J15" s="302" t="s">
        <v>690</v>
      </c>
      <c r="K15" s="284">
        <v>128733.70999999999</v>
      </c>
      <c r="L15" s="284">
        <v>124293.23000000001</v>
      </c>
      <c r="M15" s="284">
        <v>0</v>
      </c>
      <c r="N15" s="285"/>
    </row>
    <row r="16" spans="1:14" s="149" customFormat="1" ht="165">
      <c r="A16" s="262">
        <v>9</v>
      </c>
      <c r="B16" s="273" t="s">
        <v>709</v>
      </c>
      <c r="C16" s="265" t="s">
        <v>710</v>
      </c>
      <c r="D16" s="264" t="s">
        <v>711</v>
      </c>
      <c r="E16" s="263" t="s">
        <v>686</v>
      </c>
      <c r="F16" s="283">
        <v>250000</v>
      </c>
      <c r="G16" s="283">
        <v>332829.51999999996</v>
      </c>
      <c r="H16" s="301">
        <v>43882.708333333299</v>
      </c>
      <c r="I16" s="302">
        <v>0.3</v>
      </c>
      <c r="J16" s="302" t="s">
        <v>690</v>
      </c>
      <c r="K16" s="284">
        <v>172022.56</v>
      </c>
      <c r="L16" s="284">
        <v>160806.95999999996</v>
      </c>
      <c r="M16" s="284">
        <v>0</v>
      </c>
      <c r="N16" s="285"/>
    </row>
    <row r="17" spans="1:14" s="149" customFormat="1" ht="135">
      <c r="A17" s="262">
        <v>10</v>
      </c>
      <c r="B17" s="273" t="s">
        <v>712</v>
      </c>
      <c r="C17" s="265" t="s">
        <v>713</v>
      </c>
      <c r="D17" s="264" t="s">
        <v>714</v>
      </c>
      <c r="E17" s="263" t="s">
        <v>686</v>
      </c>
      <c r="F17" s="283">
        <v>400000</v>
      </c>
      <c r="G17" s="283">
        <v>223146.97</v>
      </c>
      <c r="H17" s="301">
        <v>43836</v>
      </c>
      <c r="I17" s="302">
        <v>0.3</v>
      </c>
      <c r="J17" s="302">
        <v>0</v>
      </c>
      <c r="K17" s="284">
        <v>129018.95</v>
      </c>
      <c r="L17" s="284">
        <v>94128.02</v>
      </c>
      <c r="M17" s="284">
        <v>0</v>
      </c>
      <c r="N17" s="285"/>
    </row>
    <row r="18" spans="1:14" s="149" customFormat="1" ht="150">
      <c r="A18" s="262">
        <v>11</v>
      </c>
      <c r="B18" s="273" t="s">
        <v>715</v>
      </c>
      <c r="C18" s="265" t="s">
        <v>716</v>
      </c>
      <c r="D18" s="264" t="s">
        <v>717</v>
      </c>
      <c r="E18" s="263" t="s">
        <v>686</v>
      </c>
      <c r="F18" s="283">
        <v>650000</v>
      </c>
      <c r="G18" s="283">
        <v>771291.79999999993</v>
      </c>
      <c r="H18" s="301">
        <v>43259.708333333299</v>
      </c>
      <c r="I18" s="302">
        <v>1</v>
      </c>
      <c r="J18" s="302">
        <v>0.5</v>
      </c>
      <c r="K18" s="284">
        <v>305254.28000000003</v>
      </c>
      <c r="L18" s="284">
        <v>466037.5199999999</v>
      </c>
      <c r="M18" s="284">
        <v>0</v>
      </c>
      <c r="N18" s="285"/>
    </row>
    <row r="19" spans="1:14" s="149" customFormat="1" ht="270">
      <c r="A19" s="262">
        <v>12</v>
      </c>
      <c r="B19" s="273" t="s">
        <v>718</v>
      </c>
      <c r="C19" s="265" t="s">
        <v>719</v>
      </c>
      <c r="D19" s="264" t="s">
        <v>720</v>
      </c>
      <c r="E19" s="263" t="s">
        <v>686</v>
      </c>
      <c r="F19" s="283">
        <v>4000000</v>
      </c>
      <c r="G19" s="283">
        <v>3677648.92</v>
      </c>
      <c r="H19" s="301">
        <v>43493.708333333299</v>
      </c>
      <c r="I19" s="302">
        <v>1</v>
      </c>
      <c r="J19" s="302">
        <v>0.09</v>
      </c>
      <c r="K19" s="284">
        <v>3178142.62</v>
      </c>
      <c r="L19" s="284">
        <v>499506.30000000005</v>
      </c>
      <c r="M19" s="284">
        <v>0</v>
      </c>
      <c r="N19" s="285"/>
    </row>
    <row r="20" spans="1:14" s="149" customFormat="1" ht="120">
      <c r="A20" s="262">
        <v>13</v>
      </c>
      <c r="B20" s="273" t="s">
        <v>721</v>
      </c>
      <c r="C20" s="265" t="s">
        <v>722</v>
      </c>
      <c r="D20" s="264" t="s">
        <v>723</v>
      </c>
      <c r="E20" s="263" t="s">
        <v>686</v>
      </c>
      <c r="F20" s="283">
        <v>1000000</v>
      </c>
      <c r="G20" s="283">
        <v>922717.48</v>
      </c>
      <c r="H20" s="301">
        <v>43481.708333333299</v>
      </c>
      <c r="I20" s="302">
        <v>1</v>
      </c>
      <c r="J20" s="302" t="s">
        <v>690</v>
      </c>
      <c r="K20" s="284">
        <v>843982.57</v>
      </c>
      <c r="L20" s="284">
        <v>78734.909999999989</v>
      </c>
      <c r="M20" s="284">
        <v>0</v>
      </c>
      <c r="N20" s="285"/>
    </row>
    <row r="21" spans="1:14" s="149" customFormat="1" ht="165">
      <c r="A21" s="262">
        <v>14</v>
      </c>
      <c r="B21" s="273" t="s">
        <v>724</v>
      </c>
      <c r="C21" s="265" t="s">
        <v>725</v>
      </c>
      <c r="D21" s="264" t="s">
        <v>726</v>
      </c>
      <c r="E21" s="263" t="s">
        <v>686</v>
      </c>
      <c r="F21" s="283">
        <v>830000</v>
      </c>
      <c r="G21" s="283">
        <v>73125.709999999963</v>
      </c>
      <c r="H21" s="301">
        <v>43895</v>
      </c>
      <c r="I21" s="302">
        <v>1</v>
      </c>
      <c r="J21" s="302">
        <v>0</v>
      </c>
      <c r="K21" s="284">
        <v>-8.517631044924201E-12</v>
      </c>
      <c r="L21" s="284">
        <v>73125.709999999977</v>
      </c>
      <c r="M21" s="284">
        <v>0</v>
      </c>
      <c r="N21" s="291"/>
    </row>
    <row r="22" spans="1:14" s="149" customFormat="1" ht="150">
      <c r="A22" s="262">
        <v>15</v>
      </c>
      <c r="B22" s="273" t="s">
        <v>727</v>
      </c>
      <c r="C22" s="265" t="s">
        <v>728</v>
      </c>
      <c r="D22" s="264" t="s">
        <v>729</v>
      </c>
      <c r="E22" s="263" t="s">
        <v>686</v>
      </c>
      <c r="F22" s="283">
        <v>480000</v>
      </c>
      <c r="G22" s="283">
        <v>492372.62</v>
      </c>
      <c r="H22" s="301">
        <v>43481.708333333299</v>
      </c>
      <c r="I22" s="302">
        <v>1</v>
      </c>
      <c r="J22" s="302" t="s">
        <v>690</v>
      </c>
      <c r="K22" s="284">
        <v>346959.1</v>
      </c>
      <c r="L22" s="284">
        <v>145413.51999999999</v>
      </c>
      <c r="M22" s="284">
        <v>0</v>
      </c>
      <c r="N22" s="285"/>
    </row>
    <row r="23" spans="1:14" s="149" customFormat="1" ht="150">
      <c r="A23" s="262">
        <v>16</v>
      </c>
      <c r="B23" s="273" t="s">
        <v>730</v>
      </c>
      <c r="C23" s="265" t="s">
        <v>731</v>
      </c>
      <c r="D23" s="274" t="s">
        <v>732</v>
      </c>
      <c r="E23" s="263" t="s">
        <v>686</v>
      </c>
      <c r="F23" s="283">
        <v>2713100</v>
      </c>
      <c r="G23" s="283">
        <v>1805318.19</v>
      </c>
      <c r="H23" s="301">
        <v>43112</v>
      </c>
      <c r="I23" s="302">
        <v>1</v>
      </c>
      <c r="J23" s="302">
        <v>0.79</v>
      </c>
      <c r="K23" s="284">
        <v>471263.64000000013</v>
      </c>
      <c r="L23" s="284">
        <v>1334054.5499999998</v>
      </c>
      <c r="M23" s="284">
        <v>0</v>
      </c>
      <c r="N23" s="285"/>
    </row>
    <row r="24" spans="1:14" s="149" customFormat="1" ht="120">
      <c r="A24" s="262">
        <v>17</v>
      </c>
      <c r="B24" s="273" t="s">
        <v>733</v>
      </c>
      <c r="C24" s="265" t="s">
        <v>734</v>
      </c>
      <c r="D24" s="264" t="s">
        <v>735</v>
      </c>
      <c r="E24" s="263" t="s">
        <v>686</v>
      </c>
      <c r="F24" s="283">
        <v>413600</v>
      </c>
      <c r="G24" s="283">
        <v>759999.36</v>
      </c>
      <c r="H24" s="301">
        <v>43110.708333333299</v>
      </c>
      <c r="I24" s="302">
        <v>1</v>
      </c>
      <c r="J24" s="302">
        <v>0.74</v>
      </c>
      <c r="K24" s="284">
        <v>339555.69</v>
      </c>
      <c r="L24" s="284">
        <v>420443.67</v>
      </c>
      <c r="M24" s="284">
        <v>0</v>
      </c>
      <c r="N24" s="285"/>
    </row>
    <row r="25" spans="1:14" s="149" customFormat="1" ht="165">
      <c r="A25" s="262">
        <v>18</v>
      </c>
      <c r="B25" s="273" t="s">
        <v>736</v>
      </c>
      <c r="C25" s="265" t="s">
        <v>737</v>
      </c>
      <c r="D25" s="264" t="s">
        <v>738</v>
      </c>
      <c r="E25" s="263" t="s">
        <v>686</v>
      </c>
      <c r="F25" s="283">
        <v>306800</v>
      </c>
      <c r="G25" s="283">
        <v>326622.36</v>
      </c>
      <c r="H25" s="301">
        <v>43157.708333333299</v>
      </c>
      <c r="I25" s="302">
        <v>1</v>
      </c>
      <c r="J25" s="302">
        <v>0.42</v>
      </c>
      <c r="K25" s="284">
        <v>174746</v>
      </c>
      <c r="L25" s="284">
        <v>151876.35999999999</v>
      </c>
      <c r="M25" s="284">
        <v>0</v>
      </c>
      <c r="N25" s="285"/>
    </row>
    <row r="26" spans="1:14" s="149" customFormat="1" ht="180">
      <c r="A26" s="267">
        <v>19</v>
      </c>
      <c r="B26" s="281" t="s">
        <v>739</v>
      </c>
      <c r="C26" s="268" t="s">
        <v>740</v>
      </c>
      <c r="D26" s="269" t="s">
        <v>741</v>
      </c>
      <c r="E26" s="270" t="s">
        <v>742</v>
      </c>
      <c r="F26" s="282">
        <v>4131500</v>
      </c>
      <c r="G26" s="282">
        <v>2203801.65</v>
      </c>
      <c r="H26" s="293">
        <v>44701.708333333299</v>
      </c>
      <c r="I26" s="294">
        <v>0.1</v>
      </c>
      <c r="J26" s="294" t="s">
        <v>690</v>
      </c>
      <c r="K26" s="295">
        <v>1957929.55</v>
      </c>
      <c r="L26" s="295">
        <v>245872.09999999998</v>
      </c>
      <c r="M26" s="295">
        <v>0</v>
      </c>
      <c r="N26" s="286"/>
    </row>
    <row r="27" spans="1:14" s="149" customFormat="1" ht="195">
      <c r="A27" s="262">
        <v>20</v>
      </c>
      <c r="B27" s="273" t="s">
        <v>743</v>
      </c>
      <c r="C27" s="265" t="s">
        <v>744</v>
      </c>
      <c r="D27" s="264" t="s">
        <v>745</v>
      </c>
      <c r="E27" s="263" t="s">
        <v>686</v>
      </c>
      <c r="F27" s="283">
        <v>350000</v>
      </c>
      <c r="G27" s="283">
        <v>350000</v>
      </c>
      <c r="H27" s="301">
        <v>44501.708333333299</v>
      </c>
      <c r="I27" s="302">
        <v>0.1</v>
      </c>
      <c r="J27" s="302" t="s">
        <v>690</v>
      </c>
      <c r="K27" s="284">
        <v>249361.46</v>
      </c>
      <c r="L27" s="284">
        <v>100638.54</v>
      </c>
      <c r="M27" s="284">
        <v>0</v>
      </c>
      <c r="N27" s="285"/>
    </row>
    <row r="28" spans="1:14" s="149" customFormat="1" ht="195">
      <c r="A28" s="262">
        <v>21</v>
      </c>
      <c r="B28" s="273" t="s">
        <v>746</v>
      </c>
      <c r="C28" s="265" t="s">
        <v>747</v>
      </c>
      <c r="D28" s="264" t="s">
        <v>748</v>
      </c>
      <c r="E28" s="263" t="s">
        <v>686</v>
      </c>
      <c r="F28" s="283">
        <v>1500000</v>
      </c>
      <c r="G28" s="283">
        <v>263410.20999999996</v>
      </c>
      <c r="H28" s="301">
        <v>43434</v>
      </c>
      <c r="I28" s="302">
        <v>0.1</v>
      </c>
      <c r="J28" s="302">
        <v>0</v>
      </c>
      <c r="K28" s="284">
        <v>239737.08</v>
      </c>
      <c r="L28" s="284">
        <v>23673.13</v>
      </c>
      <c r="M28" s="284">
        <v>0</v>
      </c>
      <c r="N28" s="285"/>
    </row>
    <row r="29" spans="1:14" s="149" customFormat="1" ht="165">
      <c r="A29" s="267">
        <v>22</v>
      </c>
      <c r="B29" s="281" t="s">
        <v>749</v>
      </c>
      <c r="C29" s="268" t="s">
        <v>750</v>
      </c>
      <c r="D29" s="269" t="s">
        <v>751</v>
      </c>
      <c r="E29" s="270" t="s">
        <v>742</v>
      </c>
      <c r="F29" s="282">
        <v>1027000</v>
      </c>
      <c r="G29" s="282">
        <v>657520.7699999999</v>
      </c>
      <c r="H29" s="293">
        <v>43025.708333333299</v>
      </c>
      <c r="I29" s="294">
        <v>1</v>
      </c>
      <c r="J29" s="294">
        <v>1</v>
      </c>
      <c r="K29" s="295">
        <v>89450.2</v>
      </c>
      <c r="L29" s="295">
        <v>568070.56999999995</v>
      </c>
      <c r="M29" s="295">
        <v>0</v>
      </c>
      <c r="N29" s="286"/>
    </row>
    <row r="30" spans="1:14" s="149" customFormat="1" ht="150">
      <c r="A30" s="267">
        <v>23</v>
      </c>
      <c r="B30" s="281" t="s">
        <v>752</v>
      </c>
      <c r="C30" s="268" t="s">
        <v>753</v>
      </c>
      <c r="D30" s="269" t="s">
        <v>754</v>
      </c>
      <c r="E30" s="270" t="s">
        <v>742</v>
      </c>
      <c r="F30" s="282">
        <v>968500</v>
      </c>
      <c r="G30" s="282">
        <v>896884.19</v>
      </c>
      <c r="H30" s="293">
        <v>43361.708333333299</v>
      </c>
      <c r="I30" s="294">
        <v>1</v>
      </c>
      <c r="J30" s="294">
        <v>0.35</v>
      </c>
      <c r="K30" s="295">
        <v>651777.22</v>
      </c>
      <c r="L30" s="295">
        <v>245106.97</v>
      </c>
      <c r="M30" s="295">
        <v>0</v>
      </c>
      <c r="N30" s="286"/>
    </row>
    <row r="31" spans="1:14" s="149" customFormat="1" ht="180">
      <c r="A31" s="262">
        <v>24</v>
      </c>
      <c r="B31" s="273" t="s">
        <v>755</v>
      </c>
      <c r="C31" s="265" t="s">
        <v>756</v>
      </c>
      <c r="D31" s="264" t="s">
        <v>757</v>
      </c>
      <c r="E31" s="263" t="s">
        <v>686</v>
      </c>
      <c r="F31" s="283">
        <v>150000</v>
      </c>
      <c r="G31" s="283">
        <v>97304.89</v>
      </c>
      <c r="H31" s="301">
        <v>44034.708333333299</v>
      </c>
      <c r="I31" s="302">
        <v>0.3</v>
      </c>
      <c r="J31" s="302" t="s">
        <v>690</v>
      </c>
      <c r="K31" s="284">
        <v>75434.81</v>
      </c>
      <c r="L31" s="284">
        <v>21870.080000000002</v>
      </c>
      <c r="M31" s="284">
        <v>0</v>
      </c>
      <c r="N31" s="285"/>
    </row>
    <row r="32" spans="1:14" s="149" customFormat="1" ht="150">
      <c r="A32" s="267">
        <v>25</v>
      </c>
      <c r="B32" s="281" t="s">
        <v>758</v>
      </c>
      <c r="C32" s="268" t="s">
        <v>759</v>
      </c>
      <c r="D32" s="269" t="s">
        <v>760</v>
      </c>
      <c r="E32" s="270" t="s">
        <v>742</v>
      </c>
      <c r="F32" s="282">
        <v>507000</v>
      </c>
      <c r="G32" s="282">
        <v>443709.25000000006</v>
      </c>
      <c r="H32" s="293">
        <v>43245.708333333299</v>
      </c>
      <c r="I32" s="294">
        <v>1</v>
      </c>
      <c r="J32" s="294">
        <v>0.17</v>
      </c>
      <c r="K32" s="295">
        <v>399485.29000000004</v>
      </c>
      <c r="L32" s="295">
        <v>44223.96</v>
      </c>
      <c r="M32" s="295">
        <v>0</v>
      </c>
      <c r="N32" s="286"/>
    </row>
    <row r="33" spans="1:14" s="149" customFormat="1" ht="330">
      <c r="A33" s="262">
        <v>26</v>
      </c>
      <c r="B33" s="273" t="s">
        <v>761</v>
      </c>
      <c r="C33" s="265" t="s">
        <v>762</v>
      </c>
      <c r="D33" s="264" t="s">
        <v>763</v>
      </c>
      <c r="E33" s="263" t="s">
        <v>686</v>
      </c>
      <c r="F33" s="283">
        <v>325000</v>
      </c>
      <c r="G33" s="283">
        <v>46396.829999999987</v>
      </c>
      <c r="H33" s="301">
        <v>43725</v>
      </c>
      <c r="I33" s="302">
        <v>0.3</v>
      </c>
      <c r="J33" s="302">
        <v>0</v>
      </c>
      <c r="K33" s="284">
        <v>-9.6633812063373605E-13</v>
      </c>
      <c r="L33" s="284">
        <v>46396.829999999987</v>
      </c>
      <c r="M33" s="284">
        <v>0</v>
      </c>
      <c r="N33" s="291"/>
    </row>
    <row r="34" spans="1:14" s="149" customFormat="1" ht="180">
      <c r="A34" s="262">
        <v>27</v>
      </c>
      <c r="B34" s="273" t="s">
        <v>764</v>
      </c>
      <c r="C34" s="265" t="s">
        <v>765</v>
      </c>
      <c r="D34" s="266" t="s">
        <v>766</v>
      </c>
      <c r="E34" s="263" t="s">
        <v>686</v>
      </c>
      <c r="F34" s="283">
        <v>106000</v>
      </c>
      <c r="G34" s="283">
        <v>1114406.8900000001</v>
      </c>
      <c r="H34" s="301">
        <v>43951.708333333299</v>
      </c>
      <c r="I34" s="302">
        <v>0.6</v>
      </c>
      <c r="J34" s="302" t="s">
        <v>690</v>
      </c>
      <c r="K34" s="284">
        <v>1002225.26</v>
      </c>
      <c r="L34" s="284">
        <v>112181.63</v>
      </c>
      <c r="M34" s="284">
        <v>0</v>
      </c>
      <c r="N34" s="285"/>
    </row>
    <row r="35" spans="1:14" s="149" customFormat="1" ht="180">
      <c r="A35" s="262">
        <v>28</v>
      </c>
      <c r="B35" s="273" t="s">
        <v>767</v>
      </c>
      <c r="C35" s="265" t="s">
        <v>768</v>
      </c>
      <c r="D35" s="264" t="s">
        <v>769</v>
      </c>
      <c r="E35" s="263" t="s">
        <v>686</v>
      </c>
      <c r="F35" s="283">
        <v>834600</v>
      </c>
      <c r="G35" s="283">
        <v>565762.56000000006</v>
      </c>
      <c r="H35" s="301">
        <v>43242.708333333299</v>
      </c>
      <c r="I35" s="302">
        <v>1</v>
      </c>
      <c r="J35" s="302">
        <v>0.33</v>
      </c>
      <c r="K35" s="284">
        <v>344707.23</v>
      </c>
      <c r="L35" s="284">
        <v>221055.33000000002</v>
      </c>
      <c r="M35" s="284">
        <v>0</v>
      </c>
      <c r="N35" s="285"/>
    </row>
    <row r="36" spans="1:14" s="149" customFormat="1" ht="195">
      <c r="A36" s="262">
        <v>29</v>
      </c>
      <c r="B36" s="273" t="s">
        <v>770</v>
      </c>
      <c r="C36" s="265" t="s">
        <v>771</v>
      </c>
      <c r="D36" s="264" t="s">
        <v>772</v>
      </c>
      <c r="E36" s="263" t="s">
        <v>686</v>
      </c>
      <c r="F36" s="283">
        <v>390000</v>
      </c>
      <c r="G36" s="283">
        <v>240164.48999999996</v>
      </c>
      <c r="H36" s="301">
        <v>43587.708333333299</v>
      </c>
      <c r="I36" s="302">
        <v>0.6</v>
      </c>
      <c r="J36" s="302" t="s">
        <v>690</v>
      </c>
      <c r="K36" s="284">
        <v>9477.5899999999874</v>
      </c>
      <c r="L36" s="284">
        <v>230686.89999999997</v>
      </c>
      <c r="M36" s="284">
        <v>0</v>
      </c>
      <c r="N36" s="285"/>
    </row>
    <row r="37" spans="1:14" s="149" customFormat="1" ht="165">
      <c r="A37" s="262">
        <v>30</v>
      </c>
      <c r="B37" s="273" t="s">
        <v>773</v>
      </c>
      <c r="C37" s="265" t="s">
        <v>774</v>
      </c>
      <c r="D37" s="264" t="s">
        <v>775</v>
      </c>
      <c r="E37" s="263" t="s">
        <v>686</v>
      </c>
      <c r="F37" s="283">
        <v>587500</v>
      </c>
      <c r="G37" s="283">
        <v>521380.82</v>
      </c>
      <c r="H37" s="301">
        <v>44011.708333333299</v>
      </c>
      <c r="I37" s="302">
        <v>0.1</v>
      </c>
      <c r="J37" s="302" t="s">
        <v>690</v>
      </c>
      <c r="K37" s="284">
        <v>456036.18</v>
      </c>
      <c r="L37" s="284">
        <v>65344.639999999999</v>
      </c>
      <c r="M37" s="284">
        <v>0</v>
      </c>
      <c r="N37" s="291"/>
    </row>
    <row r="38" spans="1:14" s="149" customFormat="1" ht="180">
      <c r="A38" s="262">
        <v>31</v>
      </c>
      <c r="B38" s="273" t="s">
        <v>776</v>
      </c>
      <c r="C38" s="265" t="s">
        <v>777</v>
      </c>
      <c r="D38" s="280" t="s">
        <v>778</v>
      </c>
      <c r="E38" s="263" t="s">
        <v>686</v>
      </c>
      <c r="F38" s="283">
        <v>859800</v>
      </c>
      <c r="G38" s="283">
        <v>191681.34999999998</v>
      </c>
      <c r="H38" s="301">
        <v>43156</v>
      </c>
      <c r="I38" s="302">
        <v>1</v>
      </c>
      <c r="J38" s="302">
        <v>0</v>
      </c>
      <c r="K38" s="284">
        <v>73988.199999999983</v>
      </c>
      <c r="L38" s="284">
        <v>117693.15</v>
      </c>
      <c r="M38" s="284">
        <v>0</v>
      </c>
      <c r="N38" s="285"/>
    </row>
    <row r="39" spans="1:14" s="149" customFormat="1" ht="135">
      <c r="A39" s="262">
        <v>32</v>
      </c>
      <c r="B39" s="273" t="s">
        <v>779</v>
      </c>
      <c r="C39" s="265" t="s">
        <v>780</v>
      </c>
      <c r="D39" s="264" t="s">
        <v>781</v>
      </c>
      <c r="E39" s="263" t="s">
        <v>686</v>
      </c>
      <c r="F39" s="283">
        <v>1000000</v>
      </c>
      <c r="G39" s="283">
        <v>1180657.3900000001</v>
      </c>
      <c r="H39" s="301">
        <v>44069.708333333299</v>
      </c>
      <c r="I39" s="302">
        <v>0.6</v>
      </c>
      <c r="J39" s="302" t="s">
        <v>690</v>
      </c>
      <c r="K39" s="284">
        <v>783943.13</v>
      </c>
      <c r="L39" s="284">
        <v>396714.26</v>
      </c>
      <c r="M39" s="284">
        <v>0</v>
      </c>
      <c r="N39" s="285"/>
    </row>
    <row r="40" spans="1:14" s="149" customFormat="1" ht="195">
      <c r="A40" s="262">
        <v>33</v>
      </c>
      <c r="B40" s="273" t="s">
        <v>782</v>
      </c>
      <c r="C40" s="265" t="s">
        <v>783</v>
      </c>
      <c r="D40" s="274" t="s">
        <v>784</v>
      </c>
      <c r="E40" s="263" t="s">
        <v>686</v>
      </c>
      <c r="F40" s="283">
        <v>978400</v>
      </c>
      <c r="G40" s="283">
        <v>2030390.7800000005</v>
      </c>
      <c r="H40" s="301">
        <v>43111</v>
      </c>
      <c r="I40" s="302">
        <v>1</v>
      </c>
      <c r="J40" s="302">
        <v>0.7</v>
      </c>
      <c r="K40" s="284">
        <v>1184586.2800000005</v>
      </c>
      <c r="L40" s="284">
        <v>845804.5</v>
      </c>
      <c r="M40" s="284">
        <v>0</v>
      </c>
      <c r="N40" s="285"/>
    </row>
    <row r="41" spans="1:14" s="149" customFormat="1" ht="195">
      <c r="A41" s="262">
        <v>34</v>
      </c>
      <c r="B41" s="273" t="s">
        <v>785</v>
      </c>
      <c r="C41" s="265" t="s">
        <v>786</v>
      </c>
      <c r="D41" s="264" t="s">
        <v>787</v>
      </c>
      <c r="E41" s="263" t="s">
        <v>686</v>
      </c>
      <c r="F41" s="283">
        <v>2444000</v>
      </c>
      <c r="G41" s="283">
        <v>2818549.22</v>
      </c>
      <c r="H41" s="301">
        <v>43383.708333333299</v>
      </c>
      <c r="I41" s="302">
        <v>1</v>
      </c>
      <c r="J41" s="302">
        <v>0.13</v>
      </c>
      <c r="K41" s="284">
        <v>2577934.75</v>
      </c>
      <c r="L41" s="284">
        <v>240614.47000000003</v>
      </c>
      <c r="M41" s="284">
        <v>0</v>
      </c>
      <c r="N41" s="291"/>
    </row>
    <row r="42" spans="1:14" s="149" customFormat="1" ht="210">
      <c r="A42" s="262">
        <v>35</v>
      </c>
      <c r="B42" s="273" t="s">
        <v>788</v>
      </c>
      <c r="C42" s="265" t="s">
        <v>789</v>
      </c>
      <c r="D42" s="264" t="s">
        <v>790</v>
      </c>
      <c r="E42" s="263" t="s">
        <v>686</v>
      </c>
      <c r="F42" s="283">
        <v>250000</v>
      </c>
      <c r="G42" s="283">
        <v>153619.9</v>
      </c>
      <c r="H42" s="301">
        <v>43315</v>
      </c>
      <c r="I42" s="302">
        <v>0.95</v>
      </c>
      <c r="J42" s="302">
        <v>0</v>
      </c>
      <c r="K42" s="284">
        <v>80194.59</v>
      </c>
      <c r="L42" s="284">
        <v>73425.31</v>
      </c>
      <c r="M42" s="284">
        <v>0</v>
      </c>
      <c r="N42" s="285"/>
    </row>
    <row r="43" spans="1:14" s="149" customFormat="1" ht="150">
      <c r="A43" s="262">
        <v>36</v>
      </c>
      <c r="B43" s="273" t="s">
        <v>791</v>
      </c>
      <c r="C43" s="265" t="s">
        <v>792</v>
      </c>
      <c r="D43" s="264" t="s">
        <v>793</v>
      </c>
      <c r="E43" s="263" t="s">
        <v>686</v>
      </c>
      <c r="F43" s="283">
        <v>598000</v>
      </c>
      <c r="G43" s="283">
        <v>1721569.8499999999</v>
      </c>
      <c r="H43" s="301">
        <v>43432.708333333299</v>
      </c>
      <c r="I43" s="302">
        <v>1</v>
      </c>
      <c r="J43" s="302">
        <v>0.17</v>
      </c>
      <c r="K43" s="284">
        <v>1472052.96</v>
      </c>
      <c r="L43" s="284">
        <v>249516.88999999998</v>
      </c>
      <c r="M43" s="284">
        <v>0</v>
      </c>
      <c r="N43" s="285"/>
    </row>
    <row r="44" spans="1:14" s="149" customFormat="1" ht="90">
      <c r="A44" s="262">
        <v>37</v>
      </c>
      <c r="B44" s="273" t="s">
        <v>794</v>
      </c>
      <c r="C44" s="275" t="s">
        <v>795</v>
      </c>
      <c r="D44" s="264" t="s">
        <v>796</v>
      </c>
      <c r="E44" s="263" t="s">
        <v>686</v>
      </c>
      <c r="F44" s="283">
        <v>1300000</v>
      </c>
      <c r="G44" s="283">
        <v>0</v>
      </c>
      <c r="H44" s="301" t="s">
        <v>142</v>
      </c>
      <c r="I44" s="302">
        <v>1</v>
      </c>
      <c r="J44" s="302">
        <v>0</v>
      </c>
      <c r="K44" s="284">
        <v>0</v>
      </c>
      <c r="L44" s="284">
        <v>0</v>
      </c>
      <c r="M44" s="284">
        <v>0</v>
      </c>
      <c r="N44" s="285"/>
    </row>
    <row r="45" spans="1:14" s="149" customFormat="1" ht="225">
      <c r="A45" s="262">
        <v>38</v>
      </c>
      <c r="B45" s="273" t="s">
        <v>797</v>
      </c>
      <c r="C45" s="265" t="s">
        <v>798</v>
      </c>
      <c r="D45" s="264" t="s">
        <v>799</v>
      </c>
      <c r="E45" s="263" t="s">
        <v>686</v>
      </c>
      <c r="F45" s="283">
        <v>4000000</v>
      </c>
      <c r="G45" s="283">
        <v>2564117.2400000002</v>
      </c>
      <c r="H45" s="301">
        <v>43507.708333333299</v>
      </c>
      <c r="I45" s="302">
        <v>1</v>
      </c>
      <c r="J45" s="302">
        <v>0.21</v>
      </c>
      <c r="K45" s="284">
        <v>1914992.6300000001</v>
      </c>
      <c r="L45" s="284">
        <v>649124.61</v>
      </c>
      <c r="M45" s="284">
        <v>0</v>
      </c>
      <c r="N45" s="285"/>
    </row>
    <row r="46" spans="1:14" s="149" customFormat="1" ht="225">
      <c r="A46" s="262">
        <v>39</v>
      </c>
      <c r="B46" s="273" t="s">
        <v>800</v>
      </c>
      <c r="C46" s="265" t="s">
        <v>801</v>
      </c>
      <c r="D46" s="264" t="s">
        <v>802</v>
      </c>
      <c r="E46" s="263" t="s">
        <v>686</v>
      </c>
      <c r="F46" s="283">
        <v>588000</v>
      </c>
      <c r="G46" s="283">
        <v>79659.609999999986</v>
      </c>
      <c r="H46" s="301">
        <v>44481.708333333299</v>
      </c>
      <c r="I46" s="302">
        <v>0.1</v>
      </c>
      <c r="J46" s="302">
        <v>0</v>
      </c>
      <c r="K46" s="284">
        <v>208.83999999999912</v>
      </c>
      <c r="L46" s="284">
        <v>79450.76999999999</v>
      </c>
      <c r="M46" s="284">
        <v>0</v>
      </c>
      <c r="N46" s="285"/>
    </row>
    <row r="47" spans="1:14" s="149" customFormat="1" ht="210">
      <c r="A47" s="262">
        <v>40</v>
      </c>
      <c r="B47" s="273" t="s">
        <v>803</v>
      </c>
      <c r="C47" s="265" t="s">
        <v>804</v>
      </c>
      <c r="D47" s="264" t="s">
        <v>805</v>
      </c>
      <c r="E47" s="263" t="s">
        <v>686</v>
      </c>
      <c r="F47" s="283">
        <v>240400</v>
      </c>
      <c r="G47" s="283">
        <v>70784.929999999993</v>
      </c>
      <c r="H47" s="301">
        <v>43354.708333333299</v>
      </c>
      <c r="I47" s="302">
        <v>0.6</v>
      </c>
      <c r="J47" s="302">
        <v>0</v>
      </c>
      <c r="K47" s="284">
        <v>30858</v>
      </c>
      <c r="L47" s="284">
        <v>39926.929999999993</v>
      </c>
      <c r="M47" s="284">
        <v>0</v>
      </c>
      <c r="N47" s="285"/>
    </row>
    <row r="48" spans="1:14" s="149" customFormat="1" ht="240">
      <c r="A48" s="267">
        <v>41</v>
      </c>
      <c r="B48" s="281" t="s">
        <v>806</v>
      </c>
      <c r="C48" s="268" t="s">
        <v>807</v>
      </c>
      <c r="D48" s="269" t="s">
        <v>808</v>
      </c>
      <c r="E48" s="270" t="s">
        <v>742</v>
      </c>
      <c r="F48" s="282">
        <v>1710000</v>
      </c>
      <c r="G48" s="282">
        <v>2927533.62</v>
      </c>
      <c r="H48" s="293">
        <v>43685.708333333299</v>
      </c>
      <c r="I48" s="294">
        <v>1</v>
      </c>
      <c r="J48" s="294">
        <v>0.3</v>
      </c>
      <c r="K48" s="295">
        <v>2628096.7000000002</v>
      </c>
      <c r="L48" s="295">
        <v>299436.92</v>
      </c>
      <c r="M48" s="295">
        <v>0</v>
      </c>
      <c r="N48" s="286"/>
    </row>
    <row r="49" spans="1:14" s="149" customFormat="1" ht="150">
      <c r="A49" s="262">
        <v>42</v>
      </c>
      <c r="B49" s="273" t="s">
        <v>809</v>
      </c>
      <c r="C49" s="265" t="s">
        <v>810</v>
      </c>
      <c r="D49" s="266" t="s">
        <v>811</v>
      </c>
      <c r="E49" s="263" t="s">
        <v>686</v>
      </c>
      <c r="F49" s="283">
        <v>850000</v>
      </c>
      <c r="G49" s="283">
        <v>250.39000000000001</v>
      </c>
      <c r="H49" s="301" t="s">
        <v>142</v>
      </c>
      <c r="I49" s="302">
        <v>0</v>
      </c>
      <c r="J49" s="302">
        <v>0</v>
      </c>
      <c r="K49" s="284">
        <v>0</v>
      </c>
      <c r="L49" s="284">
        <v>250.39000000000001</v>
      </c>
      <c r="M49" s="284">
        <v>0</v>
      </c>
      <c r="N49" s="285"/>
    </row>
    <row r="50" spans="1:14" s="149" customFormat="1" ht="165">
      <c r="A50" s="262">
        <v>43</v>
      </c>
      <c r="B50" s="273" t="s">
        <v>812</v>
      </c>
      <c r="C50" s="265" t="s">
        <v>813</v>
      </c>
      <c r="D50" s="264" t="s">
        <v>814</v>
      </c>
      <c r="E50" s="263" t="s">
        <v>686</v>
      </c>
      <c r="F50" s="283">
        <v>478800</v>
      </c>
      <c r="G50" s="283">
        <v>325046.73</v>
      </c>
      <c r="H50" s="301">
        <v>43075.708333333299</v>
      </c>
      <c r="I50" s="302">
        <v>1</v>
      </c>
      <c r="J50" s="302">
        <v>0.86</v>
      </c>
      <c r="K50" s="284">
        <v>185846.75</v>
      </c>
      <c r="L50" s="284">
        <v>139199.97999999998</v>
      </c>
      <c r="M50" s="284">
        <v>0</v>
      </c>
      <c r="N50" s="285"/>
    </row>
    <row r="51" spans="1:14" s="149" customFormat="1" ht="195">
      <c r="A51" s="262">
        <v>44</v>
      </c>
      <c r="B51" s="273" t="s">
        <v>815</v>
      </c>
      <c r="C51" s="275" t="s">
        <v>816</v>
      </c>
      <c r="D51" s="266" t="s">
        <v>817</v>
      </c>
      <c r="E51" s="263" t="s">
        <v>686</v>
      </c>
      <c r="F51" s="283">
        <v>144348</v>
      </c>
      <c r="G51" s="283">
        <v>0</v>
      </c>
      <c r="H51" s="301" t="s">
        <v>142</v>
      </c>
      <c r="I51" s="302">
        <v>0.6</v>
      </c>
      <c r="J51" s="302">
        <v>0</v>
      </c>
      <c r="K51" s="284">
        <v>0</v>
      </c>
      <c r="L51" s="284">
        <v>0</v>
      </c>
      <c r="M51" s="284">
        <v>0</v>
      </c>
      <c r="N51" s="285"/>
    </row>
    <row r="52" spans="1:14" s="149" customFormat="1" ht="165">
      <c r="A52" s="262">
        <v>45</v>
      </c>
      <c r="B52" s="273" t="s">
        <v>818</v>
      </c>
      <c r="C52" s="265" t="s">
        <v>819</v>
      </c>
      <c r="D52" s="264" t="s">
        <v>820</v>
      </c>
      <c r="E52" s="263" t="s">
        <v>686</v>
      </c>
      <c r="F52" s="283">
        <v>73152</v>
      </c>
      <c r="G52" s="283">
        <v>58984.000000000007</v>
      </c>
      <c r="H52" s="301">
        <v>42942.708333333299</v>
      </c>
      <c r="I52" s="302">
        <v>1</v>
      </c>
      <c r="J52" s="302">
        <v>1</v>
      </c>
      <c r="K52" s="284">
        <v>92</v>
      </c>
      <c r="L52" s="284">
        <v>58892.000000000007</v>
      </c>
      <c r="M52" s="284">
        <v>0</v>
      </c>
      <c r="N52" s="285"/>
    </row>
    <row r="53" spans="1:14" s="149" customFormat="1" ht="105">
      <c r="A53" s="262">
        <v>46</v>
      </c>
      <c r="B53" s="273" t="s">
        <v>127</v>
      </c>
      <c r="C53" s="265" t="s">
        <v>821</v>
      </c>
      <c r="D53" s="264" t="s">
        <v>822</v>
      </c>
      <c r="E53" s="263" t="s">
        <v>686</v>
      </c>
      <c r="F53" s="283">
        <v>8058550</v>
      </c>
      <c r="G53" s="283">
        <v>0</v>
      </c>
      <c r="H53" s="301" t="s">
        <v>142</v>
      </c>
      <c r="I53" s="302" t="s">
        <v>142</v>
      </c>
      <c r="J53" s="302" t="s">
        <v>142</v>
      </c>
      <c r="K53" s="284">
        <v>0</v>
      </c>
      <c r="L53" s="284">
        <v>0</v>
      </c>
      <c r="M53" s="284">
        <v>0</v>
      </c>
      <c r="N53" s="285"/>
    </row>
    <row r="54" spans="1:14" s="149" customFormat="1" ht="150">
      <c r="A54" s="262">
        <v>47</v>
      </c>
      <c r="B54" s="273" t="s">
        <v>823</v>
      </c>
      <c r="C54" s="265" t="s">
        <v>824</v>
      </c>
      <c r="D54" s="264" t="s">
        <v>825</v>
      </c>
      <c r="E54" s="263" t="s">
        <v>686</v>
      </c>
      <c r="F54" s="283">
        <v>300000</v>
      </c>
      <c r="G54" s="283">
        <v>425650.94999999995</v>
      </c>
      <c r="H54" s="301">
        <v>43179.708333333299</v>
      </c>
      <c r="I54" s="302">
        <v>1</v>
      </c>
      <c r="J54" s="302">
        <v>0.54</v>
      </c>
      <c r="K54" s="284">
        <v>262933.55</v>
      </c>
      <c r="L54" s="284">
        <v>162717.4</v>
      </c>
      <c r="M54" s="284">
        <v>0</v>
      </c>
      <c r="N54" s="285"/>
    </row>
    <row r="55" spans="1:14" s="149" customFormat="1" ht="120">
      <c r="A55" s="262">
        <v>48</v>
      </c>
      <c r="B55" s="273" t="s">
        <v>826</v>
      </c>
      <c r="C55" s="265" t="s">
        <v>827</v>
      </c>
      <c r="D55" s="264" t="s">
        <v>828</v>
      </c>
      <c r="E55" s="263" t="s">
        <v>686</v>
      </c>
      <c r="F55" s="283">
        <v>4380000</v>
      </c>
      <c r="G55" s="283">
        <v>4389000.3999999994</v>
      </c>
      <c r="H55" s="301">
        <v>43082.416666666701</v>
      </c>
      <c r="I55" s="302">
        <v>1</v>
      </c>
      <c r="J55" s="302">
        <v>0.99</v>
      </c>
      <c r="K55" s="284">
        <v>551988.16999999899</v>
      </c>
      <c r="L55" s="284">
        <v>3837012.2300000004</v>
      </c>
      <c r="M55" s="284">
        <v>0</v>
      </c>
      <c r="N55" s="285"/>
    </row>
    <row r="56" spans="1:14" s="149" customFormat="1" ht="225">
      <c r="A56" s="262">
        <v>49</v>
      </c>
      <c r="B56" s="273" t="s">
        <v>829</v>
      </c>
      <c r="C56" s="265" t="s">
        <v>830</v>
      </c>
      <c r="D56" s="264" t="s">
        <v>831</v>
      </c>
      <c r="E56" s="263" t="s">
        <v>686</v>
      </c>
      <c r="F56" s="283">
        <v>3558000</v>
      </c>
      <c r="G56" s="283">
        <v>3303772.4299999997</v>
      </c>
      <c r="H56" s="301">
        <v>43364.708333333299</v>
      </c>
      <c r="I56" s="302">
        <v>1</v>
      </c>
      <c r="J56" s="302">
        <v>0.28000000000000003</v>
      </c>
      <c r="K56" s="284">
        <v>2691857.3699999996</v>
      </c>
      <c r="L56" s="284">
        <v>611915.06000000006</v>
      </c>
      <c r="M56" s="284">
        <v>0</v>
      </c>
      <c r="N56" s="285"/>
    </row>
    <row r="57" spans="1:14" s="149" customFormat="1" ht="210">
      <c r="A57" s="262">
        <v>50</v>
      </c>
      <c r="B57" s="273" t="s">
        <v>832</v>
      </c>
      <c r="C57" s="275" t="s">
        <v>833</v>
      </c>
      <c r="D57" s="264" t="s">
        <v>834</v>
      </c>
      <c r="E57" s="263" t="s">
        <v>686</v>
      </c>
      <c r="F57" s="283">
        <v>279950</v>
      </c>
      <c r="G57" s="283">
        <v>450262.62</v>
      </c>
      <c r="H57" s="301">
        <v>43112.708333333299</v>
      </c>
      <c r="I57" s="302">
        <v>1</v>
      </c>
      <c r="J57" s="302">
        <v>0.98</v>
      </c>
      <c r="K57" s="284">
        <v>157787.91</v>
      </c>
      <c r="L57" s="284">
        <v>292474.71000000002</v>
      </c>
      <c r="M57" s="284">
        <v>0</v>
      </c>
      <c r="N57" s="285"/>
    </row>
    <row r="58" spans="1:14" s="149" customFormat="1" ht="165">
      <c r="A58" s="262">
        <v>51</v>
      </c>
      <c r="B58" s="273" t="s">
        <v>835</v>
      </c>
      <c r="C58" s="265" t="s">
        <v>836</v>
      </c>
      <c r="D58" s="264" t="s">
        <v>837</v>
      </c>
      <c r="E58" s="263" t="s">
        <v>686</v>
      </c>
      <c r="F58" s="283">
        <v>170000</v>
      </c>
      <c r="G58" s="283">
        <v>165202.99</v>
      </c>
      <c r="H58" s="301">
        <v>43077.708333333299</v>
      </c>
      <c r="I58" s="302">
        <v>1</v>
      </c>
      <c r="J58" s="302">
        <v>0.8</v>
      </c>
      <c r="K58" s="284">
        <v>37272.86</v>
      </c>
      <c r="L58" s="284">
        <v>127930.12999999999</v>
      </c>
      <c r="M58" s="284">
        <v>0</v>
      </c>
      <c r="N58" s="285"/>
    </row>
    <row r="59" spans="1:14" s="149" customFormat="1" ht="180">
      <c r="A59" s="262">
        <v>52</v>
      </c>
      <c r="B59" s="273" t="s">
        <v>838</v>
      </c>
      <c r="C59" s="265" t="s">
        <v>839</v>
      </c>
      <c r="D59" s="264" t="s">
        <v>840</v>
      </c>
      <c r="E59" s="263" t="s">
        <v>686</v>
      </c>
      <c r="F59" s="283">
        <v>365000</v>
      </c>
      <c r="G59" s="283">
        <v>509682.30999999994</v>
      </c>
      <c r="H59" s="301">
        <v>43334.5</v>
      </c>
      <c r="I59" s="302">
        <v>1</v>
      </c>
      <c r="J59" s="302">
        <v>0.41</v>
      </c>
      <c r="K59" s="284">
        <v>347551.73</v>
      </c>
      <c r="L59" s="284">
        <v>162130.57999999999</v>
      </c>
      <c r="M59" s="284">
        <v>0</v>
      </c>
      <c r="N59" s="285"/>
    </row>
    <row r="60" spans="1:14" s="149" customFormat="1" ht="165">
      <c r="A60" s="262">
        <v>53</v>
      </c>
      <c r="B60" s="273" t="s">
        <v>841</v>
      </c>
      <c r="C60" s="265" t="s">
        <v>842</v>
      </c>
      <c r="D60" s="264" t="s">
        <v>843</v>
      </c>
      <c r="E60" s="263" t="s">
        <v>686</v>
      </c>
      <c r="F60" s="283">
        <v>485000</v>
      </c>
      <c r="G60" s="283">
        <v>681824.87000000011</v>
      </c>
      <c r="H60" s="301">
        <v>43235.708333333299</v>
      </c>
      <c r="I60" s="302">
        <v>1</v>
      </c>
      <c r="J60" s="302">
        <v>0.39</v>
      </c>
      <c r="K60" s="284">
        <v>353629.65</v>
      </c>
      <c r="L60" s="284">
        <v>328195.22000000003</v>
      </c>
      <c r="M60" s="284">
        <v>0</v>
      </c>
      <c r="N60" s="285"/>
    </row>
    <row r="61" spans="1:14" s="149" customFormat="1" ht="180">
      <c r="A61" s="262">
        <v>54</v>
      </c>
      <c r="B61" s="273" t="s">
        <v>844</v>
      </c>
      <c r="C61" s="265" t="s">
        <v>845</v>
      </c>
      <c r="D61" s="264" t="s">
        <v>846</v>
      </c>
      <c r="E61" s="263" t="s">
        <v>686</v>
      </c>
      <c r="F61" s="283">
        <v>570000</v>
      </c>
      <c r="G61" s="283">
        <v>844690.09</v>
      </c>
      <c r="H61" s="301">
        <v>43095.708333333299</v>
      </c>
      <c r="I61" s="302">
        <v>1</v>
      </c>
      <c r="J61" s="302">
        <v>0.55000000000000004</v>
      </c>
      <c r="K61" s="284">
        <v>433121.3</v>
      </c>
      <c r="L61" s="284">
        <v>411568.79</v>
      </c>
      <c r="M61" s="284">
        <v>0</v>
      </c>
      <c r="N61" s="285"/>
    </row>
    <row r="62" spans="1:14" s="149" customFormat="1" ht="150">
      <c r="A62" s="262">
        <v>55</v>
      </c>
      <c r="B62" s="273" t="s">
        <v>847</v>
      </c>
      <c r="C62" s="265" t="s">
        <v>848</v>
      </c>
      <c r="D62" s="264" t="s">
        <v>849</v>
      </c>
      <c r="E62" s="263" t="s">
        <v>686</v>
      </c>
      <c r="F62" s="283">
        <v>317000</v>
      </c>
      <c r="G62" s="283">
        <v>0</v>
      </c>
      <c r="H62" s="301">
        <v>43552.708333333299</v>
      </c>
      <c r="I62" s="302">
        <v>0.3</v>
      </c>
      <c r="J62" s="302" t="s">
        <v>690</v>
      </c>
      <c r="K62" s="284">
        <v>0</v>
      </c>
      <c r="L62" s="284">
        <v>0</v>
      </c>
      <c r="M62" s="284">
        <v>0</v>
      </c>
      <c r="N62" s="285"/>
    </row>
    <row r="63" spans="1:14" s="149" customFormat="1" ht="105">
      <c r="A63" s="262">
        <v>56</v>
      </c>
      <c r="B63" s="273" t="s">
        <v>850</v>
      </c>
      <c r="C63" s="265" t="s">
        <v>851</v>
      </c>
      <c r="D63" s="266" t="s">
        <v>852</v>
      </c>
      <c r="E63" s="263" t="s">
        <v>686</v>
      </c>
      <c r="F63" s="283">
        <v>3000000</v>
      </c>
      <c r="G63" s="283">
        <v>605326.79</v>
      </c>
      <c r="H63" s="301">
        <v>43832.5</v>
      </c>
      <c r="I63" s="302">
        <v>0.3</v>
      </c>
      <c r="J63" s="302" t="s">
        <v>690</v>
      </c>
      <c r="K63" s="284">
        <v>457826.37</v>
      </c>
      <c r="L63" s="284">
        <v>147500.42000000001</v>
      </c>
      <c r="M63" s="284">
        <v>0</v>
      </c>
      <c r="N63" s="285"/>
    </row>
    <row r="64" spans="1:14" s="149" customFormat="1" ht="165">
      <c r="A64" s="262">
        <v>57</v>
      </c>
      <c r="B64" s="273" t="s">
        <v>853</v>
      </c>
      <c r="C64" s="265" t="s">
        <v>854</v>
      </c>
      <c r="D64" s="264" t="s">
        <v>855</v>
      </c>
      <c r="E64" s="263" t="s">
        <v>686</v>
      </c>
      <c r="F64" s="283">
        <v>225000</v>
      </c>
      <c r="G64" s="283">
        <v>58572.119999999995</v>
      </c>
      <c r="H64" s="301">
        <v>43357.708333333299</v>
      </c>
      <c r="I64" s="302">
        <v>1</v>
      </c>
      <c r="J64" s="302" t="s">
        <v>690</v>
      </c>
      <c r="K64" s="284">
        <v>13682.77</v>
      </c>
      <c r="L64" s="284">
        <v>44889.35</v>
      </c>
      <c r="M64" s="284">
        <v>0</v>
      </c>
      <c r="N64" s="291"/>
    </row>
    <row r="65" spans="1:14" s="149" customFormat="1" ht="165">
      <c r="A65" s="262">
        <v>58</v>
      </c>
      <c r="B65" s="273" t="s">
        <v>856</v>
      </c>
      <c r="C65" s="265" t="s">
        <v>857</v>
      </c>
      <c r="D65" s="266" t="s">
        <v>858</v>
      </c>
      <c r="E65" s="263" t="s">
        <v>686</v>
      </c>
      <c r="F65" s="283">
        <v>350000</v>
      </c>
      <c r="G65" s="283">
        <v>0</v>
      </c>
      <c r="H65" s="301" t="s">
        <v>142</v>
      </c>
      <c r="I65" s="302">
        <v>1</v>
      </c>
      <c r="J65" s="302">
        <v>0</v>
      </c>
      <c r="K65" s="284">
        <v>0</v>
      </c>
      <c r="L65" s="284">
        <v>0</v>
      </c>
      <c r="M65" s="284">
        <v>0</v>
      </c>
      <c r="N65" s="285"/>
    </row>
    <row r="66" spans="1:14" s="149" customFormat="1" ht="210">
      <c r="A66" s="262">
        <v>59</v>
      </c>
      <c r="B66" s="273" t="s">
        <v>859</v>
      </c>
      <c r="C66" s="265" t="s">
        <v>860</v>
      </c>
      <c r="D66" s="264" t="s">
        <v>861</v>
      </c>
      <c r="E66" s="263" t="s">
        <v>686</v>
      </c>
      <c r="F66" s="283">
        <v>150000</v>
      </c>
      <c r="G66" s="283">
        <v>852768.52999999991</v>
      </c>
      <c r="H66" s="301">
        <v>44179.708333333299</v>
      </c>
      <c r="I66" s="302">
        <v>0.1</v>
      </c>
      <c r="J66" s="302" t="s">
        <v>690</v>
      </c>
      <c r="K66" s="284">
        <v>809560.7</v>
      </c>
      <c r="L66" s="284">
        <v>43207.83</v>
      </c>
      <c r="M66" s="284">
        <v>0</v>
      </c>
      <c r="N66" s="291"/>
    </row>
    <row r="67" spans="1:14" s="149" customFormat="1" ht="180">
      <c r="A67" s="262">
        <v>60</v>
      </c>
      <c r="B67" s="273" t="s">
        <v>862</v>
      </c>
      <c r="C67" s="265" t="s">
        <v>863</v>
      </c>
      <c r="D67" s="264" t="s">
        <v>864</v>
      </c>
      <c r="E67" s="263" t="s">
        <v>686</v>
      </c>
      <c r="F67" s="283">
        <v>100000</v>
      </c>
      <c r="G67" s="283">
        <v>115956.21</v>
      </c>
      <c r="H67" s="301">
        <v>43301</v>
      </c>
      <c r="I67" s="302">
        <v>0.6</v>
      </c>
      <c r="J67" s="302">
        <v>0</v>
      </c>
      <c r="K67" s="284">
        <v>12088.949999999999</v>
      </c>
      <c r="L67" s="284">
        <v>103867.26000000001</v>
      </c>
      <c r="M67" s="284">
        <v>0</v>
      </c>
      <c r="N67" s="285"/>
    </row>
    <row r="68" spans="1:14" s="149" customFormat="1" ht="135">
      <c r="A68" s="267">
        <v>61</v>
      </c>
      <c r="B68" s="281" t="s">
        <v>865</v>
      </c>
      <c r="C68" s="268" t="s">
        <v>866</v>
      </c>
      <c r="D68" s="269" t="s">
        <v>867</v>
      </c>
      <c r="E68" s="270" t="s">
        <v>742</v>
      </c>
      <c r="F68" s="282">
        <v>598000</v>
      </c>
      <c r="G68" s="282">
        <v>526536.05000000005</v>
      </c>
      <c r="H68" s="293">
        <v>43315.5</v>
      </c>
      <c r="I68" s="294">
        <v>1</v>
      </c>
      <c r="J68" s="294">
        <v>0.17</v>
      </c>
      <c r="K68" s="295">
        <v>497035.8</v>
      </c>
      <c r="L68" s="295">
        <v>29500.25</v>
      </c>
      <c r="M68" s="295">
        <v>0</v>
      </c>
      <c r="N68" s="286"/>
    </row>
    <row r="69" spans="1:14" s="149" customFormat="1" ht="180">
      <c r="A69" s="262">
        <v>62</v>
      </c>
      <c r="B69" s="273" t="s">
        <v>868</v>
      </c>
      <c r="C69" s="265" t="s">
        <v>869</v>
      </c>
      <c r="D69" s="264" t="s">
        <v>870</v>
      </c>
      <c r="E69" s="263" t="s">
        <v>686</v>
      </c>
      <c r="F69" s="283">
        <v>0</v>
      </c>
      <c r="G69" s="283">
        <v>386949.82999999996</v>
      </c>
      <c r="H69" s="301" t="s">
        <v>142</v>
      </c>
      <c r="I69" s="302" t="s">
        <v>142</v>
      </c>
      <c r="J69" s="302">
        <v>1</v>
      </c>
      <c r="K69" s="284">
        <v>-1.1823431123048099E-11</v>
      </c>
      <c r="L69" s="284">
        <v>386949.82999999996</v>
      </c>
      <c r="M69" s="284">
        <v>0</v>
      </c>
      <c r="N69" s="285"/>
    </row>
    <row r="70" spans="1:14" s="149" customFormat="1" ht="135">
      <c r="A70" s="267">
        <v>63</v>
      </c>
      <c r="B70" s="281" t="s">
        <v>871</v>
      </c>
      <c r="C70" s="268" t="s">
        <v>872</v>
      </c>
      <c r="D70" s="269" t="s">
        <v>873</v>
      </c>
      <c r="E70" s="270" t="s">
        <v>742</v>
      </c>
      <c r="F70" s="282">
        <v>0</v>
      </c>
      <c r="G70" s="282">
        <v>413172</v>
      </c>
      <c r="H70" s="293">
        <v>43362.708333333299</v>
      </c>
      <c r="I70" s="294">
        <v>1</v>
      </c>
      <c r="J70" s="294">
        <v>0.12</v>
      </c>
      <c r="K70" s="295">
        <v>406053.79</v>
      </c>
      <c r="L70" s="295">
        <v>7118.2099999999991</v>
      </c>
      <c r="M70" s="295">
        <v>0</v>
      </c>
      <c r="N70" s="286"/>
    </row>
    <row r="71" spans="1:14" s="149" customFormat="1" ht="195">
      <c r="A71" s="267">
        <v>64</v>
      </c>
      <c r="B71" s="281" t="s">
        <v>874</v>
      </c>
      <c r="C71" s="268" t="s">
        <v>875</v>
      </c>
      <c r="D71" s="269" t="s">
        <v>876</v>
      </c>
      <c r="E71" s="270" t="s">
        <v>742</v>
      </c>
      <c r="F71" s="282">
        <v>0</v>
      </c>
      <c r="G71" s="282">
        <v>108850.85</v>
      </c>
      <c r="H71" s="293">
        <v>43195.708333333299</v>
      </c>
      <c r="I71" s="294">
        <v>1</v>
      </c>
      <c r="J71" s="294">
        <v>0.46</v>
      </c>
      <c r="K71" s="295">
        <v>102000</v>
      </c>
      <c r="L71" s="295">
        <v>6850.85</v>
      </c>
      <c r="M71" s="295">
        <v>0</v>
      </c>
      <c r="N71" s="286"/>
    </row>
    <row r="72" spans="1:14" s="149" customFormat="1" ht="180">
      <c r="A72" s="262">
        <v>65</v>
      </c>
      <c r="B72" s="273" t="s">
        <v>877</v>
      </c>
      <c r="C72" s="265" t="s">
        <v>878</v>
      </c>
      <c r="D72" s="264" t="s">
        <v>879</v>
      </c>
      <c r="E72" s="263" t="s">
        <v>686</v>
      </c>
      <c r="F72" s="283">
        <v>0</v>
      </c>
      <c r="G72" s="283">
        <v>25730.68</v>
      </c>
      <c r="H72" s="301">
        <v>43021.704444444404</v>
      </c>
      <c r="I72" s="302">
        <v>1</v>
      </c>
      <c r="J72" s="302">
        <v>1</v>
      </c>
      <c r="K72" s="284">
        <v>1.7763568394002501E-15</v>
      </c>
      <c r="L72" s="284">
        <v>25730.68</v>
      </c>
      <c r="M72" s="284">
        <v>0</v>
      </c>
      <c r="N72" s="291"/>
    </row>
    <row r="73" spans="1:14" s="149" customFormat="1" ht="180">
      <c r="A73" s="262">
        <v>66</v>
      </c>
      <c r="B73" s="273" t="s">
        <v>880</v>
      </c>
      <c r="C73" s="265" t="s">
        <v>881</v>
      </c>
      <c r="D73" s="264" t="s">
        <v>705</v>
      </c>
      <c r="E73" s="263" t="s">
        <v>686</v>
      </c>
      <c r="F73" s="283">
        <v>0</v>
      </c>
      <c r="G73" s="283">
        <v>841713.35</v>
      </c>
      <c r="H73" s="301">
        <v>43279.708333333299</v>
      </c>
      <c r="I73" s="302">
        <v>1</v>
      </c>
      <c r="J73" s="302">
        <v>0.15</v>
      </c>
      <c r="K73" s="284">
        <v>834899</v>
      </c>
      <c r="L73" s="284">
        <v>6814.35</v>
      </c>
      <c r="M73" s="284">
        <v>0</v>
      </c>
      <c r="N73" s="291"/>
    </row>
    <row r="74" spans="1:14" s="149" customFormat="1" ht="180">
      <c r="A74" s="262">
        <v>67</v>
      </c>
      <c r="B74" s="273" t="s">
        <v>882</v>
      </c>
      <c r="C74" s="265" t="s">
        <v>883</v>
      </c>
      <c r="D74" s="264" t="s">
        <v>884</v>
      </c>
      <c r="E74" s="263" t="s">
        <v>686</v>
      </c>
      <c r="F74" s="283">
        <v>0</v>
      </c>
      <c r="G74" s="283">
        <v>432530</v>
      </c>
      <c r="H74" s="301">
        <v>43404.708333333299</v>
      </c>
      <c r="I74" s="302">
        <v>1</v>
      </c>
      <c r="J74" s="302">
        <v>0.4</v>
      </c>
      <c r="K74" s="284">
        <v>419572.86</v>
      </c>
      <c r="L74" s="284">
        <v>12957.14</v>
      </c>
      <c r="M74" s="284">
        <v>0</v>
      </c>
      <c r="N74" s="291"/>
    </row>
    <row r="75" spans="1:14" s="149" customFormat="1" ht="165">
      <c r="A75" s="262">
        <v>68</v>
      </c>
      <c r="B75" s="273" t="s">
        <v>885</v>
      </c>
      <c r="C75" s="265" t="s">
        <v>886</v>
      </c>
      <c r="D75" s="264" t="s">
        <v>887</v>
      </c>
      <c r="E75" s="263" t="s">
        <v>686</v>
      </c>
      <c r="F75" s="283">
        <v>0</v>
      </c>
      <c r="G75" s="283">
        <v>196980.39</v>
      </c>
      <c r="H75" s="301">
        <v>43668.708333333299</v>
      </c>
      <c r="I75" s="302">
        <v>0.3</v>
      </c>
      <c r="J75" s="302" t="s">
        <v>690</v>
      </c>
      <c r="K75" s="284">
        <v>196715</v>
      </c>
      <c r="L75" s="284">
        <v>265.39</v>
      </c>
      <c r="M75" s="284">
        <v>0</v>
      </c>
      <c r="N75" s="291"/>
    </row>
    <row r="76" spans="1:14" s="149" customFormat="1" ht="180">
      <c r="A76" s="267">
        <v>69</v>
      </c>
      <c r="B76" s="281" t="s">
        <v>888</v>
      </c>
      <c r="C76" s="268" t="s">
        <v>889</v>
      </c>
      <c r="D76" s="269" t="s">
        <v>890</v>
      </c>
      <c r="E76" s="270" t="s">
        <v>742</v>
      </c>
      <c r="F76" s="282">
        <v>0</v>
      </c>
      <c r="G76" s="282">
        <v>761895.64</v>
      </c>
      <c r="H76" s="293">
        <v>43448.708333333299</v>
      </c>
      <c r="I76" s="294">
        <v>1</v>
      </c>
      <c r="J76" s="294">
        <v>0.05</v>
      </c>
      <c r="K76" s="295">
        <v>761895.64</v>
      </c>
      <c r="L76" s="295">
        <v>0</v>
      </c>
      <c r="M76" s="295">
        <v>0</v>
      </c>
      <c r="N76" s="292"/>
    </row>
    <row r="77" spans="1:14" s="149" customFormat="1" ht="150">
      <c r="A77" s="262">
        <v>70</v>
      </c>
      <c r="B77" s="273" t="s">
        <v>891</v>
      </c>
      <c r="C77" s="265" t="s">
        <v>892</v>
      </c>
      <c r="D77" s="264" t="s">
        <v>893</v>
      </c>
      <c r="E77" s="263" t="s">
        <v>686</v>
      </c>
      <c r="F77" s="287">
        <v>0</v>
      </c>
      <c r="G77" s="283">
        <v>46410</v>
      </c>
      <c r="H77" s="301">
        <v>43344</v>
      </c>
      <c r="I77" s="302">
        <v>0.1</v>
      </c>
      <c r="J77" s="302">
        <v>0</v>
      </c>
      <c r="K77" s="284">
        <v>46410</v>
      </c>
      <c r="L77" s="284">
        <v>0</v>
      </c>
      <c r="M77" s="284">
        <v>0</v>
      </c>
      <c r="N77" s="291"/>
    </row>
    <row r="78" spans="1:14" s="149" customFormat="1" ht="165">
      <c r="A78" s="262">
        <v>71</v>
      </c>
      <c r="B78" s="273" t="s">
        <v>894</v>
      </c>
      <c r="C78" s="265" t="s">
        <v>895</v>
      </c>
      <c r="D78" s="264" t="s">
        <v>896</v>
      </c>
      <c r="E78" s="263" t="s">
        <v>686</v>
      </c>
      <c r="F78" s="283">
        <v>0</v>
      </c>
      <c r="G78" s="283">
        <v>77500</v>
      </c>
      <c r="H78" s="301">
        <v>43109.708333333299</v>
      </c>
      <c r="I78" s="302">
        <v>1</v>
      </c>
      <c r="J78" s="302">
        <v>0.5</v>
      </c>
      <c r="K78" s="284">
        <v>77500</v>
      </c>
      <c r="L78" s="284">
        <v>0</v>
      </c>
      <c r="M78" s="284">
        <v>0</v>
      </c>
      <c r="N78" s="291"/>
    </row>
    <row r="79" spans="1:14" s="149" customFormat="1" ht="195">
      <c r="A79" s="262">
        <v>72</v>
      </c>
      <c r="B79" s="273" t="s">
        <v>897</v>
      </c>
      <c r="C79" s="265" t="s">
        <v>898</v>
      </c>
      <c r="D79" s="264" t="s">
        <v>899</v>
      </c>
      <c r="E79" s="263" t="s">
        <v>686</v>
      </c>
      <c r="F79" s="283">
        <v>0</v>
      </c>
      <c r="G79" s="283">
        <v>140000</v>
      </c>
      <c r="H79" s="301">
        <v>43334.708333333299</v>
      </c>
      <c r="I79" s="302">
        <v>1</v>
      </c>
      <c r="J79" s="302">
        <v>0.35</v>
      </c>
      <c r="K79" s="284">
        <v>62672.04</v>
      </c>
      <c r="L79" s="284">
        <v>77327.960000000006</v>
      </c>
      <c r="M79" s="284">
        <v>0</v>
      </c>
      <c r="N79" s="291"/>
    </row>
    <row r="80" spans="1:14" s="149" customFormat="1" ht="135">
      <c r="A80" s="262">
        <v>73</v>
      </c>
      <c r="B80" s="273" t="s">
        <v>900</v>
      </c>
      <c r="C80" s="265" t="s">
        <v>901</v>
      </c>
      <c r="D80" s="264" t="s">
        <v>902</v>
      </c>
      <c r="E80" s="263" t="s">
        <v>686</v>
      </c>
      <c r="F80" s="283">
        <v>0</v>
      </c>
      <c r="G80" s="283">
        <v>45000</v>
      </c>
      <c r="H80" s="301">
        <v>42885.708333333299</v>
      </c>
      <c r="I80" s="302">
        <v>1</v>
      </c>
      <c r="J80" s="302">
        <v>1</v>
      </c>
      <c r="K80" s="284">
        <v>0</v>
      </c>
      <c r="L80" s="284">
        <v>45000</v>
      </c>
      <c r="M80" s="284">
        <v>0</v>
      </c>
      <c r="N80" s="291"/>
    </row>
    <row r="81" spans="1:14" s="149" customFormat="1" ht="150">
      <c r="A81" s="262">
        <v>74</v>
      </c>
      <c r="B81" s="273" t="s">
        <v>903</v>
      </c>
      <c r="C81" s="265" t="s">
        <v>904</v>
      </c>
      <c r="D81" s="264" t="s">
        <v>905</v>
      </c>
      <c r="E81" s="263" t="s">
        <v>686</v>
      </c>
      <c r="F81" s="283">
        <v>0</v>
      </c>
      <c r="G81" s="283">
        <v>1581141.42</v>
      </c>
      <c r="H81" s="301">
        <v>43560.708333333299</v>
      </c>
      <c r="I81" s="302">
        <v>1</v>
      </c>
      <c r="J81" s="302">
        <v>0.13</v>
      </c>
      <c r="K81" s="284">
        <v>1181153.42</v>
      </c>
      <c r="L81" s="284">
        <v>399988</v>
      </c>
      <c r="M81" s="284">
        <v>0</v>
      </c>
      <c r="N81" s="291"/>
    </row>
    <row r="82" spans="1:14" s="149" customFormat="1" ht="135">
      <c r="A82" s="262" t="s">
        <v>906</v>
      </c>
      <c r="B82" s="273" t="s">
        <v>907</v>
      </c>
      <c r="C82" s="265" t="s">
        <v>908</v>
      </c>
      <c r="D82" s="264" t="s">
        <v>909</v>
      </c>
      <c r="E82" s="263" t="s">
        <v>686</v>
      </c>
      <c r="F82" s="283">
        <v>0</v>
      </c>
      <c r="G82" s="283">
        <v>1068075.81</v>
      </c>
      <c r="H82" s="301">
        <v>43111.708333333299</v>
      </c>
      <c r="I82" s="302">
        <v>1</v>
      </c>
      <c r="J82" s="302">
        <v>0.73</v>
      </c>
      <c r="K82" s="284">
        <v>371186.98</v>
      </c>
      <c r="L82" s="284">
        <v>696888.83</v>
      </c>
      <c r="M82" s="284">
        <v>0</v>
      </c>
      <c r="N82" s="285"/>
    </row>
    <row r="83" spans="1:14" s="149" customFormat="1" ht="165">
      <c r="A83" s="262" t="s">
        <v>910</v>
      </c>
      <c r="B83" s="273" t="s">
        <v>911</v>
      </c>
      <c r="C83" s="275" t="s">
        <v>912</v>
      </c>
      <c r="D83" s="264" t="s">
        <v>913</v>
      </c>
      <c r="E83" s="263" t="s">
        <v>686</v>
      </c>
      <c r="F83" s="283">
        <v>0</v>
      </c>
      <c r="G83" s="283">
        <v>420899.5</v>
      </c>
      <c r="H83" s="301">
        <v>43161.708333333299</v>
      </c>
      <c r="I83" s="302">
        <v>1</v>
      </c>
      <c r="J83" s="302">
        <v>0.3</v>
      </c>
      <c r="K83" s="284">
        <v>344753.16000000003</v>
      </c>
      <c r="L83" s="284">
        <v>76146.34</v>
      </c>
      <c r="M83" s="284">
        <v>0</v>
      </c>
      <c r="N83" s="285"/>
    </row>
    <row r="84" spans="1:14" s="149" customFormat="1" ht="120">
      <c r="A84" s="262" t="s">
        <v>914</v>
      </c>
      <c r="B84" s="273" t="s">
        <v>915</v>
      </c>
      <c r="C84" s="275" t="s">
        <v>916</v>
      </c>
      <c r="D84" s="264" t="s">
        <v>913</v>
      </c>
      <c r="E84" s="263" t="s">
        <v>686</v>
      </c>
      <c r="F84" s="283">
        <v>0</v>
      </c>
      <c r="G84" s="283">
        <v>830899.90000000014</v>
      </c>
      <c r="H84" s="301">
        <v>43185.708333333299</v>
      </c>
      <c r="I84" s="302">
        <v>1</v>
      </c>
      <c r="J84" s="302">
        <v>0.63</v>
      </c>
      <c r="K84" s="284">
        <v>427153.9</v>
      </c>
      <c r="L84" s="284">
        <v>403746.00000000006</v>
      </c>
      <c r="M84" s="284">
        <v>0</v>
      </c>
      <c r="N84" s="285"/>
    </row>
    <row r="85" spans="1:14" s="149" customFormat="1" ht="120">
      <c r="A85" s="262" t="s">
        <v>917</v>
      </c>
      <c r="B85" s="273" t="s">
        <v>918</v>
      </c>
      <c r="C85" s="275" t="s">
        <v>919</v>
      </c>
      <c r="D85" s="264" t="s">
        <v>920</v>
      </c>
      <c r="E85" s="263" t="s">
        <v>686</v>
      </c>
      <c r="F85" s="283">
        <v>0</v>
      </c>
      <c r="G85" s="283">
        <v>112765.89000000003</v>
      </c>
      <c r="H85" s="301">
        <v>43198.708333333299</v>
      </c>
      <c r="I85" s="302">
        <v>1</v>
      </c>
      <c r="J85" s="302">
        <v>0</v>
      </c>
      <c r="K85" s="284">
        <v>21492.12</v>
      </c>
      <c r="L85" s="284">
        <v>91273.770000000033</v>
      </c>
      <c r="M85" s="284">
        <v>0</v>
      </c>
      <c r="N85" s="291"/>
    </row>
    <row r="86" spans="1:14" s="149" customFormat="1" ht="135">
      <c r="A86" s="262" t="s">
        <v>921</v>
      </c>
      <c r="B86" s="273" t="s">
        <v>922</v>
      </c>
      <c r="C86" s="275" t="s">
        <v>923</v>
      </c>
      <c r="D86" s="264" t="s">
        <v>913</v>
      </c>
      <c r="E86" s="263" t="s">
        <v>686</v>
      </c>
      <c r="F86" s="283">
        <v>0</v>
      </c>
      <c r="G86" s="283">
        <v>115866.79000000001</v>
      </c>
      <c r="H86" s="301">
        <v>43168.708333333299</v>
      </c>
      <c r="I86" s="302">
        <v>1</v>
      </c>
      <c r="J86" s="302">
        <v>0.46</v>
      </c>
      <c r="K86" s="284">
        <v>71617.02</v>
      </c>
      <c r="L86" s="284">
        <v>44249.77</v>
      </c>
      <c r="M86" s="284">
        <v>0</v>
      </c>
      <c r="N86" s="285"/>
    </row>
    <row r="87" spans="1:14" s="149" customFormat="1" ht="165">
      <c r="A87" s="262" t="s">
        <v>924</v>
      </c>
      <c r="B87" s="273" t="s">
        <v>925</v>
      </c>
      <c r="C87" s="265" t="s">
        <v>926</v>
      </c>
      <c r="D87" s="264" t="s">
        <v>927</v>
      </c>
      <c r="E87" s="263" t="s">
        <v>686</v>
      </c>
      <c r="F87" s="283">
        <v>0</v>
      </c>
      <c r="G87" s="283">
        <v>76222.149999999994</v>
      </c>
      <c r="H87" s="301">
        <v>42748.708333333299</v>
      </c>
      <c r="I87" s="302">
        <v>1</v>
      </c>
      <c r="J87" s="302">
        <v>1</v>
      </c>
      <c r="K87" s="284">
        <v>0</v>
      </c>
      <c r="L87" s="284">
        <v>76222.149999999994</v>
      </c>
      <c r="M87" s="284">
        <v>0</v>
      </c>
      <c r="N87" s="285"/>
    </row>
    <row r="88" spans="1:14" s="149" customFormat="1" ht="165">
      <c r="A88" s="262" t="s">
        <v>928</v>
      </c>
      <c r="B88" s="273" t="s">
        <v>929</v>
      </c>
      <c r="C88" s="275" t="s">
        <v>930</v>
      </c>
      <c r="D88" s="264" t="s">
        <v>931</v>
      </c>
      <c r="E88" s="263" t="s">
        <v>686</v>
      </c>
      <c r="F88" s="283">
        <v>0</v>
      </c>
      <c r="G88" s="283">
        <v>646938.59000000008</v>
      </c>
      <c r="H88" s="301">
        <v>43369.708333333299</v>
      </c>
      <c r="I88" s="302">
        <v>1</v>
      </c>
      <c r="J88" s="302">
        <v>0.35</v>
      </c>
      <c r="K88" s="284">
        <v>639379.04</v>
      </c>
      <c r="L88" s="284">
        <v>7559.55</v>
      </c>
      <c r="M88" s="284">
        <v>0</v>
      </c>
      <c r="N88" s="285"/>
    </row>
    <row r="89" spans="1:14" s="149" customFormat="1" ht="165">
      <c r="A89" s="262" t="s">
        <v>932</v>
      </c>
      <c r="B89" s="273" t="s">
        <v>933</v>
      </c>
      <c r="C89" s="265" t="s">
        <v>934</v>
      </c>
      <c r="D89" s="264" t="s">
        <v>935</v>
      </c>
      <c r="E89" s="263" t="s">
        <v>686</v>
      </c>
      <c r="F89" s="283">
        <v>0</v>
      </c>
      <c r="G89" s="283">
        <v>325436.95</v>
      </c>
      <c r="H89" s="301">
        <v>43009</v>
      </c>
      <c r="I89" s="302" t="s">
        <v>142</v>
      </c>
      <c r="J89" s="302">
        <v>1</v>
      </c>
      <c r="K89" s="284">
        <v>0</v>
      </c>
      <c r="L89" s="284">
        <v>325436.95</v>
      </c>
      <c r="M89" s="284">
        <v>0</v>
      </c>
      <c r="N89" s="285"/>
    </row>
    <row r="90" spans="1:14" s="149" customFormat="1" ht="150">
      <c r="A90" s="262" t="s">
        <v>936</v>
      </c>
      <c r="B90" s="273" t="s">
        <v>937</v>
      </c>
      <c r="C90" s="265" t="s">
        <v>938</v>
      </c>
      <c r="D90" s="264" t="s">
        <v>939</v>
      </c>
      <c r="E90" s="263" t="s">
        <v>686</v>
      </c>
      <c r="F90" s="283">
        <v>0</v>
      </c>
      <c r="G90" s="283">
        <v>533147.5</v>
      </c>
      <c r="H90" s="301">
        <v>43748.708333333299</v>
      </c>
      <c r="I90" s="302">
        <v>0.6</v>
      </c>
      <c r="J90" s="302" t="s">
        <v>690</v>
      </c>
      <c r="K90" s="284">
        <v>335480.74</v>
      </c>
      <c r="L90" s="284">
        <v>197666.76</v>
      </c>
      <c r="M90" s="284">
        <v>0</v>
      </c>
      <c r="N90" s="285"/>
    </row>
    <row r="91" spans="1:14" s="149" customFormat="1" ht="195">
      <c r="A91" s="262" t="s">
        <v>940</v>
      </c>
      <c r="B91" s="273" t="s">
        <v>941</v>
      </c>
      <c r="C91" s="265" t="s">
        <v>942</v>
      </c>
      <c r="D91" s="264" t="s">
        <v>943</v>
      </c>
      <c r="E91" s="263" t="s">
        <v>686</v>
      </c>
      <c r="F91" s="283">
        <v>0</v>
      </c>
      <c r="G91" s="283">
        <v>313188</v>
      </c>
      <c r="H91" s="301" t="s">
        <v>142</v>
      </c>
      <c r="I91" s="302" t="s">
        <v>142</v>
      </c>
      <c r="J91" s="302">
        <v>1</v>
      </c>
      <c r="K91" s="284">
        <v>127409.44</v>
      </c>
      <c r="L91" s="284">
        <v>185778.56000000003</v>
      </c>
      <c r="M91" s="284">
        <v>0</v>
      </c>
      <c r="N91" s="285"/>
    </row>
    <row r="92" spans="1:14" s="149" customFormat="1" ht="195">
      <c r="A92" s="262" t="s">
        <v>944</v>
      </c>
      <c r="B92" s="273" t="s">
        <v>945</v>
      </c>
      <c r="C92" s="265" t="s">
        <v>946</v>
      </c>
      <c r="D92" s="264" t="s">
        <v>947</v>
      </c>
      <c r="E92" s="263" t="s">
        <v>686</v>
      </c>
      <c r="F92" s="283">
        <v>0</v>
      </c>
      <c r="G92" s="283">
        <v>247778.73</v>
      </c>
      <c r="H92" s="301">
        <v>43901.708333333299</v>
      </c>
      <c r="I92" s="302">
        <v>0.3</v>
      </c>
      <c r="J92" s="302" t="s">
        <v>690</v>
      </c>
      <c r="K92" s="284">
        <v>142528.84</v>
      </c>
      <c r="L92" s="284">
        <v>105249.89000000001</v>
      </c>
      <c r="M92" s="284">
        <v>0</v>
      </c>
      <c r="N92" s="285"/>
    </row>
    <row r="93" spans="1:14" s="149" customFormat="1" ht="195">
      <c r="A93" s="262" t="s">
        <v>948</v>
      </c>
      <c r="B93" s="273" t="s">
        <v>949</v>
      </c>
      <c r="C93" s="265" t="s">
        <v>950</v>
      </c>
      <c r="D93" s="264" t="s">
        <v>951</v>
      </c>
      <c r="E93" s="263" t="s">
        <v>686</v>
      </c>
      <c r="F93" s="283">
        <v>0</v>
      </c>
      <c r="G93" s="283">
        <v>131721.38</v>
      </c>
      <c r="H93" s="301">
        <v>43544.708333333299</v>
      </c>
      <c r="I93" s="302">
        <v>0.6</v>
      </c>
      <c r="J93" s="302" t="s">
        <v>690</v>
      </c>
      <c r="K93" s="284">
        <v>6785.08</v>
      </c>
      <c r="L93" s="284">
        <v>124936.30000000002</v>
      </c>
      <c r="M93" s="284">
        <v>0</v>
      </c>
      <c r="N93" s="285"/>
    </row>
    <row r="94" spans="1:14" s="149" customFormat="1" ht="165">
      <c r="A94" s="262" t="s">
        <v>952</v>
      </c>
      <c r="B94" s="273" t="s">
        <v>953</v>
      </c>
      <c r="C94" s="265" t="s">
        <v>954</v>
      </c>
      <c r="D94" s="264" t="s">
        <v>955</v>
      </c>
      <c r="E94" s="263" t="s">
        <v>686</v>
      </c>
      <c r="F94" s="283">
        <v>0</v>
      </c>
      <c r="G94" s="283">
        <v>65778.720000000016</v>
      </c>
      <c r="H94" s="301">
        <v>43917.708333333299</v>
      </c>
      <c r="I94" s="302">
        <v>0.3</v>
      </c>
      <c r="J94" s="302" t="s">
        <v>690</v>
      </c>
      <c r="K94" s="284">
        <v>4050.0000000000005</v>
      </c>
      <c r="L94" s="284">
        <v>61728.720000000008</v>
      </c>
      <c r="M94" s="284">
        <v>0</v>
      </c>
      <c r="N94" s="285"/>
    </row>
    <row r="95" spans="1:14" s="149" customFormat="1" ht="150">
      <c r="A95" s="262" t="s">
        <v>956</v>
      </c>
      <c r="B95" s="273" t="s">
        <v>957</v>
      </c>
      <c r="C95" s="265" t="s">
        <v>958</v>
      </c>
      <c r="D95" s="264" t="s">
        <v>959</v>
      </c>
      <c r="E95" s="263" t="s">
        <v>686</v>
      </c>
      <c r="F95" s="283">
        <v>0</v>
      </c>
      <c r="G95" s="283">
        <v>219365.57</v>
      </c>
      <c r="H95" s="301" t="s">
        <v>142</v>
      </c>
      <c r="I95" s="302" t="s">
        <v>142</v>
      </c>
      <c r="J95" s="302">
        <v>1</v>
      </c>
      <c r="K95" s="284">
        <v>138532.62</v>
      </c>
      <c r="L95" s="284">
        <v>80832.95</v>
      </c>
      <c r="M95" s="284">
        <v>0</v>
      </c>
      <c r="N95" s="285"/>
    </row>
    <row r="96" spans="1:14" s="149" customFormat="1" ht="150">
      <c r="A96" s="262" t="s">
        <v>960</v>
      </c>
      <c r="B96" s="273" t="s">
        <v>961</v>
      </c>
      <c r="C96" s="265" t="s">
        <v>962</v>
      </c>
      <c r="D96" s="264" t="s">
        <v>963</v>
      </c>
      <c r="E96" s="263" t="s">
        <v>686</v>
      </c>
      <c r="F96" s="283">
        <v>0</v>
      </c>
      <c r="G96" s="283">
        <v>441933.19000000006</v>
      </c>
      <c r="H96" s="301">
        <v>43229.708333333299</v>
      </c>
      <c r="I96" s="302">
        <v>1</v>
      </c>
      <c r="J96" s="302">
        <v>0.32</v>
      </c>
      <c r="K96" s="284">
        <v>274545.44</v>
      </c>
      <c r="L96" s="284">
        <v>167387.75000000003</v>
      </c>
      <c r="M96" s="284">
        <v>0</v>
      </c>
      <c r="N96" s="285"/>
    </row>
    <row r="97" spans="1:14" s="149" customFormat="1" ht="165">
      <c r="A97" s="262" t="s">
        <v>964</v>
      </c>
      <c r="B97" s="273" t="s">
        <v>965</v>
      </c>
      <c r="C97" s="265" t="s">
        <v>966</v>
      </c>
      <c r="D97" s="264" t="s">
        <v>967</v>
      </c>
      <c r="E97" s="263" t="s">
        <v>686</v>
      </c>
      <c r="F97" s="283">
        <v>0</v>
      </c>
      <c r="G97" s="283">
        <v>272329.53000000003</v>
      </c>
      <c r="H97" s="301">
        <v>44334.708333333299</v>
      </c>
      <c r="I97" s="302">
        <v>0.3</v>
      </c>
      <c r="J97" s="302">
        <v>0</v>
      </c>
      <c r="K97" s="284">
        <v>85326.31</v>
      </c>
      <c r="L97" s="284">
        <v>187003.22</v>
      </c>
      <c r="M97" s="284">
        <v>0</v>
      </c>
      <c r="N97" s="285"/>
    </row>
    <row r="98" spans="1:14" s="149" customFormat="1" ht="135">
      <c r="A98" s="262" t="s">
        <v>968</v>
      </c>
      <c r="B98" s="273" t="s">
        <v>969</v>
      </c>
      <c r="C98" s="265" t="s">
        <v>970</v>
      </c>
      <c r="D98" s="264" t="s">
        <v>971</v>
      </c>
      <c r="E98" s="263" t="s">
        <v>686</v>
      </c>
      <c r="F98" s="283">
        <v>0</v>
      </c>
      <c r="G98" s="283">
        <v>407291.52</v>
      </c>
      <c r="H98" s="301">
        <v>44256.708333333299</v>
      </c>
      <c r="I98" s="302">
        <v>0.3</v>
      </c>
      <c r="J98" s="302" t="s">
        <v>690</v>
      </c>
      <c r="K98" s="284">
        <v>375445.81</v>
      </c>
      <c r="L98" s="284">
        <v>31845.71</v>
      </c>
      <c r="M98" s="284">
        <v>0</v>
      </c>
      <c r="N98" s="285"/>
    </row>
    <row r="99" spans="1:14" s="149" customFormat="1" ht="180">
      <c r="A99" s="262" t="s">
        <v>972</v>
      </c>
      <c r="B99" s="273" t="s">
        <v>973</v>
      </c>
      <c r="C99" s="265" t="s">
        <v>974</v>
      </c>
      <c r="D99" s="264" t="s">
        <v>975</v>
      </c>
      <c r="E99" s="263" t="s">
        <v>686</v>
      </c>
      <c r="F99" s="283">
        <v>0</v>
      </c>
      <c r="G99" s="283">
        <v>179454.15</v>
      </c>
      <c r="H99" s="301">
        <v>43054.708333333299</v>
      </c>
      <c r="I99" s="302">
        <v>1</v>
      </c>
      <c r="J99" s="302">
        <v>0.89</v>
      </c>
      <c r="K99" s="284">
        <v>16974.589999999997</v>
      </c>
      <c r="L99" s="284">
        <v>162479.56</v>
      </c>
      <c r="M99" s="284">
        <v>0</v>
      </c>
      <c r="N99" s="285"/>
    </row>
    <row r="100" spans="1:14" s="149" customFormat="1" ht="165">
      <c r="A100" s="262" t="s">
        <v>976</v>
      </c>
      <c r="B100" s="273" t="s">
        <v>977</v>
      </c>
      <c r="C100" s="265" t="s">
        <v>978</v>
      </c>
      <c r="D100" s="264" t="s">
        <v>979</v>
      </c>
      <c r="E100" s="263" t="s">
        <v>686</v>
      </c>
      <c r="F100" s="283">
        <v>0</v>
      </c>
      <c r="G100" s="283">
        <v>19392.89</v>
      </c>
      <c r="H100" s="301" t="s">
        <v>142</v>
      </c>
      <c r="I100" s="302" t="s">
        <v>142</v>
      </c>
      <c r="J100" s="302">
        <v>1</v>
      </c>
      <c r="K100" s="284">
        <v>0</v>
      </c>
      <c r="L100" s="284">
        <v>19392.89</v>
      </c>
      <c r="M100" s="284">
        <v>0</v>
      </c>
      <c r="N100" s="285"/>
    </row>
    <row r="101" spans="1:14" s="149" customFormat="1" ht="195">
      <c r="A101" s="262" t="s">
        <v>980</v>
      </c>
      <c r="B101" s="273" t="s">
        <v>981</v>
      </c>
      <c r="C101" s="265" t="s">
        <v>982</v>
      </c>
      <c r="D101" s="264" t="s">
        <v>983</v>
      </c>
      <c r="E101" s="263" t="s">
        <v>686</v>
      </c>
      <c r="F101" s="283">
        <v>0</v>
      </c>
      <c r="G101" s="283">
        <v>24014.79</v>
      </c>
      <c r="H101" s="301" t="s">
        <v>142</v>
      </c>
      <c r="I101" s="302" t="s">
        <v>142</v>
      </c>
      <c r="J101" s="302">
        <v>1</v>
      </c>
      <c r="K101" s="284">
        <v>0</v>
      </c>
      <c r="L101" s="284">
        <v>24014.79</v>
      </c>
      <c r="M101" s="284">
        <v>0</v>
      </c>
      <c r="N101" s="285"/>
    </row>
    <row r="102" spans="1:14" s="149" customFormat="1" ht="180">
      <c r="A102" s="262" t="s">
        <v>984</v>
      </c>
      <c r="B102" s="273" t="s">
        <v>985</v>
      </c>
      <c r="C102" s="265" t="s">
        <v>986</v>
      </c>
      <c r="D102" s="264" t="s">
        <v>987</v>
      </c>
      <c r="E102" s="263" t="s">
        <v>686</v>
      </c>
      <c r="F102" s="283">
        <v>0</v>
      </c>
      <c r="G102" s="283">
        <v>357012.16000000003</v>
      </c>
      <c r="H102" s="301">
        <v>43601.4</v>
      </c>
      <c r="I102" s="302">
        <v>0.6</v>
      </c>
      <c r="J102" s="302" t="s">
        <v>690</v>
      </c>
      <c r="K102" s="284">
        <v>133022.53</v>
      </c>
      <c r="L102" s="284">
        <v>223989.63000000003</v>
      </c>
      <c r="M102" s="284">
        <v>0</v>
      </c>
      <c r="N102" s="285"/>
    </row>
    <row r="103" spans="1:14" s="149" customFormat="1" ht="195">
      <c r="A103" s="262" t="s">
        <v>988</v>
      </c>
      <c r="B103" s="273" t="s">
        <v>989</v>
      </c>
      <c r="C103" s="265" t="s">
        <v>990</v>
      </c>
      <c r="D103" s="264" t="s">
        <v>991</v>
      </c>
      <c r="E103" s="263" t="s">
        <v>686</v>
      </c>
      <c r="F103" s="283">
        <v>0</v>
      </c>
      <c r="G103" s="283">
        <v>355667.15</v>
      </c>
      <c r="H103" s="301" t="s">
        <v>142</v>
      </c>
      <c r="I103" s="302" t="s">
        <v>142</v>
      </c>
      <c r="J103" s="302">
        <v>1</v>
      </c>
      <c r="K103" s="284">
        <v>106216.01000000001</v>
      </c>
      <c r="L103" s="284">
        <v>249451.14</v>
      </c>
      <c r="M103" s="284">
        <v>0</v>
      </c>
      <c r="N103" s="285"/>
    </row>
    <row r="104" spans="1:14" ht="180.75" thickBot="1">
      <c r="A104" s="262" t="s">
        <v>992</v>
      </c>
      <c r="B104" s="273" t="s">
        <v>993</v>
      </c>
      <c r="C104" s="265" t="s">
        <v>994</v>
      </c>
      <c r="D104" s="264" t="s">
        <v>995</v>
      </c>
      <c r="E104" s="263" t="s">
        <v>686</v>
      </c>
      <c r="F104" s="283">
        <v>0</v>
      </c>
      <c r="G104" s="283">
        <v>334993.49</v>
      </c>
      <c r="H104" s="301">
        <v>43681.708333333299</v>
      </c>
      <c r="I104" s="302">
        <v>0.3</v>
      </c>
      <c r="J104" s="302" t="s">
        <v>690</v>
      </c>
      <c r="K104" s="305">
        <v>175162.5</v>
      </c>
      <c r="L104" s="305">
        <v>159830.99</v>
      </c>
      <c r="M104" s="305">
        <v>0</v>
      </c>
      <c r="N104" s="285"/>
    </row>
    <row r="105" spans="1:14" ht="16.5" thickBot="1">
      <c r="A105" s="254"/>
      <c r="B105" s="271"/>
      <c r="C105" s="261"/>
      <c r="D105" s="261"/>
      <c r="E105" s="279" t="s">
        <v>514</v>
      </c>
      <c r="F105" s="277">
        <v>91000000</v>
      </c>
      <c r="G105" s="277">
        <v>89301999.210000038</v>
      </c>
      <c r="H105" s="303"/>
      <c r="I105" s="304"/>
      <c r="J105" s="304"/>
      <c r="K105" s="306">
        <v>59714941.210000008</v>
      </c>
      <c r="L105" s="307">
        <v>29587057.999999996</v>
      </c>
      <c r="M105" s="308">
        <v>0</v>
      </c>
      <c r="N105" s="290"/>
    </row>
  </sheetData>
  <mergeCells count="17">
    <mergeCell ref="K5:K7"/>
    <mergeCell ref="L5:L7"/>
    <mergeCell ref="N5:N7"/>
    <mergeCell ref="A5:A7"/>
    <mergeCell ref="M5:M7"/>
    <mergeCell ref="E5:E7"/>
    <mergeCell ref="F5:F7"/>
    <mergeCell ref="G5:G7"/>
    <mergeCell ref="H5:H7"/>
    <mergeCell ref="I5:I7"/>
    <mergeCell ref="J5:J7"/>
    <mergeCell ref="C1:D1"/>
    <mergeCell ref="C5:C7"/>
    <mergeCell ref="B5:B7"/>
    <mergeCell ref="C2:D2"/>
    <mergeCell ref="C3:D3"/>
    <mergeCell ref="D5: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workbookViewId="0">
      <selection activeCell="C29" sqref="C29"/>
    </sheetView>
  </sheetViews>
  <sheetFormatPr defaultRowHeight="15"/>
  <cols>
    <col min="2" max="2" width="13" customWidth="1"/>
    <col min="3" max="3" width="20.85546875" customWidth="1"/>
    <col min="4" max="4" width="30.85546875" customWidth="1"/>
    <col min="5" max="5" width="13" customWidth="1"/>
    <col min="6" max="6" width="15.85546875" customWidth="1"/>
    <col min="7" max="7" width="15.7109375" customWidth="1"/>
    <col min="8" max="8" width="15.140625" customWidth="1"/>
    <col min="9" max="9" width="13.85546875" customWidth="1"/>
    <col min="10" max="10" width="16" customWidth="1"/>
    <col min="11" max="11" width="16.42578125" customWidth="1"/>
    <col min="12" max="12" width="18" customWidth="1"/>
    <col min="13" max="13" width="15" customWidth="1"/>
    <col min="14" max="14" width="11.140625" customWidth="1"/>
  </cols>
  <sheetData>
    <row r="1" spans="1:14" ht="15.75">
      <c r="A1" s="107"/>
      <c r="B1" s="108" t="s">
        <v>131</v>
      </c>
      <c r="C1" s="447" t="s">
        <v>132</v>
      </c>
      <c r="D1" s="448"/>
      <c r="E1" s="109"/>
      <c r="F1" s="107"/>
      <c r="G1" s="110"/>
      <c r="H1" s="107"/>
      <c r="I1" s="111"/>
      <c r="J1" s="107"/>
      <c r="K1" s="110"/>
      <c r="L1" s="107"/>
      <c r="M1" s="107"/>
      <c r="N1" s="112"/>
    </row>
    <row r="2" spans="1:14" ht="15.75">
      <c r="A2" s="107"/>
      <c r="B2" s="108" t="s">
        <v>78</v>
      </c>
      <c r="C2" s="449">
        <v>43084</v>
      </c>
      <c r="D2" s="450"/>
      <c r="E2" s="113"/>
      <c r="F2" s="107"/>
      <c r="G2" s="114"/>
      <c r="H2" s="115"/>
      <c r="I2" s="111"/>
      <c r="J2" s="111"/>
      <c r="K2" s="110"/>
      <c r="L2" s="107"/>
      <c r="M2" s="116">
        <f>+C2</f>
        <v>43084</v>
      </c>
      <c r="N2" s="112"/>
    </row>
    <row r="3" spans="1:14" ht="31.5">
      <c r="A3" s="107"/>
      <c r="B3" s="108" t="s">
        <v>80</v>
      </c>
      <c r="C3" s="451" t="s">
        <v>133</v>
      </c>
      <c r="D3" s="452"/>
      <c r="E3" s="117"/>
      <c r="F3" s="107"/>
      <c r="G3" s="110"/>
      <c r="H3" s="107"/>
      <c r="I3" s="107"/>
      <c r="J3" s="107"/>
      <c r="K3" s="110"/>
      <c r="L3" s="107"/>
      <c r="M3" s="107"/>
      <c r="N3" s="112"/>
    </row>
    <row r="4" spans="1:14" ht="15.75">
      <c r="A4" s="107"/>
      <c r="B4" s="118"/>
      <c r="C4" s="119"/>
      <c r="D4" s="120"/>
      <c r="E4" s="120"/>
      <c r="F4" s="107"/>
      <c r="G4" s="110"/>
      <c r="H4" s="107"/>
      <c r="I4" s="107"/>
      <c r="J4" s="107"/>
      <c r="K4" s="110"/>
      <c r="L4" s="107"/>
      <c r="M4" s="107"/>
      <c r="N4" s="112"/>
    </row>
    <row r="5" spans="1:14" ht="37.5" customHeight="1">
      <c r="A5" s="439" t="s">
        <v>134</v>
      </c>
      <c r="B5" s="442" t="s">
        <v>82</v>
      </c>
      <c r="C5" s="442" t="s">
        <v>83</v>
      </c>
      <c r="D5" s="442" t="s">
        <v>84</v>
      </c>
      <c r="E5" s="442" t="s">
        <v>85</v>
      </c>
      <c r="F5" s="442" t="s">
        <v>0</v>
      </c>
      <c r="G5" s="443" t="s">
        <v>135</v>
      </c>
      <c r="H5" s="439" t="s">
        <v>88</v>
      </c>
      <c r="I5" s="444" t="s">
        <v>89</v>
      </c>
      <c r="J5" s="442" t="s">
        <v>136</v>
      </c>
      <c r="K5" s="436" t="s">
        <v>2</v>
      </c>
      <c r="L5" s="439" t="s">
        <v>4</v>
      </c>
      <c r="M5" s="439" t="s">
        <v>6</v>
      </c>
      <c r="N5" s="439" t="s">
        <v>137</v>
      </c>
    </row>
    <row r="6" spans="1:14" ht="37.5" customHeight="1">
      <c r="A6" s="440"/>
      <c r="B6" s="442"/>
      <c r="C6" s="442"/>
      <c r="D6" s="442"/>
      <c r="E6" s="442"/>
      <c r="F6" s="442"/>
      <c r="G6" s="443"/>
      <c r="H6" s="440"/>
      <c r="I6" s="445"/>
      <c r="J6" s="442"/>
      <c r="K6" s="437"/>
      <c r="L6" s="440"/>
      <c r="M6" s="440"/>
      <c r="N6" s="440"/>
    </row>
    <row r="7" spans="1:14" ht="37.5" customHeight="1">
      <c r="A7" s="441"/>
      <c r="B7" s="442"/>
      <c r="C7" s="442"/>
      <c r="D7" s="442"/>
      <c r="E7" s="442"/>
      <c r="F7" s="442"/>
      <c r="G7" s="443"/>
      <c r="H7" s="441"/>
      <c r="I7" s="446"/>
      <c r="J7" s="442"/>
      <c r="K7" s="438"/>
      <c r="L7" s="441"/>
      <c r="M7" s="441"/>
      <c r="N7" s="441"/>
    </row>
    <row r="8" spans="1:14" s="149" customFormat="1" ht="60">
      <c r="A8" s="127">
        <v>1</v>
      </c>
      <c r="B8" s="127" t="s">
        <v>138</v>
      </c>
      <c r="C8" s="122" t="s">
        <v>139</v>
      </c>
      <c r="D8" s="122" t="s">
        <v>140</v>
      </c>
      <c r="E8" s="123" t="s">
        <v>141</v>
      </c>
      <c r="F8" s="129"/>
      <c r="G8" s="126">
        <v>51856.38</v>
      </c>
      <c r="H8" s="128">
        <v>42992</v>
      </c>
      <c r="I8" s="124" t="s">
        <v>142</v>
      </c>
      <c r="J8" s="124">
        <v>1</v>
      </c>
      <c r="K8" s="311">
        <v>0</v>
      </c>
      <c r="L8" s="125">
        <v>51856.38</v>
      </c>
      <c r="M8" s="126">
        <f t="shared" ref="M8:M71" si="0">G8-K8-L8</f>
        <v>0</v>
      </c>
      <c r="N8" s="127" t="s">
        <v>143</v>
      </c>
    </row>
    <row r="9" spans="1:14" s="149" customFormat="1" ht="60">
      <c r="A9" s="127">
        <v>2</v>
      </c>
      <c r="B9" s="127" t="s">
        <v>144</v>
      </c>
      <c r="C9" s="122" t="s">
        <v>145</v>
      </c>
      <c r="D9" s="122" t="s">
        <v>146</v>
      </c>
      <c r="E9" s="123" t="s">
        <v>141</v>
      </c>
      <c r="F9" s="129"/>
      <c r="G9" s="126">
        <v>60818.029999999992</v>
      </c>
      <c r="H9" s="128">
        <v>42331</v>
      </c>
      <c r="I9" s="124" t="s">
        <v>142</v>
      </c>
      <c r="J9" s="124">
        <v>1</v>
      </c>
      <c r="K9" s="311">
        <v>0</v>
      </c>
      <c r="L9" s="125">
        <v>60818.029999999992</v>
      </c>
      <c r="M9" s="126">
        <f t="shared" si="0"/>
        <v>0</v>
      </c>
      <c r="N9" s="127"/>
    </row>
    <row r="10" spans="1:14" s="149" customFormat="1" ht="60">
      <c r="A10" s="127">
        <v>3</v>
      </c>
      <c r="B10" s="127" t="s">
        <v>147</v>
      </c>
      <c r="C10" s="122" t="s">
        <v>148</v>
      </c>
      <c r="D10" s="122" t="s">
        <v>149</v>
      </c>
      <c r="E10" s="123" t="s">
        <v>141</v>
      </c>
      <c r="F10" s="129">
        <v>75600</v>
      </c>
      <c r="G10" s="126">
        <v>49064.46</v>
      </c>
      <c r="H10" s="128">
        <v>42578</v>
      </c>
      <c r="I10" s="124" t="s">
        <v>142</v>
      </c>
      <c r="J10" s="124">
        <v>1</v>
      </c>
      <c r="K10" s="311">
        <v>0</v>
      </c>
      <c r="L10" s="125">
        <v>49064.46</v>
      </c>
      <c r="M10" s="126">
        <f t="shared" si="0"/>
        <v>0</v>
      </c>
      <c r="N10" s="127"/>
    </row>
    <row r="11" spans="1:14" s="149" customFormat="1" ht="60">
      <c r="A11" s="127">
        <v>4</v>
      </c>
      <c r="B11" s="127" t="s">
        <v>150</v>
      </c>
      <c r="C11" s="122" t="s">
        <v>151</v>
      </c>
      <c r="D11" s="122" t="s">
        <v>152</v>
      </c>
      <c r="E11" s="123" t="s">
        <v>141</v>
      </c>
      <c r="F11" s="129">
        <v>40400</v>
      </c>
      <c r="G11" s="126">
        <v>15535.3</v>
      </c>
      <c r="H11" s="128">
        <v>42866</v>
      </c>
      <c r="I11" s="124">
        <v>1</v>
      </c>
      <c r="J11" s="124">
        <v>1</v>
      </c>
      <c r="K11" s="311">
        <v>0</v>
      </c>
      <c r="L11" s="125">
        <v>15535.3</v>
      </c>
      <c r="M11" s="126">
        <f t="shared" si="0"/>
        <v>0</v>
      </c>
      <c r="N11" s="127"/>
    </row>
    <row r="12" spans="1:14" s="149" customFormat="1" ht="60">
      <c r="A12" s="127">
        <v>5</v>
      </c>
      <c r="B12" s="127" t="s">
        <v>153</v>
      </c>
      <c r="C12" s="122" t="s">
        <v>154</v>
      </c>
      <c r="D12" s="122" t="s">
        <v>155</v>
      </c>
      <c r="E12" s="123" t="s">
        <v>141</v>
      </c>
      <c r="F12" s="129">
        <v>37400</v>
      </c>
      <c r="G12" s="126">
        <v>29322.32</v>
      </c>
      <c r="H12" s="128">
        <v>42570</v>
      </c>
      <c r="I12" s="124">
        <v>1</v>
      </c>
      <c r="J12" s="124">
        <v>1</v>
      </c>
      <c r="K12" s="311">
        <v>0</v>
      </c>
      <c r="L12" s="125">
        <v>29322.32</v>
      </c>
      <c r="M12" s="126">
        <f t="shared" si="0"/>
        <v>0</v>
      </c>
      <c r="N12" s="127" t="s">
        <v>156</v>
      </c>
    </row>
    <row r="13" spans="1:14" s="149" customFormat="1" ht="60">
      <c r="A13" s="127">
        <v>6</v>
      </c>
      <c r="B13" s="127" t="s">
        <v>157</v>
      </c>
      <c r="C13" s="122" t="s">
        <v>158</v>
      </c>
      <c r="D13" s="122" t="s">
        <v>159</v>
      </c>
      <c r="E13" s="123" t="s">
        <v>141</v>
      </c>
      <c r="F13" s="129"/>
      <c r="G13" s="126">
        <v>71864.490000000005</v>
      </c>
      <c r="H13" s="128">
        <v>42578</v>
      </c>
      <c r="I13" s="124">
        <v>1</v>
      </c>
      <c r="J13" s="124">
        <v>1</v>
      </c>
      <c r="K13" s="311">
        <v>0</v>
      </c>
      <c r="L13" s="125">
        <v>71864.490000000005</v>
      </c>
      <c r="M13" s="126">
        <f t="shared" si="0"/>
        <v>0</v>
      </c>
      <c r="N13" s="127"/>
    </row>
    <row r="14" spans="1:14" s="149" customFormat="1" ht="60">
      <c r="A14" s="127">
        <v>7</v>
      </c>
      <c r="B14" s="127" t="s">
        <v>160</v>
      </c>
      <c r="C14" s="122" t="s">
        <v>161</v>
      </c>
      <c r="D14" s="122" t="s">
        <v>162</v>
      </c>
      <c r="E14" s="123" t="s">
        <v>141</v>
      </c>
      <c r="F14" s="129">
        <v>88800</v>
      </c>
      <c r="G14" s="126">
        <v>58531.89</v>
      </c>
      <c r="H14" s="128">
        <v>42621</v>
      </c>
      <c r="I14" s="124">
        <v>1</v>
      </c>
      <c r="J14" s="124">
        <v>1</v>
      </c>
      <c r="K14" s="311">
        <v>0</v>
      </c>
      <c r="L14" s="125">
        <v>58531.89</v>
      </c>
      <c r="M14" s="126">
        <f t="shared" si="0"/>
        <v>0</v>
      </c>
      <c r="N14" s="127" t="s">
        <v>156</v>
      </c>
    </row>
    <row r="15" spans="1:14" s="149" customFormat="1" ht="60">
      <c r="A15" s="127">
        <v>8</v>
      </c>
      <c r="B15" s="127" t="s">
        <v>163</v>
      </c>
      <c r="C15" s="122" t="s">
        <v>164</v>
      </c>
      <c r="D15" s="122" t="s">
        <v>165</v>
      </c>
      <c r="E15" s="123" t="s">
        <v>141</v>
      </c>
      <c r="F15" s="129"/>
      <c r="G15" s="126">
        <v>225544.48</v>
      </c>
      <c r="H15" s="128">
        <v>42598</v>
      </c>
      <c r="I15" s="124" t="s">
        <v>142</v>
      </c>
      <c r="J15" s="124">
        <v>1</v>
      </c>
      <c r="K15" s="311">
        <v>0</v>
      </c>
      <c r="L15" s="125">
        <v>225544.48</v>
      </c>
      <c r="M15" s="126">
        <f t="shared" si="0"/>
        <v>0</v>
      </c>
      <c r="N15" s="127"/>
    </row>
    <row r="16" spans="1:14" s="149" customFormat="1" ht="60">
      <c r="A16" s="127">
        <v>9</v>
      </c>
      <c r="B16" s="127" t="s">
        <v>166</v>
      </c>
      <c r="C16" s="122" t="s">
        <v>167</v>
      </c>
      <c r="D16" s="122" t="s">
        <v>168</v>
      </c>
      <c r="E16" s="123" t="s">
        <v>141</v>
      </c>
      <c r="F16" s="129">
        <v>47900</v>
      </c>
      <c r="G16" s="126">
        <v>38793.440000000002</v>
      </c>
      <c r="H16" s="128">
        <v>42689</v>
      </c>
      <c r="I16" s="124">
        <v>1</v>
      </c>
      <c r="J16" s="124">
        <v>1</v>
      </c>
      <c r="K16" s="311">
        <v>0</v>
      </c>
      <c r="L16" s="125">
        <v>38793.440000000002</v>
      </c>
      <c r="M16" s="126">
        <f t="shared" si="0"/>
        <v>0</v>
      </c>
      <c r="N16" s="127"/>
    </row>
    <row r="17" spans="1:14" s="149" customFormat="1" ht="60">
      <c r="A17" s="127">
        <v>10</v>
      </c>
      <c r="B17" s="127" t="s">
        <v>169</v>
      </c>
      <c r="C17" s="122" t="s">
        <v>170</v>
      </c>
      <c r="D17" s="122" t="s">
        <v>171</v>
      </c>
      <c r="E17" s="123" t="s">
        <v>141</v>
      </c>
      <c r="F17" s="129"/>
      <c r="G17" s="126">
        <v>91234.96</v>
      </c>
      <c r="H17" s="128">
        <v>42858</v>
      </c>
      <c r="I17" s="124" t="s">
        <v>142</v>
      </c>
      <c r="J17" s="124">
        <v>1</v>
      </c>
      <c r="K17" s="311">
        <v>0</v>
      </c>
      <c r="L17" s="125">
        <v>91234.96</v>
      </c>
      <c r="M17" s="126">
        <f t="shared" si="0"/>
        <v>0</v>
      </c>
      <c r="N17" s="127"/>
    </row>
    <row r="18" spans="1:14" s="149" customFormat="1" ht="60">
      <c r="A18" s="127">
        <v>11</v>
      </c>
      <c r="B18" s="312" t="s">
        <v>172</v>
      </c>
      <c r="C18" s="122" t="s">
        <v>173</v>
      </c>
      <c r="D18" s="122" t="s">
        <v>174</v>
      </c>
      <c r="E18" s="123" t="s">
        <v>141</v>
      </c>
      <c r="F18" s="129"/>
      <c r="G18" s="126">
        <v>46544.39</v>
      </c>
      <c r="H18" s="128">
        <v>42604</v>
      </c>
      <c r="I18" s="124">
        <v>1</v>
      </c>
      <c r="J18" s="124">
        <v>1</v>
      </c>
      <c r="K18" s="311">
        <v>0</v>
      </c>
      <c r="L18" s="125">
        <v>46544.39</v>
      </c>
      <c r="M18" s="126">
        <f t="shared" si="0"/>
        <v>0</v>
      </c>
      <c r="N18" s="127"/>
    </row>
    <row r="19" spans="1:14" s="149" customFormat="1" ht="60">
      <c r="A19" s="127">
        <v>12</v>
      </c>
      <c r="B19" s="127" t="s">
        <v>175</v>
      </c>
      <c r="C19" s="122" t="s">
        <v>176</v>
      </c>
      <c r="D19" s="122" t="s">
        <v>177</v>
      </c>
      <c r="E19" s="123" t="s">
        <v>141</v>
      </c>
      <c r="F19" s="129">
        <v>46400</v>
      </c>
      <c r="G19" s="126">
        <v>28310.26</v>
      </c>
      <c r="H19" s="128">
        <v>42593</v>
      </c>
      <c r="I19" s="124">
        <v>1</v>
      </c>
      <c r="J19" s="124">
        <v>1</v>
      </c>
      <c r="K19" s="311">
        <v>0</v>
      </c>
      <c r="L19" s="125">
        <v>28310.26</v>
      </c>
      <c r="M19" s="126">
        <f t="shared" si="0"/>
        <v>0</v>
      </c>
      <c r="N19" s="127"/>
    </row>
    <row r="20" spans="1:14" s="149" customFormat="1" ht="60">
      <c r="A20" s="127">
        <v>13</v>
      </c>
      <c r="B20" s="127" t="s">
        <v>178</v>
      </c>
      <c r="C20" s="122" t="s">
        <v>170</v>
      </c>
      <c r="D20" s="122" t="s">
        <v>140</v>
      </c>
      <c r="E20" s="123" t="s">
        <v>141</v>
      </c>
      <c r="F20" s="129"/>
      <c r="G20" s="126">
        <v>70655</v>
      </c>
      <c r="H20" s="128">
        <v>42710</v>
      </c>
      <c r="I20" s="124" t="s">
        <v>142</v>
      </c>
      <c r="J20" s="124">
        <v>1</v>
      </c>
      <c r="K20" s="311">
        <v>0</v>
      </c>
      <c r="L20" s="125">
        <v>70655</v>
      </c>
      <c r="M20" s="126">
        <f t="shared" si="0"/>
        <v>0</v>
      </c>
      <c r="N20" s="127"/>
    </row>
    <row r="21" spans="1:14" s="149" customFormat="1" ht="60">
      <c r="A21" s="127">
        <v>14</v>
      </c>
      <c r="B21" s="127" t="s">
        <v>179</v>
      </c>
      <c r="C21" s="122" t="s">
        <v>180</v>
      </c>
      <c r="D21" s="122" t="s">
        <v>181</v>
      </c>
      <c r="E21" s="123" t="s">
        <v>141</v>
      </c>
      <c r="F21" s="129"/>
      <c r="G21" s="126">
        <v>59307.45</v>
      </c>
      <c r="H21" s="128">
        <v>42629</v>
      </c>
      <c r="I21" s="124">
        <v>1</v>
      </c>
      <c r="J21" s="124">
        <v>1</v>
      </c>
      <c r="K21" s="311">
        <v>0</v>
      </c>
      <c r="L21" s="125">
        <v>59307.45</v>
      </c>
      <c r="M21" s="126">
        <f t="shared" si="0"/>
        <v>0</v>
      </c>
      <c r="N21" s="127" t="s">
        <v>156</v>
      </c>
    </row>
    <row r="22" spans="1:14" s="149" customFormat="1" ht="60">
      <c r="A22" s="127">
        <v>15</v>
      </c>
      <c r="B22" s="127" t="s">
        <v>182</v>
      </c>
      <c r="C22" s="123" t="s">
        <v>183</v>
      </c>
      <c r="D22" s="123" t="s">
        <v>184</v>
      </c>
      <c r="E22" s="123" t="s">
        <v>141</v>
      </c>
      <c r="F22" s="126">
        <v>374900</v>
      </c>
      <c r="G22" s="126">
        <v>244929.64</v>
      </c>
      <c r="H22" s="128">
        <v>43146</v>
      </c>
      <c r="I22" s="124">
        <v>1</v>
      </c>
      <c r="J22" s="124">
        <v>0.96</v>
      </c>
      <c r="K22" s="311">
        <v>0</v>
      </c>
      <c r="L22" s="125">
        <v>244929.64</v>
      </c>
      <c r="M22" s="126">
        <f t="shared" si="0"/>
        <v>0</v>
      </c>
      <c r="N22" s="127" t="s">
        <v>143</v>
      </c>
    </row>
    <row r="23" spans="1:14" s="149" customFormat="1" ht="60">
      <c r="A23" s="127">
        <v>16</v>
      </c>
      <c r="B23" s="127" t="s">
        <v>185</v>
      </c>
      <c r="C23" s="122" t="s">
        <v>186</v>
      </c>
      <c r="D23" s="122" t="s">
        <v>187</v>
      </c>
      <c r="E23" s="123" t="s">
        <v>141</v>
      </c>
      <c r="F23" s="129">
        <v>45200</v>
      </c>
      <c r="G23" s="126">
        <v>44550.11</v>
      </c>
      <c r="H23" s="128">
        <v>42717</v>
      </c>
      <c r="I23" s="124">
        <v>1</v>
      </c>
      <c r="J23" s="124">
        <v>1</v>
      </c>
      <c r="K23" s="311">
        <v>0</v>
      </c>
      <c r="L23" s="125">
        <v>44550.11</v>
      </c>
      <c r="M23" s="126">
        <f t="shared" si="0"/>
        <v>0</v>
      </c>
      <c r="N23" s="127" t="s">
        <v>156</v>
      </c>
    </row>
    <row r="24" spans="1:14" s="149" customFormat="1" ht="60">
      <c r="A24" s="127">
        <v>17</v>
      </c>
      <c r="B24" s="127" t="s">
        <v>188</v>
      </c>
      <c r="C24" s="122" t="s">
        <v>189</v>
      </c>
      <c r="D24" s="122" t="s">
        <v>190</v>
      </c>
      <c r="E24" s="123" t="s">
        <v>141</v>
      </c>
      <c r="F24" s="129">
        <v>37700</v>
      </c>
      <c r="G24" s="126">
        <v>28038.020000000004</v>
      </c>
      <c r="H24" s="128">
        <v>42465</v>
      </c>
      <c r="I24" s="124" t="s">
        <v>142</v>
      </c>
      <c r="J24" s="124">
        <v>1</v>
      </c>
      <c r="K24" s="311">
        <v>0</v>
      </c>
      <c r="L24" s="125">
        <v>28038.020000000004</v>
      </c>
      <c r="M24" s="126">
        <f t="shared" si="0"/>
        <v>0</v>
      </c>
      <c r="N24" s="127"/>
    </row>
    <row r="25" spans="1:14" s="149" customFormat="1" ht="60">
      <c r="A25" s="127">
        <v>18</v>
      </c>
      <c r="B25" s="127" t="s">
        <v>191</v>
      </c>
      <c r="C25" s="122" t="s">
        <v>192</v>
      </c>
      <c r="D25" s="122" t="s">
        <v>193</v>
      </c>
      <c r="E25" s="123" t="s">
        <v>141</v>
      </c>
      <c r="F25" s="129"/>
      <c r="G25" s="126">
        <v>74655.25</v>
      </c>
      <c r="H25" s="128">
        <v>42552</v>
      </c>
      <c r="I25" s="124">
        <v>1</v>
      </c>
      <c r="J25" s="124">
        <v>1</v>
      </c>
      <c r="K25" s="311">
        <v>0</v>
      </c>
      <c r="L25" s="129">
        <v>74655.25</v>
      </c>
      <c r="M25" s="126">
        <f t="shared" si="0"/>
        <v>0</v>
      </c>
      <c r="N25" s="127"/>
    </row>
    <row r="26" spans="1:14" s="149" customFormat="1" ht="60">
      <c r="A26" s="127">
        <v>19</v>
      </c>
      <c r="B26" s="127" t="s">
        <v>194</v>
      </c>
      <c r="C26" s="122" t="s">
        <v>195</v>
      </c>
      <c r="D26" s="122" t="s">
        <v>196</v>
      </c>
      <c r="E26" s="123" t="s">
        <v>141</v>
      </c>
      <c r="F26" s="129"/>
      <c r="G26" s="126">
        <v>62975.69</v>
      </c>
      <c r="H26" s="128">
        <v>42782</v>
      </c>
      <c r="I26" s="124" t="s">
        <v>142</v>
      </c>
      <c r="J26" s="124">
        <v>1</v>
      </c>
      <c r="K26" s="311">
        <v>0</v>
      </c>
      <c r="L26" s="125">
        <v>62975.69</v>
      </c>
      <c r="M26" s="126">
        <f t="shared" si="0"/>
        <v>0</v>
      </c>
      <c r="N26" s="127"/>
    </row>
    <row r="27" spans="1:14" s="149" customFormat="1" ht="60">
      <c r="A27" s="127">
        <v>20</v>
      </c>
      <c r="B27" s="127" t="s">
        <v>197</v>
      </c>
      <c r="C27" s="122" t="s">
        <v>198</v>
      </c>
      <c r="D27" s="122" t="s">
        <v>199</v>
      </c>
      <c r="E27" s="123" t="s">
        <v>141</v>
      </c>
      <c r="F27" s="129"/>
      <c r="G27" s="126">
        <v>103659.57</v>
      </c>
      <c r="H27" s="128">
        <v>42768</v>
      </c>
      <c r="I27" s="124">
        <v>1</v>
      </c>
      <c r="J27" s="124">
        <v>1</v>
      </c>
      <c r="K27" s="311">
        <v>0</v>
      </c>
      <c r="L27" s="125">
        <v>103659.57</v>
      </c>
      <c r="M27" s="126">
        <f t="shared" si="0"/>
        <v>0</v>
      </c>
      <c r="N27" s="127"/>
    </row>
    <row r="28" spans="1:14" s="149" customFormat="1" ht="60">
      <c r="A28" s="127">
        <v>21</v>
      </c>
      <c r="B28" s="127" t="s">
        <v>200</v>
      </c>
      <c r="C28" s="122" t="s">
        <v>201</v>
      </c>
      <c r="D28" s="122" t="s">
        <v>202</v>
      </c>
      <c r="E28" s="123" t="s">
        <v>141</v>
      </c>
      <c r="F28" s="129"/>
      <c r="G28" s="126">
        <v>165900</v>
      </c>
      <c r="H28" s="128">
        <v>43126</v>
      </c>
      <c r="I28" s="124">
        <v>1</v>
      </c>
      <c r="J28" s="124">
        <v>0.19</v>
      </c>
      <c r="K28" s="311">
        <v>49108.89</v>
      </c>
      <c r="L28" s="125">
        <v>116791.11</v>
      </c>
      <c r="M28" s="126">
        <f t="shared" si="0"/>
        <v>0</v>
      </c>
      <c r="N28" s="127"/>
    </row>
    <row r="29" spans="1:14" s="149" customFormat="1" ht="60">
      <c r="A29" s="127">
        <v>22</v>
      </c>
      <c r="B29" s="127" t="s">
        <v>203</v>
      </c>
      <c r="C29" s="122" t="s">
        <v>204</v>
      </c>
      <c r="D29" s="122" t="s">
        <v>205</v>
      </c>
      <c r="E29" s="123" t="s">
        <v>141</v>
      </c>
      <c r="F29" s="129"/>
      <c r="G29" s="126">
        <v>394700</v>
      </c>
      <c r="H29" s="128">
        <v>43455</v>
      </c>
      <c r="I29" s="124">
        <v>1</v>
      </c>
      <c r="J29" s="124">
        <v>0.02</v>
      </c>
      <c r="K29" s="311">
        <v>394700</v>
      </c>
      <c r="L29" s="125">
        <v>0</v>
      </c>
      <c r="M29" s="126">
        <f t="shared" si="0"/>
        <v>0</v>
      </c>
      <c r="N29" s="127" t="s">
        <v>143</v>
      </c>
    </row>
    <row r="30" spans="1:14" s="149" customFormat="1" ht="60">
      <c r="A30" s="127">
        <v>23</v>
      </c>
      <c r="B30" s="127" t="s">
        <v>206</v>
      </c>
      <c r="C30" s="122" t="s">
        <v>207</v>
      </c>
      <c r="D30" s="122" t="s">
        <v>208</v>
      </c>
      <c r="E30" s="123" t="s">
        <v>141</v>
      </c>
      <c r="F30" s="129"/>
      <c r="G30" s="126">
        <v>117722.98</v>
      </c>
      <c r="H30" s="128">
        <v>42917</v>
      </c>
      <c r="I30" s="124">
        <v>1</v>
      </c>
      <c r="J30" s="124">
        <v>1</v>
      </c>
      <c r="K30" s="311">
        <v>0</v>
      </c>
      <c r="L30" s="125">
        <v>117722.98</v>
      </c>
      <c r="M30" s="126">
        <f t="shared" si="0"/>
        <v>0</v>
      </c>
      <c r="N30" s="127"/>
    </row>
    <row r="31" spans="1:14" s="149" customFormat="1" ht="60">
      <c r="A31" s="127">
        <v>24</v>
      </c>
      <c r="B31" s="127" t="s">
        <v>209</v>
      </c>
      <c r="C31" s="122" t="s">
        <v>210</v>
      </c>
      <c r="D31" s="122" t="s">
        <v>211</v>
      </c>
      <c r="E31" s="123" t="s">
        <v>141</v>
      </c>
      <c r="F31" s="129"/>
      <c r="G31" s="126">
        <v>37576.660000000003</v>
      </c>
      <c r="H31" s="128">
        <v>42656</v>
      </c>
      <c r="I31" s="124">
        <v>1</v>
      </c>
      <c r="J31" s="124">
        <v>1</v>
      </c>
      <c r="K31" s="311">
        <v>0</v>
      </c>
      <c r="L31" s="125">
        <v>37576.660000000003</v>
      </c>
      <c r="M31" s="126">
        <f t="shared" si="0"/>
        <v>0</v>
      </c>
      <c r="N31" s="127"/>
    </row>
    <row r="32" spans="1:14" s="149" customFormat="1" ht="60">
      <c r="A32" s="127">
        <v>25</v>
      </c>
      <c r="B32" s="312" t="s">
        <v>212</v>
      </c>
      <c r="C32" s="122" t="s">
        <v>145</v>
      </c>
      <c r="D32" s="122" t="s">
        <v>213</v>
      </c>
      <c r="E32" s="123" t="s">
        <v>141</v>
      </c>
      <c r="F32" s="129"/>
      <c r="G32" s="126">
        <v>62837.16</v>
      </c>
      <c r="H32" s="128">
        <v>42612</v>
      </c>
      <c r="I32" s="124" t="s">
        <v>142</v>
      </c>
      <c r="J32" s="124">
        <v>1</v>
      </c>
      <c r="K32" s="311">
        <v>0</v>
      </c>
      <c r="L32" s="125">
        <v>62837.16</v>
      </c>
      <c r="M32" s="126">
        <f t="shared" si="0"/>
        <v>0</v>
      </c>
      <c r="N32" s="127" t="s">
        <v>156</v>
      </c>
    </row>
    <row r="33" spans="1:14" s="149" customFormat="1" ht="60">
      <c r="A33" s="127">
        <v>26</v>
      </c>
      <c r="B33" s="127" t="s">
        <v>214</v>
      </c>
      <c r="C33" s="122" t="s">
        <v>215</v>
      </c>
      <c r="D33" s="122" t="s">
        <v>216</v>
      </c>
      <c r="E33" s="123" t="s">
        <v>141</v>
      </c>
      <c r="F33" s="129">
        <v>2073900</v>
      </c>
      <c r="G33" s="126">
        <v>1933752.13</v>
      </c>
      <c r="H33" s="128">
        <v>42697</v>
      </c>
      <c r="I33" s="124">
        <v>1</v>
      </c>
      <c r="J33" s="124">
        <v>1</v>
      </c>
      <c r="K33" s="311">
        <v>0</v>
      </c>
      <c r="L33" s="125">
        <v>1933752.13</v>
      </c>
      <c r="M33" s="126">
        <f t="shared" si="0"/>
        <v>0</v>
      </c>
      <c r="N33" s="127"/>
    </row>
    <row r="34" spans="1:14" s="149" customFormat="1" ht="60">
      <c r="A34" s="127">
        <v>27</v>
      </c>
      <c r="B34" s="127" t="s">
        <v>217</v>
      </c>
      <c r="C34" s="122" t="s">
        <v>218</v>
      </c>
      <c r="D34" s="122" t="s">
        <v>219</v>
      </c>
      <c r="E34" s="123" t="s">
        <v>141</v>
      </c>
      <c r="F34" s="129">
        <v>1477100</v>
      </c>
      <c r="G34" s="126">
        <v>1381351.68</v>
      </c>
      <c r="H34" s="128">
        <v>42738</v>
      </c>
      <c r="I34" s="124">
        <v>1</v>
      </c>
      <c r="J34" s="124">
        <v>1</v>
      </c>
      <c r="K34" s="311">
        <v>0</v>
      </c>
      <c r="L34" s="125">
        <v>1381351.68</v>
      </c>
      <c r="M34" s="126">
        <f t="shared" si="0"/>
        <v>0</v>
      </c>
      <c r="N34" s="127" t="s">
        <v>143</v>
      </c>
    </row>
    <row r="35" spans="1:14" s="149" customFormat="1" ht="60">
      <c r="A35" s="127">
        <v>28</v>
      </c>
      <c r="B35" s="127" t="s">
        <v>220</v>
      </c>
      <c r="C35" s="122" t="s">
        <v>221</v>
      </c>
      <c r="D35" s="122" t="s">
        <v>222</v>
      </c>
      <c r="E35" s="123" t="s">
        <v>141</v>
      </c>
      <c r="F35" s="129">
        <v>1313200</v>
      </c>
      <c r="G35" s="126">
        <v>523384.8</v>
      </c>
      <c r="H35" s="128">
        <v>42723</v>
      </c>
      <c r="I35" s="124">
        <v>1</v>
      </c>
      <c r="J35" s="124">
        <v>1</v>
      </c>
      <c r="K35" s="311">
        <v>0</v>
      </c>
      <c r="L35" s="125">
        <v>523384.8</v>
      </c>
      <c r="M35" s="126">
        <f t="shared" si="0"/>
        <v>0</v>
      </c>
      <c r="N35" s="127"/>
    </row>
    <row r="36" spans="1:14" s="149" customFormat="1" ht="60">
      <c r="A36" s="127">
        <v>29</v>
      </c>
      <c r="B36" s="127" t="s">
        <v>223</v>
      </c>
      <c r="C36" s="122" t="s">
        <v>224</v>
      </c>
      <c r="D36" s="122" t="s">
        <v>225</v>
      </c>
      <c r="E36" s="123" t="s">
        <v>141</v>
      </c>
      <c r="F36" s="129">
        <v>324044.62</v>
      </c>
      <c r="G36" s="126">
        <v>336871.41</v>
      </c>
      <c r="H36" s="128">
        <v>42796</v>
      </c>
      <c r="I36" s="124">
        <v>1</v>
      </c>
      <c r="J36" s="124">
        <v>1</v>
      </c>
      <c r="K36" s="311">
        <v>0</v>
      </c>
      <c r="L36" s="125">
        <v>336871.41</v>
      </c>
      <c r="M36" s="126">
        <f t="shared" si="0"/>
        <v>0</v>
      </c>
      <c r="N36" s="127" t="s">
        <v>143</v>
      </c>
    </row>
    <row r="37" spans="1:14" s="149" customFormat="1" ht="60">
      <c r="A37" s="127">
        <v>30</v>
      </c>
      <c r="B37" s="127" t="s">
        <v>226</v>
      </c>
      <c r="C37" s="122" t="s">
        <v>227</v>
      </c>
      <c r="D37" s="122" t="s">
        <v>228</v>
      </c>
      <c r="E37" s="123" t="s">
        <v>141</v>
      </c>
      <c r="F37" s="129">
        <v>1616900</v>
      </c>
      <c r="G37" s="126">
        <v>1523228.71</v>
      </c>
      <c r="H37" s="128">
        <v>42649</v>
      </c>
      <c r="I37" s="124">
        <v>1</v>
      </c>
      <c r="J37" s="124">
        <v>1</v>
      </c>
      <c r="K37" s="311">
        <v>0</v>
      </c>
      <c r="L37" s="125">
        <v>1523228.71</v>
      </c>
      <c r="M37" s="126">
        <f t="shared" si="0"/>
        <v>0</v>
      </c>
      <c r="N37" s="127" t="s">
        <v>156</v>
      </c>
    </row>
    <row r="38" spans="1:14" s="149" customFormat="1" ht="60">
      <c r="A38" s="127">
        <v>31</v>
      </c>
      <c r="B38" s="127" t="s">
        <v>229</v>
      </c>
      <c r="C38" s="122" t="s">
        <v>230</v>
      </c>
      <c r="D38" s="122" t="s">
        <v>231</v>
      </c>
      <c r="E38" s="123" t="s">
        <v>141</v>
      </c>
      <c r="F38" s="129">
        <v>7461800</v>
      </c>
      <c r="G38" s="126">
        <v>7088705.3200000003</v>
      </c>
      <c r="H38" s="128">
        <v>43120</v>
      </c>
      <c r="I38" s="124">
        <v>1</v>
      </c>
      <c r="J38" s="124">
        <v>0.76</v>
      </c>
      <c r="K38" s="311">
        <v>2272212.36</v>
      </c>
      <c r="L38" s="125">
        <v>4816492.96</v>
      </c>
      <c r="M38" s="126">
        <f t="shared" si="0"/>
        <v>0</v>
      </c>
      <c r="N38" s="127"/>
    </row>
    <row r="39" spans="1:14" s="149" customFormat="1" ht="60">
      <c r="A39" s="127">
        <v>32</v>
      </c>
      <c r="B39" s="127" t="s">
        <v>232</v>
      </c>
      <c r="C39" s="122" t="s">
        <v>173</v>
      </c>
      <c r="D39" s="122" t="s">
        <v>233</v>
      </c>
      <c r="E39" s="123" t="s">
        <v>141</v>
      </c>
      <c r="F39" s="129">
        <v>5494300</v>
      </c>
      <c r="G39" s="126">
        <v>5219582.07</v>
      </c>
      <c r="H39" s="128">
        <v>43041</v>
      </c>
      <c r="I39" s="124">
        <v>1</v>
      </c>
      <c r="J39" s="124">
        <v>1</v>
      </c>
      <c r="K39" s="311">
        <v>208263.38</v>
      </c>
      <c r="L39" s="125">
        <v>5011318.6900000004</v>
      </c>
      <c r="M39" s="126">
        <f t="shared" si="0"/>
        <v>0</v>
      </c>
      <c r="N39" s="127" t="s">
        <v>143</v>
      </c>
    </row>
    <row r="40" spans="1:14" s="149" customFormat="1" ht="60">
      <c r="A40" s="127">
        <v>33</v>
      </c>
      <c r="B40" s="127" t="s">
        <v>234</v>
      </c>
      <c r="C40" s="122" t="s">
        <v>235</v>
      </c>
      <c r="D40" s="122" t="s">
        <v>236</v>
      </c>
      <c r="E40" s="123" t="s">
        <v>141</v>
      </c>
      <c r="F40" s="129">
        <v>839916</v>
      </c>
      <c r="G40" s="126">
        <v>773894.02</v>
      </c>
      <c r="H40" s="128">
        <v>42557</v>
      </c>
      <c r="I40" s="124">
        <v>1</v>
      </c>
      <c r="J40" s="124">
        <v>1</v>
      </c>
      <c r="K40" s="311">
        <v>0</v>
      </c>
      <c r="L40" s="125">
        <v>773894.02</v>
      </c>
      <c r="M40" s="126">
        <f t="shared" si="0"/>
        <v>0</v>
      </c>
      <c r="N40" s="127"/>
    </row>
    <row r="41" spans="1:14" s="149" customFormat="1" ht="60">
      <c r="A41" s="127">
        <v>34</v>
      </c>
      <c r="B41" s="127" t="s">
        <v>237</v>
      </c>
      <c r="C41" s="122" t="s">
        <v>238</v>
      </c>
      <c r="D41" s="122" t="s">
        <v>239</v>
      </c>
      <c r="E41" s="123" t="s">
        <v>141</v>
      </c>
      <c r="F41" s="129">
        <v>484400</v>
      </c>
      <c r="G41" s="126">
        <v>484400</v>
      </c>
      <c r="H41" s="128">
        <v>43154</v>
      </c>
      <c r="I41" s="124">
        <v>1</v>
      </c>
      <c r="J41" s="124">
        <v>0.41</v>
      </c>
      <c r="K41" s="311">
        <v>267051.19</v>
      </c>
      <c r="L41" s="125">
        <v>217348.81</v>
      </c>
      <c r="M41" s="126">
        <f t="shared" si="0"/>
        <v>0</v>
      </c>
      <c r="N41" s="127" t="s">
        <v>143</v>
      </c>
    </row>
    <row r="42" spans="1:14" s="149" customFormat="1" ht="60">
      <c r="A42" s="127">
        <v>35</v>
      </c>
      <c r="B42" s="127" t="s">
        <v>240</v>
      </c>
      <c r="C42" s="122" t="s">
        <v>241</v>
      </c>
      <c r="D42" s="122" t="s">
        <v>242</v>
      </c>
      <c r="E42" s="123" t="s">
        <v>141</v>
      </c>
      <c r="F42" s="129">
        <v>107300</v>
      </c>
      <c r="G42" s="126">
        <v>119770</v>
      </c>
      <c r="H42" s="128">
        <v>42486</v>
      </c>
      <c r="I42" s="124">
        <v>1</v>
      </c>
      <c r="J42" s="124">
        <v>1</v>
      </c>
      <c r="K42" s="311">
        <v>0</v>
      </c>
      <c r="L42" s="125">
        <v>119770</v>
      </c>
      <c r="M42" s="126">
        <f t="shared" si="0"/>
        <v>0</v>
      </c>
      <c r="N42" s="127"/>
    </row>
    <row r="43" spans="1:14" s="149" customFormat="1" ht="60">
      <c r="A43" s="127">
        <v>36</v>
      </c>
      <c r="B43" s="127" t="s">
        <v>243</v>
      </c>
      <c r="C43" s="122" t="s">
        <v>244</v>
      </c>
      <c r="D43" s="122" t="s">
        <v>245</v>
      </c>
      <c r="E43" s="123" t="s">
        <v>141</v>
      </c>
      <c r="F43" s="129">
        <v>747200</v>
      </c>
      <c r="G43" s="126">
        <v>730358.77</v>
      </c>
      <c r="H43" s="128">
        <v>42548</v>
      </c>
      <c r="I43" s="124">
        <v>1</v>
      </c>
      <c r="J43" s="124">
        <v>1</v>
      </c>
      <c r="K43" s="311">
        <v>0</v>
      </c>
      <c r="L43" s="125">
        <v>730358.77</v>
      </c>
      <c r="M43" s="126">
        <f t="shared" si="0"/>
        <v>0</v>
      </c>
      <c r="N43" s="127"/>
    </row>
    <row r="44" spans="1:14" s="149" customFormat="1" ht="60">
      <c r="A44" s="127">
        <v>37</v>
      </c>
      <c r="B44" s="127" t="s">
        <v>246</v>
      </c>
      <c r="C44" s="122" t="s">
        <v>247</v>
      </c>
      <c r="D44" s="122" t="s">
        <v>248</v>
      </c>
      <c r="E44" s="123" t="s">
        <v>141</v>
      </c>
      <c r="F44" s="129">
        <v>461800</v>
      </c>
      <c r="G44" s="126">
        <v>317886.63</v>
      </c>
      <c r="H44" s="128">
        <v>42521</v>
      </c>
      <c r="I44" s="124">
        <v>1</v>
      </c>
      <c r="J44" s="124">
        <v>1</v>
      </c>
      <c r="K44" s="311">
        <v>0</v>
      </c>
      <c r="L44" s="125">
        <v>317886.63</v>
      </c>
      <c r="M44" s="126">
        <f t="shared" si="0"/>
        <v>0</v>
      </c>
      <c r="N44" s="127"/>
    </row>
    <row r="45" spans="1:14" s="149" customFormat="1" ht="60">
      <c r="A45" s="127">
        <v>38</v>
      </c>
      <c r="B45" s="312" t="s">
        <v>249</v>
      </c>
      <c r="C45" s="122" t="s">
        <v>250</v>
      </c>
      <c r="D45" s="122" t="s">
        <v>251</v>
      </c>
      <c r="E45" s="123" t="s">
        <v>141</v>
      </c>
      <c r="F45" s="129">
        <v>148700</v>
      </c>
      <c r="G45" s="126">
        <v>184681.21</v>
      </c>
      <c r="H45" s="128">
        <v>42586</v>
      </c>
      <c r="I45" s="124">
        <v>1</v>
      </c>
      <c r="J45" s="124">
        <v>1</v>
      </c>
      <c r="K45" s="311">
        <v>0</v>
      </c>
      <c r="L45" s="125">
        <v>184681.21</v>
      </c>
      <c r="M45" s="126">
        <f t="shared" si="0"/>
        <v>0</v>
      </c>
      <c r="N45" s="127"/>
    </row>
    <row r="46" spans="1:14" s="149" customFormat="1" ht="60">
      <c r="A46" s="127">
        <v>39</v>
      </c>
      <c r="B46" s="127" t="s">
        <v>252</v>
      </c>
      <c r="C46" s="122" t="s">
        <v>253</v>
      </c>
      <c r="D46" s="122" t="s">
        <v>254</v>
      </c>
      <c r="E46" s="123" t="s">
        <v>141</v>
      </c>
      <c r="F46" s="129">
        <v>121200</v>
      </c>
      <c r="G46" s="126">
        <v>196600</v>
      </c>
      <c r="H46" s="128">
        <v>42669</v>
      </c>
      <c r="I46" s="124">
        <v>1</v>
      </c>
      <c r="J46" s="124">
        <v>1</v>
      </c>
      <c r="K46" s="311">
        <v>0</v>
      </c>
      <c r="L46" s="125">
        <v>196600</v>
      </c>
      <c r="M46" s="126">
        <f t="shared" si="0"/>
        <v>0</v>
      </c>
      <c r="N46" s="127"/>
    </row>
    <row r="47" spans="1:14" s="149" customFormat="1" ht="60">
      <c r="A47" s="127">
        <v>40</v>
      </c>
      <c r="B47" s="127" t="s">
        <v>255</v>
      </c>
      <c r="C47" s="122" t="s">
        <v>186</v>
      </c>
      <c r="D47" s="122" t="s">
        <v>256</v>
      </c>
      <c r="E47" s="123" t="s">
        <v>257</v>
      </c>
      <c r="F47" s="129">
        <v>156400</v>
      </c>
      <c r="G47" s="126">
        <v>441300</v>
      </c>
      <c r="H47" s="128">
        <v>43160</v>
      </c>
      <c r="I47" s="124">
        <v>1</v>
      </c>
      <c r="J47" s="124">
        <v>0.39</v>
      </c>
      <c r="K47" s="311">
        <v>385714.19</v>
      </c>
      <c r="L47" s="125">
        <v>55585.81</v>
      </c>
      <c r="M47" s="126">
        <f t="shared" si="0"/>
        <v>0</v>
      </c>
      <c r="N47" s="127"/>
    </row>
    <row r="48" spans="1:14" s="149" customFormat="1" ht="60">
      <c r="A48" s="127">
        <v>41</v>
      </c>
      <c r="B48" s="127" t="s">
        <v>258</v>
      </c>
      <c r="C48" s="122" t="s">
        <v>151</v>
      </c>
      <c r="D48" s="122" t="s">
        <v>259</v>
      </c>
      <c r="E48" s="123" t="s">
        <v>141</v>
      </c>
      <c r="F48" s="129">
        <v>347200</v>
      </c>
      <c r="G48" s="126">
        <v>355474.56</v>
      </c>
      <c r="H48" s="128">
        <v>42542</v>
      </c>
      <c r="I48" s="124">
        <v>1</v>
      </c>
      <c r="J48" s="124">
        <v>1</v>
      </c>
      <c r="K48" s="311">
        <v>0</v>
      </c>
      <c r="L48" s="125">
        <v>355474.56</v>
      </c>
      <c r="M48" s="126">
        <f t="shared" si="0"/>
        <v>0</v>
      </c>
      <c r="N48" s="127"/>
    </row>
    <row r="49" spans="1:14" s="149" customFormat="1" ht="60">
      <c r="A49" s="127">
        <v>42</v>
      </c>
      <c r="B49" s="127" t="s">
        <v>260</v>
      </c>
      <c r="C49" s="122" t="s">
        <v>261</v>
      </c>
      <c r="D49" s="122" t="s">
        <v>262</v>
      </c>
      <c r="E49" s="123" t="s">
        <v>141</v>
      </c>
      <c r="F49" s="129">
        <v>7891200</v>
      </c>
      <c r="G49" s="126">
        <v>8387779.9199999999</v>
      </c>
      <c r="H49" s="128">
        <v>43296</v>
      </c>
      <c r="I49" s="124">
        <v>1</v>
      </c>
      <c r="J49" s="124">
        <v>0.53</v>
      </c>
      <c r="K49" s="311">
        <v>4358873.92</v>
      </c>
      <c r="L49" s="125">
        <v>4028906</v>
      </c>
      <c r="M49" s="126">
        <f t="shared" si="0"/>
        <v>0</v>
      </c>
      <c r="N49" s="127" t="s">
        <v>143</v>
      </c>
    </row>
    <row r="50" spans="1:14" s="149" customFormat="1" ht="60">
      <c r="A50" s="127">
        <v>43</v>
      </c>
      <c r="B50" s="127" t="s">
        <v>263</v>
      </c>
      <c r="C50" s="122" t="s">
        <v>221</v>
      </c>
      <c r="D50" s="122" t="s">
        <v>264</v>
      </c>
      <c r="E50" s="123" t="s">
        <v>141</v>
      </c>
      <c r="F50" s="129">
        <v>626900</v>
      </c>
      <c r="G50" s="126">
        <v>617981.86</v>
      </c>
      <c r="H50" s="128">
        <v>42621</v>
      </c>
      <c r="I50" s="124">
        <v>1</v>
      </c>
      <c r="J50" s="124">
        <v>1</v>
      </c>
      <c r="K50" s="311">
        <v>0</v>
      </c>
      <c r="L50" s="125">
        <v>617981.86</v>
      </c>
      <c r="M50" s="126">
        <f t="shared" si="0"/>
        <v>0</v>
      </c>
      <c r="N50" s="127"/>
    </row>
    <row r="51" spans="1:14" s="149" customFormat="1" ht="60">
      <c r="A51" s="127">
        <v>44</v>
      </c>
      <c r="B51" s="127" t="s">
        <v>265</v>
      </c>
      <c r="C51" s="122" t="s">
        <v>266</v>
      </c>
      <c r="D51" s="122" t="s">
        <v>267</v>
      </c>
      <c r="E51" s="123" t="s">
        <v>141</v>
      </c>
      <c r="F51" s="129">
        <v>337800</v>
      </c>
      <c r="G51" s="126">
        <v>488483.25</v>
      </c>
      <c r="H51" s="128">
        <v>42598</v>
      </c>
      <c r="I51" s="124">
        <v>1</v>
      </c>
      <c r="J51" s="124">
        <v>1</v>
      </c>
      <c r="K51" s="311">
        <v>0</v>
      </c>
      <c r="L51" s="125">
        <v>488483.25</v>
      </c>
      <c r="M51" s="126">
        <f t="shared" si="0"/>
        <v>0</v>
      </c>
      <c r="N51" s="127"/>
    </row>
    <row r="52" spans="1:14" s="149" customFormat="1" ht="60">
      <c r="A52" s="127">
        <v>45</v>
      </c>
      <c r="B52" s="127" t="s">
        <v>268</v>
      </c>
      <c r="C52" s="122" t="s">
        <v>269</v>
      </c>
      <c r="D52" s="122" t="s">
        <v>270</v>
      </c>
      <c r="E52" s="123" t="s">
        <v>141</v>
      </c>
      <c r="F52" s="129">
        <v>3304198</v>
      </c>
      <c r="G52" s="126">
        <v>1826177.65</v>
      </c>
      <c r="H52" s="128">
        <v>42766</v>
      </c>
      <c r="I52" s="124">
        <v>1</v>
      </c>
      <c r="J52" s="124">
        <v>1</v>
      </c>
      <c r="K52" s="311">
        <v>0</v>
      </c>
      <c r="L52" s="125">
        <v>1826177.65</v>
      </c>
      <c r="M52" s="126">
        <f t="shared" si="0"/>
        <v>0</v>
      </c>
      <c r="N52" s="127"/>
    </row>
    <row r="53" spans="1:14" s="149" customFormat="1" ht="60">
      <c r="A53" s="127">
        <v>46</v>
      </c>
      <c r="B53" s="127" t="s">
        <v>271</v>
      </c>
      <c r="C53" s="122" t="s">
        <v>230</v>
      </c>
      <c r="D53" s="122" t="s">
        <v>272</v>
      </c>
      <c r="E53" s="123" t="s">
        <v>141</v>
      </c>
      <c r="F53" s="129">
        <v>420000</v>
      </c>
      <c r="G53" s="126">
        <v>149500</v>
      </c>
      <c r="H53" s="128">
        <v>43119</v>
      </c>
      <c r="I53" s="124">
        <v>0.86</v>
      </c>
      <c r="J53" s="124" t="s">
        <v>142</v>
      </c>
      <c r="K53" s="311">
        <v>101491.13</v>
      </c>
      <c r="L53" s="125">
        <v>48008.87</v>
      </c>
      <c r="M53" s="126">
        <f t="shared" si="0"/>
        <v>0</v>
      </c>
      <c r="N53" s="127" t="s">
        <v>143</v>
      </c>
    </row>
    <row r="54" spans="1:14" s="149" customFormat="1" ht="60">
      <c r="A54" s="127">
        <v>47</v>
      </c>
      <c r="B54" s="127" t="s">
        <v>273</v>
      </c>
      <c r="C54" s="122" t="s">
        <v>173</v>
      </c>
      <c r="D54" s="122" t="s">
        <v>272</v>
      </c>
      <c r="E54" s="123" t="s">
        <v>141</v>
      </c>
      <c r="F54" s="129">
        <v>420000</v>
      </c>
      <c r="G54" s="126">
        <v>195600</v>
      </c>
      <c r="H54" s="128">
        <v>43112</v>
      </c>
      <c r="I54" s="124">
        <v>0.98</v>
      </c>
      <c r="J54" s="124" t="s">
        <v>142</v>
      </c>
      <c r="K54" s="311">
        <v>156222</v>
      </c>
      <c r="L54" s="125">
        <v>39378</v>
      </c>
      <c r="M54" s="126">
        <f t="shared" si="0"/>
        <v>0</v>
      </c>
      <c r="N54" s="127" t="s">
        <v>143</v>
      </c>
    </row>
    <row r="55" spans="1:14" s="149" customFormat="1" ht="60">
      <c r="A55" s="127">
        <v>48</v>
      </c>
      <c r="B55" s="127" t="s">
        <v>274</v>
      </c>
      <c r="C55" s="122" t="s">
        <v>198</v>
      </c>
      <c r="D55" s="122" t="s">
        <v>275</v>
      </c>
      <c r="E55" s="123" t="s">
        <v>141</v>
      </c>
      <c r="F55" s="129">
        <v>407000</v>
      </c>
      <c r="G55" s="126">
        <v>637.39</v>
      </c>
      <c r="H55" s="128" t="s">
        <v>142</v>
      </c>
      <c r="I55" s="124" t="s">
        <v>142</v>
      </c>
      <c r="J55" s="124" t="s">
        <v>142</v>
      </c>
      <c r="K55" s="311">
        <v>0</v>
      </c>
      <c r="L55" s="125">
        <v>637.39</v>
      </c>
      <c r="M55" s="126">
        <f t="shared" si="0"/>
        <v>0</v>
      </c>
      <c r="N55" s="127"/>
    </row>
    <row r="56" spans="1:14" s="149" customFormat="1" ht="60">
      <c r="A56" s="127">
        <v>49</v>
      </c>
      <c r="B56" s="127" t="s">
        <v>276</v>
      </c>
      <c r="C56" s="122" t="s">
        <v>277</v>
      </c>
      <c r="D56" s="122" t="s">
        <v>278</v>
      </c>
      <c r="E56" s="123" t="s">
        <v>141</v>
      </c>
      <c r="F56" s="129">
        <v>1881800</v>
      </c>
      <c r="G56" s="126">
        <v>833971.47</v>
      </c>
      <c r="H56" s="128">
        <v>43168</v>
      </c>
      <c r="I56" s="124">
        <v>1</v>
      </c>
      <c r="J56" s="124">
        <v>0</v>
      </c>
      <c r="K56" s="311">
        <v>469063.06</v>
      </c>
      <c r="L56" s="125">
        <v>364908.41</v>
      </c>
      <c r="M56" s="126">
        <f t="shared" si="0"/>
        <v>0</v>
      </c>
      <c r="N56" s="127" t="s">
        <v>143</v>
      </c>
    </row>
    <row r="57" spans="1:14" s="149" customFormat="1" ht="60">
      <c r="A57" s="127">
        <v>50</v>
      </c>
      <c r="B57" s="127" t="s">
        <v>279</v>
      </c>
      <c r="C57" s="122" t="s">
        <v>198</v>
      </c>
      <c r="D57" s="122" t="s">
        <v>280</v>
      </c>
      <c r="E57" s="123" t="s">
        <v>141</v>
      </c>
      <c r="F57" s="129">
        <v>110100</v>
      </c>
      <c r="G57" s="126">
        <v>116428.53</v>
      </c>
      <c r="H57" s="128">
        <v>42649</v>
      </c>
      <c r="I57" s="124">
        <v>1</v>
      </c>
      <c r="J57" s="124">
        <v>1</v>
      </c>
      <c r="K57" s="311">
        <v>0</v>
      </c>
      <c r="L57" s="125">
        <v>116428.53</v>
      </c>
      <c r="M57" s="126">
        <f t="shared" si="0"/>
        <v>0</v>
      </c>
      <c r="N57" s="127"/>
    </row>
    <row r="58" spans="1:14" s="149" customFormat="1" ht="60">
      <c r="A58" s="127">
        <v>51</v>
      </c>
      <c r="B58" s="127" t="s">
        <v>281</v>
      </c>
      <c r="C58" s="122" t="s">
        <v>151</v>
      </c>
      <c r="D58" s="122" t="s">
        <v>282</v>
      </c>
      <c r="E58" s="123" t="s">
        <v>141</v>
      </c>
      <c r="F58" s="129">
        <v>109200</v>
      </c>
      <c r="G58" s="126">
        <v>108613.32</v>
      </c>
      <c r="H58" s="128">
        <v>42944</v>
      </c>
      <c r="I58" s="124">
        <v>1</v>
      </c>
      <c r="J58" s="124">
        <v>1</v>
      </c>
      <c r="K58" s="311">
        <v>0</v>
      </c>
      <c r="L58" s="125">
        <v>108613.32</v>
      </c>
      <c r="M58" s="126">
        <f t="shared" si="0"/>
        <v>0</v>
      </c>
      <c r="N58" s="127"/>
    </row>
    <row r="59" spans="1:14" s="149" customFormat="1" ht="60">
      <c r="A59" s="127">
        <v>52</v>
      </c>
      <c r="B59" s="127" t="s">
        <v>283</v>
      </c>
      <c r="C59" s="122" t="s">
        <v>215</v>
      </c>
      <c r="D59" s="122" t="s">
        <v>282</v>
      </c>
      <c r="E59" s="123" t="s">
        <v>141</v>
      </c>
      <c r="F59" s="129">
        <v>106700</v>
      </c>
      <c r="G59" s="126">
        <v>104676.96</v>
      </c>
      <c r="H59" s="128">
        <v>42880</v>
      </c>
      <c r="I59" s="124">
        <v>1</v>
      </c>
      <c r="J59" s="124">
        <v>1</v>
      </c>
      <c r="K59" s="311">
        <v>0</v>
      </c>
      <c r="L59" s="125">
        <v>104676.96</v>
      </c>
      <c r="M59" s="126">
        <f t="shared" si="0"/>
        <v>0</v>
      </c>
      <c r="N59" s="127"/>
    </row>
    <row r="60" spans="1:14" s="149" customFormat="1" ht="60">
      <c r="A60" s="127">
        <v>53</v>
      </c>
      <c r="B60" s="127" t="s">
        <v>284</v>
      </c>
      <c r="C60" s="122" t="s">
        <v>198</v>
      </c>
      <c r="D60" s="122" t="s">
        <v>285</v>
      </c>
      <c r="E60" s="123" t="s">
        <v>141</v>
      </c>
      <c r="F60" s="129">
        <v>19300</v>
      </c>
      <c r="G60" s="126">
        <v>19300</v>
      </c>
      <c r="H60" s="128">
        <v>43210</v>
      </c>
      <c r="I60" s="124">
        <v>1</v>
      </c>
      <c r="J60" s="124">
        <v>0.5</v>
      </c>
      <c r="K60" s="311">
        <v>1585.32</v>
      </c>
      <c r="L60" s="125">
        <v>17714.68</v>
      </c>
      <c r="M60" s="126">
        <f t="shared" si="0"/>
        <v>0</v>
      </c>
      <c r="N60" s="127" t="s">
        <v>143</v>
      </c>
    </row>
    <row r="61" spans="1:14" s="149" customFormat="1" ht="60">
      <c r="A61" s="127">
        <v>54</v>
      </c>
      <c r="B61" s="127" t="s">
        <v>286</v>
      </c>
      <c r="C61" s="122" t="s">
        <v>277</v>
      </c>
      <c r="D61" s="122" t="s">
        <v>287</v>
      </c>
      <c r="E61" s="123" t="s">
        <v>141</v>
      </c>
      <c r="F61" s="129">
        <v>65700</v>
      </c>
      <c r="G61" s="126">
        <v>65700</v>
      </c>
      <c r="H61" s="128">
        <v>43735</v>
      </c>
      <c r="I61" s="124">
        <v>1</v>
      </c>
      <c r="J61" s="124">
        <v>0.09</v>
      </c>
      <c r="K61" s="311">
        <v>36297.629999999997</v>
      </c>
      <c r="L61" s="125">
        <v>29402.37</v>
      </c>
      <c r="M61" s="126">
        <f t="shared" si="0"/>
        <v>0</v>
      </c>
      <c r="N61" s="127"/>
    </row>
    <row r="62" spans="1:14" s="149" customFormat="1" ht="60">
      <c r="A62" s="127">
        <v>55</v>
      </c>
      <c r="B62" s="127" t="s">
        <v>288</v>
      </c>
      <c r="C62" s="122" t="s">
        <v>198</v>
      </c>
      <c r="D62" s="122" t="s">
        <v>289</v>
      </c>
      <c r="E62" s="123" t="s">
        <v>141</v>
      </c>
      <c r="F62" s="129">
        <v>49600</v>
      </c>
      <c r="G62" s="126">
        <v>46138.97</v>
      </c>
      <c r="H62" s="128">
        <v>42579</v>
      </c>
      <c r="I62" s="124">
        <v>1</v>
      </c>
      <c r="J62" s="124">
        <v>1</v>
      </c>
      <c r="K62" s="311">
        <v>0</v>
      </c>
      <c r="L62" s="125">
        <v>46138.97</v>
      </c>
      <c r="M62" s="126">
        <f t="shared" si="0"/>
        <v>0</v>
      </c>
      <c r="N62" s="127"/>
    </row>
    <row r="63" spans="1:14" s="149" customFormat="1" ht="60">
      <c r="A63" s="127">
        <v>56</v>
      </c>
      <c r="B63" s="127" t="s">
        <v>290</v>
      </c>
      <c r="C63" s="122" t="s">
        <v>164</v>
      </c>
      <c r="D63" s="122" t="s">
        <v>291</v>
      </c>
      <c r="E63" s="123" t="s">
        <v>141</v>
      </c>
      <c r="F63" s="129">
        <v>17700</v>
      </c>
      <c r="G63" s="126">
        <v>332.62</v>
      </c>
      <c r="H63" s="128" t="s">
        <v>142</v>
      </c>
      <c r="I63" s="124" t="s">
        <v>142</v>
      </c>
      <c r="J63" s="124" t="s">
        <v>142</v>
      </c>
      <c r="K63" s="311">
        <v>0</v>
      </c>
      <c r="L63" s="125">
        <v>332.62</v>
      </c>
      <c r="M63" s="126">
        <f t="shared" si="0"/>
        <v>0</v>
      </c>
      <c r="N63" s="127" t="s">
        <v>143</v>
      </c>
    </row>
    <row r="64" spans="1:14" s="149" customFormat="1" ht="60">
      <c r="A64" s="127">
        <v>57</v>
      </c>
      <c r="B64" s="127" t="s">
        <v>292</v>
      </c>
      <c r="C64" s="122" t="s">
        <v>293</v>
      </c>
      <c r="D64" s="122" t="s">
        <v>294</v>
      </c>
      <c r="E64" s="123" t="s">
        <v>141</v>
      </c>
      <c r="F64" s="129">
        <v>153100</v>
      </c>
      <c r="G64" s="126">
        <v>153100</v>
      </c>
      <c r="H64" s="128">
        <v>42864</v>
      </c>
      <c r="I64" s="124">
        <v>1</v>
      </c>
      <c r="J64" s="124">
        <v>1</v>
      </c>
      <c r="K64" s="311">
        <v>11278.87</v>
      </c>
      <c r="L64" s="125">
        <v>141821.13</v>
      </c>
      <c r="M64" s="126">
        <f t="shared" si="0"/>
        <v>0</v>
      </c>
      <c r="N64" s="127"/>
    </row>
    <row r="65" spans="1:14" s="149" customFormat="1" ht="60">
      <c r="A65" s="127">
        <v>58</v>
      </c>
      <c r="B65" s="127" t="s">
        <v>295</v>
      </c>
      <c r="C65" s="122" t="s">
        <v>238</v>
      </c>
      <c r="D65" s="122" t="s">
        <v>296</v>
      </c>
      <c r="E65" s="123" t="s">
        <v>141</v>
      </c>
      <c r="F65" s="129">
        <v>92900</v>
      </c>
      <c r="G65" s="126">
        <v>81100</v>
      </c>
      <c r="H65" s="128">
        <v>43069</v>
      </c>
      <c r="I65" s="124">
        <v>1</v>
      </c>
      <c r="J65" s="124">
        <v>1</v>
      </c>
      <c r="K65" s="311">
        <v>4066.59</v>
      </c>
      <c r="L65" s="125">
        <v>77033.41</v>
      </c>
      <c r="M65" s="126">
        <f t="shared" si="0"/>
        <v>0</v>
      </c>
      <c r="N65" s="127" t="s">
        <v>143</v>
      </c>
    </row>
    <row r="66" spans="1:14" s="149" customFormat="1" ht="60">
      <c r="A66" s="127">
        <v>59</v>
      </c>
      <c r="B66" s="312" t="s">
        <v>297</v>
      </c>
      <c r="C66" s="122" t="s">
        <v>173</v>
      </c>
      <c r="D66" s="122" t="s">
        <v>298</v>
      </c>
      <c r="E66" s="123" t="s">
        <v>141</v>
      </c>
      <c r="F66" s="129"/>
      <c r="G66" s="126">
        <v>39200</v>
      </c>
      <c r="H66" s="128">
        <v>42498</v>
      </c>
      <c r="I66" s="124" t="s">
        <v>142</v>
      </c>
      <c r="J66" s="124">
        <v>1</v>
      </c>
      <c r="K66" s="311">
        <v>0</v>
      </c>
      <c r="L66" s="125">
        <v>39200</v>
      </c>
      <c r="M66" s="126">
        <f t="shared" si="0"/>
        <v>0</v>
      </c>
      <c r="N66" s="127"/>
    </row>
    <row r="67" spans="1:14" s="149" customFormat="1" ht="60">
      <c r="A67" s="127">
        <v>60</v>
      </c>
      <c r="B67" s="127" t="s">
        <v>299</v>
      </c>
      <c r="C67" s="122" t="s">
        <v>300</v>
      </c>
      <c r="D67" s="122" t="s">
        <v>301</v>
      </c>
      <c r="E67" s="123" t="s">
        <v>141</v>
      </c>
      <c r="F67" s="129">
        <v>55800</v>
      </c>
      <c r="G67" s="126">
        <v>60770.67</v>
      </c>
      <c r="H67" s="128">
        <v>42829</v>
      </c>
      <c r="I67" s="124">
        <v>1</v>
      </c>
      <c r="J67" s="124">
        <v>1</v>
      </c>
      <c r="K67" s="311">
        <v>0</v>
      </c>
      <c r="L67" s="125">
        <v>60770.67</v>
      </c>
      <c r="M67" s="126">
        <f t="shared" si="0"/>
        <v>0</v>
      </c>
      <c r="N67" s="127"/>
    </row>
    <row r="68" spans="1:14" s="149" customFormat="1" ht="60">
      <c r="A68" s="127">
        <v>61</v>
      </c>
      <c r="B68" s="127" t="s">
        <v>302</v>
      </c>
      <c r="C68" s="122" t="s">
        <v>215</v>
      </c>
      <c r="D68" s="122" t="s">
        <v>303</v>
      </c>
      <c r="E68" s="123" t="s">
        <v>141</v>
      </c>
      <c r="F68" s="129">
        <v>35100</v>
      </c>
      <c r="G68" s="126">
        <v>66028.320000000007</v>
      </c>
      <c r="H68" s="128">
        <v>43122</v>
      </c>
      <c r="I68" s="124">
        <v>1</v>
      </c>
      <c r="J68" s="124">
        <v>0.96</v>
      </c>
      <c r="K68" s="311">
        <v>0</v>
      </c>
      <c r="L68" s="125">
        <v>66028.320000000007</v>
      </c>
      <c r="M68" s="126">
        <f t="shared" si="0"/>
        <v>0</v>
      </c>
      <c r="N68" s="127" t="s">
        <v>143</v>
      </c>
    </row>
    <row r="69" spans="1:14" s="149" customFormat="1" ht="60">
      <c r="A69" s="127">
        <v>62</v>
      </c>
      <c r="B69" s="127" t="s">
        <v>304</v>
      </c>
      <c r="C69" s="122" t="s">
        <v>305</v>
      </c>
      <c r="D69" s="122" t="s">
        <v>303</v>
      </c>
      <c r="E69" s="123" t="s">
        <v>141</v>
      </c>
      <c r="F69" s="129">
        <v>162200</v>
      </c>
      <c r="G69" s="126">
        <v>212200</v>
      </c>
      <c r="H69" s="128">
        <v>42950</v>
      </c>
      <c r="I69" s="124">
        <v>1</v>
      </c>
      <c r="J69" s="124">
        <v>1</v>
      </c>
      <c r="K69" s="311">
        <v>45716.92</v>
      </c>
      <c r="L69" s="125">
        <v>166483.07999999999</v>
      </c>
      <c r="M69" s="126">
        <f t="shared" si="0"/>
        <v>0</v>
      </c>
      <c r="N69" s="127"/>
    </row>
    <row r="70" spans="1:14" s="149" customFormat="1" ht="60">
      <c r="A70" s="127">
        <v>63</v>
      </c>
      <c r="B70" s="127" t="s">
        <v>306</v>
      </c>
      <c r="C70" s="122" t="s">
        <v>307</v>
      </c>
      <c r="D70" s="122" t="s">
        <v>303</v>
      </c>
      <c r="E70" s="123" t="s">
        <v>141</v>
      </c>
      <c r="F70" s="129">
        <v>162200</v>
      </c>
      <c r="G70" s="126">
        <v>153098.75</v>
      </c>
      <c r="H70" s="128">
        <v>42929</v>
      </c>
      <c r="I70" s="124">
        <v>1</v>
      </c>
      <c r="J70" s="124">
        <v>1</v>
      </c>
      <c r="K70" s="311">
        <v>7616.25</v>
      </c>
      <c r="L70" s="125">
        <v>145482.5</v>
      </c>
      <c r="M70" s="126">
        <f t="shared" si="0"/>
        <v>0</v>
      </c>
      <c r="N70" s="127"/>
    </row>
    <row r="71" spans="1:14" s="149" customFormat="1" ht="60">
      <c r="A71" s="127">
        <v>64</v>
      </c>
      <c r="B71" s="127" t="s">
        <v>308</v>
      </c>
      <c r="C71" s="122" t="s">
        <v>309</v>
      </c>
      <c r="D71" s="122" t="s">
        <v>310</v>
      </c>
      <c r="E71" s="123" t="s">
        <v>141</v>
      </c>
      <c r="F71" s="129">
        <v>101300</v>
      </c>
      <c r="G71" s="126">
        <v>101300</v>
      </c>
      <c r="H71" s="128">
        <v>43126</v>
      </c>
      <c r="I71" s="124">
        <v>1</v>
      </c>
      <c r="J71" s="124">
        <v>0.01</v>
      </c>
      <c r="K71" s="311">
        <v>101300</v>
      </c>
      <c r="L71" s="125">
        <v>0</v>
      </c>
      <c r="M71" s="126">
        <f t="shared" si="0"/>
        <v>0</v>
      </c>
      <c r="N71" s="127"/>
    </row>
    <row r="72" spans="1:14" s="149" customFormat="1" ht="60">
      <c r="A72" s="127">
        <v>65</v>
      </c>
      <c r="B72" s="127" t="s">
        <v>311</v>
      </c>
      <c r="C72" s="122" t="s">
        <v>312</v>
      </c>
      <c r="D72" s="122" t="s">
        <v>313</v>
      </c>
      <c r="E72" s="123" t="s">
        <v>141</v>
      </c>
      <c r="F72" s="129">
        <v>1432383</v>
      </c>
      <c r="G72" s="126">
        <v>3270700</v>
      </c>
      <c r="H72" s="128">
        <v>42845</v>
      </c>
      <c r="I72" s="124">
        <v>1</v>
      </c>
      <c r="J72" s="124">
        <v>1</v>
      </c>
      <c r="K72" s="311">
        <v>78823.149999999994</v>
      </c>
      <c r="L72" s="125">
        <v>3191876.85</v>
      </c>
      <c r="M72" s="126">
        <f t="shared" ref="M72:M135" si="1">G72-K72-L72</f>
        <v>0</v>
      </c>
      <c r="N72" s="127"/>
    </row>
    <row r="73" spans="1:14" s="149" customFormat="1" ht="60">
      <c r="A73" s="127">
        <v>66</v>
      </c>
      <c r="B73" s="312" t="s">
        <v>314</v>
      </c>
      <c r="C73" s="122" t="s">
        <v>218</v>
      </c>
      <c r="D73" s="122" t="s">
        <v>315</v>
      </c>
      <c r="E73" s="123" t="s">
        <v>141</v>
      </c>
      <c r="F73" s="129">
        <v>4200</v>
      </c>
      <c r="G73" s="126">
        <v>0</v>
      </c>
      <c r="H73" s="128" t="s">
        <v>142</v>
      </c>
      <c r="I73" s="124" t="s">
        <v>142</v>
      </c>
      <c r="J73" s="124" t="s">
        <v>142</v>
      </c>
      <c r="K73" s="311">
        <v>0</v>
      </c>
      <c r="L73" s="125">
        <v>0</v>
      </c>
      <c r="M73" s="126">
        <f t="shared" si="1"/>
        <v>0</v>
      </c>
      <c r="N73" s="127" t="s">
        <v>143</v>
      </c>
    </row>
    <row r="74" spans="1:14" s="149" customFormat="1" ht="60">
      <c r="A74" s="127">
        <v>67</v>
      </c>
      <c r="B74" s="312" t="s">
        <v>316</v>
      </c>
      <c r="C74" s="122" t="s">
        <v>186</v>
      </c>
      <c r="D74" s="122" t="s">
        <v>317</v>
      </c>
      <c r="E74" s="123" t="s">
        <v>141</v>
      </c>
      <c r="F74" s="129"/>
      <c r="G74" s="126">
        <v>745.11</v>
      </c>
      <c r="H74" s="128" t="s">
        <v>142</v>
      </c>
      <c r="I74" s="124" t="s">
        <v>142</v>
      </c>
      <c r="J74" s="124" t="s">
        <v>142</v>
      </c>
      <c r="K74" s="311">
        <v>75.5</v>
      </c>
      <c r="L74" s="125">
        <v>669.61</v>
      </c>
      <c r="M74" s="126">
        <f t="shared" si="1"/>
        <v>0</v>
      </c>
      <c r="N74" s="127"/>
    </row>
    <row r="75" spans="1:14" s="149" customFormat="1" ht="60">
      <c r="A75" s="127">
        <v>68</v>
      </c>
      <c r="B75" s="127" t="s">
        <v>318</v>
      </c>
      <c r="C75" s="122" t="s">
        <v>319</v>
      </c>
      <c r="D75" s="122" t="s">
        <v>320</v>
      </c>
      <c r="E75" s="123" t="s">
        <v>141</v>
      </c>
      <c r="F75" s="129">
        <v>443700</v>
      </c>
      <c r="G75" s="126">
        <v>421605</v>
      </c>
      <c r="H75" s="128">
        <v>43132</v>
      </c>
      <c r="I75" s="124">
        <v>0.86</v>
      </c>
      <c r="J75" s="124" t="s">
        <v>142</v>
      </c>
      <c r="K75" s="311">
        <v>195641.88</v>
      </c>
      <c r="L75" s="125">
        <v>225963.12</v>
      </c>
      <c r="M75" s="126">
        <f t="shared" si="1"/>
        <v>0</v>
      </c>
      <c r="N75" s="127"/>
    </row>
    <row r="76" spans="1:14" s="149" customFormat="1" ht="60">
      <c r="A76" s="127">
        <v>69</v>
      </c>
      <c r="B76" s="127" t="s">
        <v>321</v>
      </c>
      <c r="C76" s="122" t="s">
        <v>173</v>
      </c>
      <c r="D76" s="122" t="s">
        <v>322</v>
      </c>
      <c r="E76" s="123" t="s">
        <v>141</v>
      </c>
      <c r="F76" s="129">
        <v>858400</v>
      </c>
      <c r="G76" s="126">
        <v>573420</v>
      </c>
      <c r="H76" s="128">
        <v>43132</v>
      </c>
      <c r="I76" s="124">
        <v>0.81</v>
      </c>
      <c r="J76" s="124" t="s">
        <v>142</v>
      </c>
      <c r="K76" s="311">
        <v>412519.54</v>
      </c>
      <c r="L76" s="125">
        <v>160900.46</v>
      </c>
      <c r="M76" s="126">
        <f t="shared" si="1"/>
        <v>0</v>
      </c>
      <c r="N76" s="127"/>
    </row>
    <row r="77" spans="1:14" s="149" customFormat="1" ht="60">
      <c r="A77" s="127">
        <v>70</v>
      </c>
      <c r="B77" s="127" t="s">
        <v>323</v>
      </c>
      <c r="C77" s="122" t="s">
        <v>277</v>
      </c>
      <c r="D77" s="122" t="s">
        <v>324</v>
      </c>
      <c r="E77" s="123" t="s">
        <v>141</v>
      </c>
      <c r="F77" s="129">
        <v>261000</v>
      </c>
      <c r="G77" s="126">
        <v>49702.67</v>
      </c>
      <c r="H77" s="128">
        <v>42733</v>
      </c>
      <c r="I77" s="124">
        <v>1</v>
      </c>
      <c r="J77" s="124" t="s">
        <v>142</v>
      </c>
      <c r="K77" s="311">
        <v>0</v>
      </c>
      <c r="L77" s="125">
        <v>49702.67</v>
      </c>
      <c r="M77" s="126">
        <f t="shared" si="1"/>
        <v>0</v>
      </c>
      <c r="N77" s="127"/>
    </row>
    <row r="78" spans="1:14" s="149" customFormat="1" ht="60">
      <c r="A78" s="127">
        <v>71</v>
      </c>
      <c r="B78" s="127" t="s">
        <v>325</v>
      </c>
      <c r="C78" s="122" t="s">
        <v>277</v>
      </c>
      <c r="D78" s="122" t="s">
        <v>326</v>
      </c>
      <c r="E78" s="123" t="s">
        <v>141</v>
      </c>
      <c r="F78" s="129">
        <v>530700</v>
      </c>
      <c r="G78" s="126">
        <v>504165</v>
      </c>
      <c r="H78" s="128">
        <v>43661</v>
      </c>
      <c r="I78" s="124">
        <v>0</v>
      </c>
      <c r="J78" s="124" t="s">
        <v>142</v>
      </c>
      <c r="K78" s="311">
        <v>469356.38</v>
      </c>
      <c r="L78" s="125">
        <v>34808.620000000003</v>
      </c>
      <c r="M78" s="126">
        <f t="shared" si="1"/>
        <v>0</v>
      </c>
      <c r="N78" s="127"/>
    </row>
    <row r="79" spans="1:14" s="149" customFormat="1" ht="60">
      <c r="A79" s="127">
        <v>72</v>
      </c>
      <c r="B79" s="127" t="s">
        <v>327</v>
      </c>
      <c r="C79" s="122" t="s">
        <v>328</v>
      </c>
      <c r="D79" s="122" t="s">
        <v>329</v>
      </c>
      <c r="E79" s="123" t="s">
        <v>141</v>
      </c>
      <c r="F79" s="129">
        <v>164700</v>
      </c>
      <c r="G79" s="126">
        <v>3263.47</v>
      </c>
      <c r="H79" s="128">
        <v>42750</v>
      </c>
      <c r="I79" s="124" t="s">
        <v>142</v>
      </c>
      <c r="J79" s="124" t="s">
        <v>142</v>
      </c>
      <c r="K79" s="311">
        <v>0</v>
      </c>
      <c r="L79" s="125">
        <v>3263.47</v>
      </c>
      <c r="M79" s="126">
        <f t="shared" si="1"/>
        <v>0</v>
      </c>
      <c r="N79" s="127"/>
    </row>
    <row r="80" spans="1:14" s="149" customFormat="1" ht="60">
      <c r="A80" s="127">
        <v>73</v>
      </c>
      <c r="B80" s="127" t="s">
        <v>330</v>
      </c>
      <c r="C80" s="122" t="s">
        <v>277</v>
      </c>
      <c r="D80" s="122" t="s">
        <v>331</v>
      </c>
      <c r="E80" s="123" t="s">
        <v>141</v>
      </c>
      <c r="F80" s="129">
        <v>267800</v>
      </c>
      <c r="G80" s="126">
        <v>282700</v>
      </c>
      <c r="H80" s="128">
        <v>42870</v>
      </c>
      <c r="I80" s="124">
        <v>1</v>
      </c>
      <c r="J80" s="124" t="s">
        <v>142</v>
      </c>
      <c r="K80" s="311">
        <v>165244.38</v>
      </c>
      <c r="L80" s="125">
        <v>117455.62</v>
      </c>
      <c r="M80" s="126">
        <f t="shared" si="1"/>
        <v>0</v>
      </c>
      <c r="N80" s="127"/>
    </row>
    <row r="81" spans="1:14" s="149" customFormat="1" ht="60">
      <c r="A81" s="127">
        <v>74</v>
      </c>
      <c r="B81" s="127" t="s">
        <v>332</v>
      </c>
      <c r="C81" s="122" t="s">
        <v>333</v>
      </c>
      <c r="D81" s="122" t="s">
        <v>334</v>
      </c>
      <c r="E81" s="123" t="s">
        <v>141</v>
      </c>
      <c r="F81" s="129">
        <v>126900</v>
      </c>
      <c r="G81" s="126">
        <v>127881.63</v>
      </c>
      <c r="H81" s="128">
        <v>42997</v>
      </c>
      <c r="I81" s="124">
        <v>1</v>
      </c>
      <c r="J81" s="124">
        <v>1</v>
      </c>
      <c r="K81" s="311">
        <v>446.62</v>
      </c>
      <c r="L81" s="125">
        <v>127435.01000000001</v>
      </c>
      <c r="M81" s="126">
        <f t="shared" si="1"/>
        <v>0</v>
      </c>
      <c r="N81" s="127" t="s">
        <v>143</v>
      </c>
    </row>
    <row r="82" spans="1:14" s="149" customFormat="1" ht="60">
      <c r="A82" s="127">
        <v>75</v>
      </c>
      <c r="B82" s="127" t="s">
        <v>335</v>
      </c>
      <c r="C82" s="122" t="s">
        <v>186</v>
      </c>
      <c r="D82" s="122" t="s">
        <v>336</v>
      </c>
      <c r="E82" s="123" t="s">
        <v>141</v>
      </c>
      <c r="F82" s="129">
        <v>521900</v>
      </c>
      <c r="G82" s="126">
        <v>255963.44</v>
      </c>
      <c r="H82" s="128">
        <v>42726</v>
      </c>
      <c r="I82" s="124">
        <v>1</v>
      </c>
      <c r="J82" s="124" t="s">
        <v>142</v>
      </c>
      <c r="K82" s="311">
        <v>0</v>
      </c>
      <c r="L82" s="125">
        <v>255963.44</v>
      </c>
      <c r="M82" s="126">
        <f t="shared" si="1"/>
        <v>0</v>
      </c>
      <c r="N82" s="127"/>
    </row>
    <row r="83" spans="1:14" s="149" customFormat="1" ht="60">
      <c r="A83" s="127">
        <v>76</v>
      </c>
      <c r="B83" s="127" t="s">
        <v>337</v>
      </c>
      <c r="C83" s="122" t="s">
        <v>309</v>
      </c>
      <c r="D83" s="122" t="s">
        <v>338</v>
      </c>
      <c r="E83" s="123" t="s">
        <v>141</v>
      </c>
      <c r="F83" s="129">
        <v>164600</v>
      </c>
      <c r="G83" s="126">
        <v>126300</v>
      </c>
      <c r="H83" s="128">
        <v>42928</v>
      </c>
      <c r="I83" s="124">
        <v>1</v>
      </c>
      <c r="J83" s="124" t="s">
        <v>142</v>
      </c>
      <c r="K83" s="311">
        <v>56680.35</v>
      </c>
      <c r="L83" s="125">
        <v>69619.649999999994</v>
      </c>
      <c r="M83" s="126">
        <f t="shared" si="1"/>
        <v>0</v>
      </c>
      <c r="N83" s="127"/>
    </row>
    <row r="84" spans="1:14" s="149" customFormat="1" ht="60">
      <c r="A84" s="127">
        <v>77</v>
      </c>
      <c r="B84" s="127" t="s">
        <v>339</v>
      </c>
      <c r="C84" s="122" t="s">
        <v>340</v>
      </c>
      <c r="D84" s="122" t="s">
        <v>341</v>
      </c>
      <c r="E84" s="123" t="s">
        <v>141</v>
      </c>
      <c r="F84" s="129">
        <v>6300</v>
      </c>
      <c r="G84" s="126">
        <v>6300</v>
      </c>
      <c r="H84" s="128">
        <v>42894</v>
      </c>
      <c r="I84" s="124">
        <v>1</v>
      </c>
      <c r="J84" s="124" t="s">
        <v>142</v>
      </c>
      <c r="K84" s="311">
        <v>6300</v>
      </c>
      <c r="L84" s="125">
        <v>0</v>
      </c>
      <c r="M84" s="126">
        <f t="shared" si="1"/>
        <v>0</v>
      </c>
      <c r="N84" s="127"/>
    </row>
    <row r="85" spans="1:14" s="149" customFormat="1" ht="60">
      <c r="A85" s="127">
        <v>78</v>
      </c>
      <c r="B85" s="127" t="s">
        <v>342</v>
      </c>
      <c r="C85" s="122" t="s">
        <v>158</v>
      </c>
      <c r="D85" s="122" t="s">
        <v>343</v>
      </c>
      <c r="E85" s="123" t="s">
        <v>141</v>
      </c>
      <c r="F85" s="129">
        <v>378000</v>
      </c>
      <c r="G85" s="126">
        <v>256346.85</v>
      </c>
      <c r="H85" s="128">
        <v>42842</v>
      </c>
      <c r="I85" s="124">
        <v>1</v>
      </c>
      <c r="J85" s="124" t="s">
        <v>142</v>
      </c>
      <c r="K85" s="311">
        <v>0</v>
      </c>
      <c r="L85" s="125">
        <v>256346.85</v>
      </c>
      <c r="M85" s="126">
        <f t="shared" si="1"/>
        <v>0</v>
      </c>
      <c r="N85" s="127"/>
    </row>
    <row r="86" spans="1:14" s="149" customFormat="1" ht="60">
      <c r="A86" s="127">
        <v>79</v>
      </c>
      <c r="B86" s="312" t="s">
        <v>344</v>
      </c>
      <c r="C86" s="122" t="s">
        <v>345</v>
      </c>
      <c r="D86" s="122" t="s">
        <v>346</v>
      </c>
      <c r="E86" s="123" t="s">
        <v>141</v>
      </c>
      <c r="F86" s="129"/>
      <c r="G86" s="126">
        <v>65790.62</v>
      </c>
      <c r="H86" s="130">
        <v>42948</v>
      </c>
      <c r="I86" s="124" t="s">
        <v>142</v>
      </c>
      <c r="J86" s="124">
        <v>1</v>
      </c>
      <c r="K86" s="311">
        <v>0</v>
      </c>
      <c r="L86" s="125">
        <v>65790.62</v>
      </c>
      <c r="M86" s="126">
        <f t="shared" si="1"/>
        <v>0</v>
      </c>
      <c r="N86" s="127" t="s">
        <v>143</v>
      </c>
    </row>
    <row r="87" spans="1:14" s="149" customFormat="1" ht="60">
      <c r="A87" s="127">
        <v>80</v>
      </c>
      <c r="B87" s="127" t="s">
        <v>347</v>
      </c>
      <c r="C87" s="122" t="s">
        <v>253</v>
      </c>
      <c r="D87" s="122" t="s">
        <v>348</v>
      </c>
      <c r="E87" s="123" t="s">
        <v>141</v>
      </c>
      <c r="F87" s="129"/>
      <c r="G87" s="126">
        <v>6288605.6299999999</v>
      </c>
      <c r="H87" s="130">
        <v>43243</v>
      </c>
      <c r="I87" s="124">
        <v>1</v>
      </c>
      <c r="J87" s="124">
        <v>0.65</v>
      </c>
      <c r="K87" s="311">
        <v>2875170.6299999994</v>
      </c>
      <c r="L87" s="125">
        <v>3413434.9999999995</v>
      </c>
      <c r="M87" s="126">
        <f t="shared" si="1"/>
        <v>0</v>
      </c>
      <c r="N87" s="127"/>
    </row>
    <row r="88" spans="1:14" s="149" customFormat="1" ht="60">
      <c r="A88" s="127">
        <v>81</v>
      </c>
      <c r="B88" s="127" t="s">
        <v>349</v>
      </c>
      <c r="C88" s="122" t="s">
        <v>350</v>
      </c>
      <c r="D88" s="122" t="s">
        <v>351</v>
      </c>
      <c r="E88" s="123" t="s">
        <v>141</v>
      </c>
      <c r="F88" s="129"/>
      <c r="G88" s="126">
        <v>20493.25</v>
      </c>
      <c r="H88" s="130">
        <v>42748</v>
      </c>
      <c r="I88" s="124">
        <v>1</v>
      </c>
      <c r="J88" s="124">
        <v>1</v>
      </c>
      <c r="K88" s="311">
        <v>0</v>
      </c>
      <c r="L88" s="125">
        <v>20493.25</v>
      </c>
      <c r="M88" s="126">
        <f t="shared" si="1"/>
        <v>0</v>
      </c>
      <c r="N88" s="127"/>
    </row>
    <row r="89" spans="1:14" s="149" customFormat="1" ht="60">
      <c r="A89" s="127">
        <v>82</v>
      </c>
      <c r="B89" s="127" t="s">
        <v>352</v>
      </c>
      <c r="C89" s="122" t="s">
        <v>353</v>
      </c>
      <c r="D89" s="122" t="s">
        <v>354</v>
      </c>
      <c r="E89" s="123" t="s">
        <v>141</v>
      </c>
      <c r="F89" s="129"/>
      <c r="G89" s="126">
        <v>33629.139999999992</v>
      </c>
      <c r="H89" s="130">
        <v>42968</v>
      </c>
      <c r="I89" s="124">
        <v>1</v>
      </c>
      <c r="J89" s="124">
        <v>1</v>
      </c>
      <c r="K89" s="311">
        <v>0</v>
      </c>
      <c r="L89" s="125">
        <v>33629.14</v>
      </c>
      <c r="M89" s="126">
        <f t="shared" si="1"/>
        <v>0</v>
      </c>
      <c r="N89" s="127" t="s">
        <v>143</v>
      </c>
    </row>
    <row r="90" spans="1:14" s="149" customFormat="1" ht="60">
      <c r="A90" s="127">
        <v>83</v>
      </c>
      <c r="B90" s="312" t="s">
        <v>355</v>
      </c>
      <c r="C90" s="122" t="s">
        <v>261</v>
      </c>
      <c r="D90" s="122" t="s">
        <v>356</v>
      </c>
      <c r="E90" s="123" t="s">
        <v>141</v>
      </c>
      <c r="F90" s="129"/>
      <c r="G90" s="126">
        <v>127134.47</v>
      </c>
      <c r="H90" s="130">
        <v>42760</v>
      </c>
      <c r="I90" s="124">
        <v>1</v>
      </c>
      <c r="J90" s="124">
        <v>1</v>
      </c>
      <c r="K90" s="311">
        <v>0</v>
      </c>
      <c r="L90" s="125">
        <v>127134.47</v>
      </c>
      <c r="M90" s="126">
        <f t="shared" si="1"/>
        <v>0</v>
      </c>
      <c r="N90" s="127"/>
    </row>
    <row r="91" spans="1:14" s="149" customFormat="1" ht="60">
      <c r="A91" s="127">
        <v>84</v>
      </c>
      <c r="B91" s="127" t="s">
        <v>357</v>
      </c>
      <c r="C91" s="122" t="s">
        <v>173</v>
      </c>
      <c r="D91" s="122" t="s">
        <v>358</v>
      </c>
      <c r="E91" s="123" t="s">
        <v>141</v>
      </c>
      <c r="F91" s="129">
        <v>4693942</v>
      </c>
      <c r="G91" s="126">
        <v>143170.16</v>
      </c>
      <c r="H91" s="128">
        <v>43157</v>
      </c>
      <c r="I91" s="124">
        <v>0.81</v>
      </c>
      <c r="J91" s="124" t="s">
        <v>142</v>
      </c>
      <c r="K91" s="311">
        <v>126947.38</v>
      </c>
      <c r="L91" s="125">
        <v>16222.78</v>
      </c>
      <c r="M91" s="126">
        <f t="shared" si="1"/>
        <v>0</v>
      </c>
      <c r="N91" s="127" t="s">
        <v>143</v>
      </c>
    </row>
    <row r="92" spans="1:14" s="149" customFormat="1" ht="60">
      <c r="A92" s="127">
        <v>85</v>
      </c>
      <c r="B92" s="127" t="s">
        <v>359</v>
      </c>
      <c r="C92" s="122" t="s">
        <v>360</v>
      </c>
      <c r="D92" s="122" t="s">
        <v>361</v>
      </c>
      <c r="E92" s="123" t="s">
        <v>141</v>
      </c>
      <c r="F92" s="129">
        <v>4947317</v>
      </c>
      <c r="G92" s="126">
        <v>71188.479999999996</v>
      </c>
      <c r="H92" s="128">
        <v>43157</v>
      </c>
      <c r="I92" s="124">
        <v>0.81</v>
      </c>
      <c r="J92" s="124" t="s">
        <v>142</v>
      </c>
      <c r="K92" s="311">
        <v>6919.88</v>
      </c>
      <c r="L92" s="125">
        <v>64268.599999999991</v>
      </c>
      <c r="M92" s="126">
        <f t="shared" si="1"/>
        <v>0</v>
      </c>
      <c r="N92" s="127" t="s">
        <v>143</v>
      </c>
    </row>
    <row r="93" spans="1:14" s="149" customFormat="1" ht="60">
      <c r="A93" s="127">
        <v>86</v>
      </c>
      <c r="B93" s="312" t="s">
        <v>362</v>
      </c>
      <c r="C93" s="122" t="s">
        <v>363</v>
      </c>
      <c r="D93" s="122" t="s">
        <v>364</v>
      </c>
      <c r="E93" s="123" t="s">
        <v>141</v>
      </c>
      <c r="F93" s="129"/>
      <c r="G93" s="126">
        <v>312000</v>
      </c>
      <c r="H93" s="128">
        <v>43189</v>
      </c>
      <c r="I93" s="124">
        <v>1</v>
      </c>
      <c r="J93" s="124">
        <v>0.04</v>
      </c>
      <c r="K93" s="311">
        <v>312000</v>
      </c>
      <c r="L93" s="125">
        <v>0</v>
      </c>
      <c r="M93" s="126">
        <f t="shared" si="1"/>
        <v>0</v>
      </c>
      <c r="N93" s="127"/>
    </row>
    <row r="94" spans="1:14" s="149" customFormat="1" ht="60">
      <c r="A94" s="127">
        <v>87</v>
      </c>
      <c r="B94" s="312" t="s">
        <v>365</v>
      </c>
      <c r="C94" s="122" t="s">
        <v>350</v>
      </c>
      <c r="D94" s="122" t="s">
        <v>346</v>
      </c>
      <c r="E94" s="123" t="s">
        <v>141</v>
      </c>
      <c r="F94" s="129"/>
      <c r="G94" s="126">
        <v>143440.92000000001</v>
      </c>
      <c r="H94" s="128">
        <v>42828</v>
      </c>
      <c r="I94" s="124" t="s">
        <v>142</v>
      </c>
      <c r="J94" s="124">
        <v>1</v>
      </c>
      <c r="K94" s="311">
        <v>0</v>
      </c>
      <c r="L94" s="125">
        <v>143440.92000000001</v>
      </c>
      <c r="M94" s="126">
        <f t="shared" si="1"/>
        <v>0</v>
      </c>
      <c r="N94" s="127"/>
    </row>
    <row r="95" spans="1:14" s="149" customFormat="1" ht="60">
      <c r="A95" s="127">
        <v>88</v>
      </c>
      <c r="B95" s="312" t="s">
        <v>366</v>
      </c>
      <c r="C95" s="122" t="s">
        <v>198</v>
      </c>
      <c r="D95" s="122" t="s">
        <v>367</v>
      </c>
      <c r="E95" s="123" t="s">
        <v>141</v>
      </c>
      <c r="F95" s="129"/>
      <c r="G95" s="126">
        <v>57871.1</v>
      </c>
      <c r="H95" s="128">
        <v>42996</v>
      </c>
      <c r="I95" s="124">
        <v>1</v>
      </c>
      <c r="J95" s="124">
        <v>1</v>
      </c>
      <c r="K95" s="311">
        <v>0</v>
      </c>
      <c r="L95" s="125">
        <v>57871.1</v>
      </c>
      <c r="M95" s="126">
        <f t="shared" si="1"/>
        <v>0</v>
      </c>
      <c r="N95" s="127" t="s">
        <v>143</v>
      </c>
    </row>
    <row r="96" spans="1:14" s="149" customFormat="1" ht="60">
      <c r="A96" s="127">
        <v>89</v>
      </c>
      <c r="B96" s="312" t="s">
        <v>368</v>
      </c>
      <c r="C96" s="122" t="s">
        <v>369</v>
      </c>
      <c r="D96" s="122" t="s">
        <v>370</v>
      </c>
      <c r="E96" s="123" t="s">
        <v>141</v>
      </c>
      <c r="F96" s="129"/>
      <c r="G96" s="126">
        <v>66975</v>
      </c>
      <c r="H96" s="128">
        <v>43210</v>
      </c>
      <c r="I96" s="124" t="s">
        <v>142</v>
      </c>
      <c r="J96" s="124">
        <v>0.03</v>
      </c>
      <c r="K96" s="311">
        <v>66975</v>
      </c>
      <c r="L96" s="125">
        <v>0</v>
      </c>
      <c r="M96" s="126">
        <f t="shared" si="1"/>
        <v>0</v>
      </c>
      <c r="N96" s="127" t="s">
        <v>143</v>
      </c>
    </row>
    <row r="97" spans="1:14" s="149" customFormat="1" ht="60">
      <c r="A97" s="127">
        <v>90</v>
      </c>
      <c r="B97" s="312" t="s">
        <v>371</v>
      </c>
      <c r="C97" s="122" t="s">
        <v>372</v>
      </c>
      <c r="D97" s="122" t="s">
        <v>373</v>
      </c>
      <c r="E97" s="123" t="s">
        <v>141</v>
      </c>
      <c r="F97" s="129"/>
      <c r="G97" s="126">
        <v>62035</v>
      </c>
      <c r="H97" s="128">
        <v>43182</v>
      </c>
      <c r="I97" s="124">
        <v>1</v>
      </c>
      <c r="J97" s="124">
        <v>0.97</v>
      </c>
      <c r="K97" s="311">
        <v>62035</v>
      </c>
      <c r="L97" s="125">
        <v>0</v>
      </c>
      <c r="M97" s="126">
        <f t="shared" si="1"/>
        <v>0</v>
      </c>
      <c r="N97" s="127" t="s">
        <v>143</v>
      </c>
    </row>
    <row r="98" spans="1:14" s="149" customFormat="1" ht="60">
      <c r="A98" s="127">
        <v>91</v>
      </c>
      <c r="B98" s="312" t="s">
        <v>374</v>
      </c>
      <c r="C98" s="122" t="s">
        <v>333</v>
      </c>
      <c r="D98" s="122" t="s">
        <v>375</v>
      </c>
      <c r="E98" s="123" t="s">
        <v>141</v>
      </c>
      <c r="F98" s="129"/>
      <c r="G98" s="126">
        <v>1074811</v>
      </c>
      <c r="H98" s="128">
        <v>43282</v>
      </c>
      <c r="I98" s="124">
        <v>1</v>
      </c>
      <c r="J98" s="124">
        <v>0.27</v>
      </c>
      <c r="K98" s="311">
        <v>874724.59000000008</v>
      </c>
      <c r="L98" s="125">
        <v>200086.40999999997</v>
      </c>
      <c r="M98" s="126">
        <f t="shared" si="1"/>
        <v>0</v>
      </c>
      <c r="N98" s="127"/>
    </row>
    <row r="99" spans="1:14" s="149" customFormat="1" ht="60">
      <c r="A99" s="127">
        <v>92</v>
      </c>
      <c r="B99" s="312" t="s">
        <v>376</v>
      </c>
      <c r="C99" s="122" t="s">
        <v>377</v>
      </c>
      <c r="D99" s="122" t="s">
        <v>378</v>
      </c>
      <c r="E99" s="123" t="s">
        <v>141</v>
      </c>
      <c r="F99" s="129"/>
      <c r="G99" s="126">
        <v>1001274.71</v>
      </c>
      <c r="H99" s="128">
        <v>43497</v>
      </c>
      <c r="I99" s="124">
        <v>1</v>
      </c>
      <c r="J99" s="124">
        <v>0.01</v>
      </c>
      <c r="K99" s="311">
        <v>996473.77</v>
      </c>
      <c r="L99" s="125">
        <v>4800.9399999999996</v>
      </c>
      <c r="M99" s="126">
        <f>G99-K99-L99</f>
        <v>-5.5479176808148623E-11</v>
      </c>
      <c r="N99" s="127" t="s">
        <v>143</v>
      </c>
    </row>
    <row r="100" spans="1:14" s="149" customFormat="1" ht="60">
      <c r="A100" s="127">
        <v>92</v>
      </c>
      <c r="B100" s="312" t="s">
        <v>376</v>
      </c>
      <c r="C100" s="122" t="s">
        <v>377</v>
      </c>
      <c r="D100" s="122" t="s">
        <v>378</v>
      </c>
      <c r="E100" s="123" t="s">
        <v>257</v>
      </c>
      <c r="F100" s="129"/>
      <c r="G100" s="126">
        <v>290090</v>
      </c>
      <c r="H100" s="128">
        <v>43497</v>
      </c>
      <c r="I100" s="124">
        <v>1</v>
      </c>
      <c r="J100" s="124">
        <v>0.01</v>
      </c>
      <c r="K100" s="311">
        <v>290090</v>
      </c>
      <c r="L100" s="125">
        <v>0</v>
      </c>
      <c r="M100" s="126">
        <f t="shared" si="1"/>
        <v>0</v>
      </c>
      <c r="N100" s="127" t="s">
        <v>143</v>
      </c>
    </row>
    <row r="101" spans="1:14" s="149" customFormat="1" ht="60">
      <c r="A101" s="127">
        <v>93</v>
      </c>
      <c r="B101" s="312" t="s">
        <v>379</v>
      </c>
      <c r="C101" s="122" t="s">
        <v>277</v>
      </c>
      <c r="D101" s="122" t="s">
        <v>380</v>
      </c>
      <c r="E101" s="123" t="s">
        <v>141</v>
      </c>
      <c r="F101" s="129"/>
      <c r="G101" s="126">
        <v>1069828.1399999999</v>
      </c>
      <c r="H101" s="128">
        <v>43644</v>
      </c>
      <c r="I101" s="124">
        <v>1</v>
      </c>
      <c r="J101" s="124">
        <v>0.01</v>
      </c>
      <c r="K101" s="311">
        <v>1056363.97</v>
      </c>
      <c r="L101" s="125">
        <v>13464.17</v>
      </c>
      <c r="M101" s="126">
        <f t="shared" si="1"/>
        <v>-7.4578565545380116E-11</v>
      </c>
      <c r="N101" s="127"/>
    </row>
    <row r="102" spans="1:14" s="149" customFormat="1" ht="60">
      <c r="A102" s="127">
        <v>93</v>
      </c>
      <c r="B102" s="312" t="s">
        <v>379</v>
      </c>
      <c r="C102" s="122" t="s">
        <v>277</v>
      </c>
      <c r="D102" s="122" t="s">
        <v>380</v>
      </c>
      <c r="E102" s="123" t="s">
        <v>257</v>
      </c>
      <c r="F102" s="129"/>
      <c r="G102" s="126">
        <v>1885231</v>
      </c>
      <c r="H102" s="128">
        <v>43644</v>
      </c>
      <c r="I102" s="124">
        <v>1</v>
      </c>
      <c r="J102" s="124">
        <v>0.01</v>
      </c>
      <c r="K102" s="311">
        <v>1885231</v>
      </c>
      <c r="L102" s="125">
        <v>0</v>
      </c>
      <c r="M102" s="126">
        <f t="shared" si="1"/>
        <v>0</v>
      </c>
      <c r="N102" s="127"/>
    </row>
    <row r="103" spans="1:14" s="149" customFormat="1" ht="60">
      <c r="A103" s="127">
        <v>94</v>
      </c>
      <c r="B103" s="312" t="s">
        <v>381</v>
      </c>
      <c r="C103" s="122" t="s">
        <v>382</v>
      </c>
      <c r="D103" s="122" t="s">
        <v>383</v>
      </c>
      <c r="E103" s="123" t="s">
        <v>141</v>
      </c>
      <c r="F103" s="129"/>
      <c r="G103" s="126">
        <v>239400</v>
      </c>
      <c r="H103" s="128">
        <v>43182</v>
      </c>
      <c r="I103" s="124">
        <v>1</v>
      </c>
      <c r="J103" s="124">
        <v>0.02</v>
      </c>
      <c r="K103" s="311">
        <v>239400</v>
      </c>
      <c r="L103" s="125">
        <v>0</v>
      </c>
      <c r="M103" s="126">
        <f t="shared" si="1"/>
        <v>0</v>
      </c>
      <c r="N103" s="127" t="s">
        <v>143</v>
      </c>
    </row>
    <row r="104" spans="1:14" s="149" customFormat="1" ht="60">
      <c r="A104" s="127">
        <v>95</v>
      </c>
      <c r="B104" s="312" t="s">
        <v>384</v>
      </c>
      <c r="C104" s="122" t="s">
        <v>363</v>
      </c>
      <c r="D104" s="122" t="s">
        <v>385</v>
      </c>
      <c r="E104" s="123" t="s">
        <v>141</v>
      </c>
      <c r="F104" s="129"/>
      <c r="G104" s="126">
        <v>168900</v>
      </c>
      <c r="H104" s="128">
        <v>43168</v>
      </c>
      <c r="I104" s="124">
        <v>1</v>
      </c>
      <c r="J104" s="124">
        <v>0.01</v>
      </c>
      <c r="K104" s="311">
        <v>168900</v>
      </c>
      <c r="L104" s="125">
        <v>0</v>
      </c>
      <c r="M104" s="126">
        <f t="shared" si="1"/>
        <v>0</v>
      </c>
      <c r="N104" s="127"/>
    </row>
    <row r="105" spans="1:14" s="149" customFormat="1" ht="60">
      <c r="A105" s="127">
        <v>96</v>
      </c>
      <c r="B105" s="312" t="s">
        <v>386</v>
      </c>
      <c r="C105" s="122" t="s">
        <v>244</v>
      </c>
      <c r="D105" s="122" t="s">
        <v>387</v>
      </c>
      <c r="E105" s="123" t="s">
        <v>141</v>
      </c>
      <c r="F105" s="129"/>
      <c r="G105" s="126">
        <v>50868.06</v>
      </c>
      <c r="H105" s="128">
        <v>42666</v>
      </c>
      <c r="I105" s="124">
        <v>1</v>
      </c>
      <c r="J105" s="124">
        <v>1</v>
      </c>
      <c r="K105" s="311">
        <v>0</v>
      </c>
      <c r="L105" s="125">
        <v>50868.06</v>
      </c>
      <c r="M105" s="126">
        <f t="shared" si="1"/>
        <v>0</v>
      </c>
      <c r="N105" s="127"/>
    </row>
    <row r="106" spans="1:14" s="149" customFormat="1" ht="60">
      <c r="A106" s="127">
        <v>97</v>
      </c>
      <c r="B106" s="312" t="s">
        <v>388</v>
      </c>
      <c r="C106" s="122" t="s">
        <v>269</v>
      </c>
      <c r="D106" s="122" t="s">
        <v>387</v>
      </c>
      <c r="E106" s="123" t="s">
        <v>141</v>
      </c>
      <c r="F106" s="129"/>
      <c r="G106" s="126">
        <v>44162.76</v>
      </c>
      <c r="H106" s="128">
        <v>42656</v>
      </c>
      <c r="I106" s="124">
        <v>1</v>
      </c>
      <c r="J106" s="124">
        <v>1</v>
      </c>
      <c r="K106" s="311">
        <v>0</v>
      </c>
      <c r="L106" s="125">
        <v>44162.76</v>
      </c>
      <c r="M106" s="126">
        <f t="shared" si="1"/>
        <v>0</v>
      </c>
      <c r="N106" s="127"/>
    </row>
    <row r="107" spans="1:14" s="149" customFormat="1" ht="60">
      <c r="A107" s="127">
        <v>98</v>
      </c>
      <c r="B107" s="312" t="s">
        <v>389</v>
      </c>
      <c r="C107" s="122" t="s">
        <v>158</v>
      </c>
      <c r="D107" s="122" t="s">
        <v>390</v>
      </c>
      <c r="E107" s="123" t="s">
        <v>141</v>
      </c>
      <c r="F107" s="129"/>
      <c r="G107" s="126">
        <v>221482.4</v>
      </c>
      <c r="H107" s="128">
        <v>42871</v>
      </c>
      <c r="I107" s="124">
        <v>1</v>
      </c>
      <c r="J107" s="124">
        <v>1</v>
      </c>
      <c r="K107" s="311">
        <v>0</v>
      </c>
      <c r="L107" s="125">
        <v>221482.4</v>
      </c>
      <c r="M107" s="126">
        <f t="shared" si="1"/>
        <v>0</v>
      </c>
      <c r="N107" s="127"/>
    </row>
    <row r="108" spans="1:14" s="149" customFormat="1" ht="60">
      <c r="A108" s="127">
        <v>99</v>
      </c>
      <c r="B108" s="312" t="s">
        <v>391</v>
      </c>
      <c r="C108" s="122" t="s">
        <v>392</v>
      </c>
      <c r="D108" s="122" t="s">
        <v>393</v>
      </c>
      <c r="E108" s="123" t="s">
        <v>141</v>
      </c>
      <c r="F108" s="129"/>
      <c r="G108" s="126">
        <v>91755.95</v>
      </c>
      <c r="H108" s="128">
        <v>43315</v>
      </c>
      <c r="I108" s="124">
        <v>1</v>
      </c>
      <c r="J108" s="124">
        <v>0.25</v>
      </c>
      <c r="K108" s="311">
        <v>34673.15</v>
      </c>
      <c r="L108" s="125">
        <v>57082.8</v>
      </c>
      <c r="M108" s="126">
        <f t="shared" si="1"/>
        <v>0</v>
      </c>
      <c r="N108" s="127"/>
    </row>
    <row r="109" spans="1:14" s="149" customFormat="1" ht="60">
      <c r="A109" s="127">
        <v>100</v>
      </c>
      <c r="B109" s="312" t="s">
        <v>394</v>
      </c>
      <c r="C109" s="122" t="s">
        <v>395</v>
      </c>
      <c r="D109" s="122" t="s">
        <v>356</v>
      </c>
      <c r="E109" s="123" t="s">
        <v>141</v>
      </c>
      <c r="F109" s="129"/>
      <c r="G109" s="126">
        <v>179275</v>
      </c>
      <c r="H109" s="128">
        <v>42826</v>
      </c>
      <c r="I109" s="124">
        <v>1</v>
      </c>
      <c r="J109" s="124">
        <v>1</v>
      </c>
      <c r="K109" s="311">
        <v>0</v>
      </c>
      <c r="L109" s="125">
        <v>179275</v>
      </c>
      <c r="M109" s="126">
        <f t="shared" si="1"/>
        <v>0</v>
      </c>
      <c r="N109" s="127"/>
    </row>
    <row r="110" spans="1:14" s="149" customFormat="1" ht="60">
      <c r="A110" s="127">
        <v>101</v>
      </c>
      <c r="B110" s="312" t="s">
        <v>396</v>
      </c>
      <c r="C110" s="122" t="s">
        <v>397</v>
      </c>
      <c r="D110" s="122" t="s">
        <v>398</v>
      </c>
      <c r="E110" s="123" t="s">
        <v>141</v>
      </c>
      <c r="F110" s="129"/>
      <c r="G110" s="126">
        <v>179228.49</v>
      </c>
      <c r="H110" s="128">
        <v>42781</v>
      </c>
      <c r="I110" s="124">
        <v>1</v>
      </c>
      <c r="J110" s="124">
        <v>1</v>
      </c>
      <c r="K110" s="311">
        <v>0</v>
      </c>
      <c r="L110" s="125">
        <v>179228.49</v>
      </c>
      <c r="M110" s="126">
        <f t="shared" si="1"/>
        <v>0</v>
      </c>
      <c r="N110" s="127"/>
    </row>
    <row r="111" spans="1:14" s="149" customFormat="1" ht="60">
      <c r="A111" s="127">
        <v>102</v>
      </c>
      <c r="B111" s="312" t="s">
        <v>399</v>
      </c>
      <c r="C111" s="122" t="s">
        <v>400</v>
      </c>
      <c r="D111" s="122" t="s">
        <v>401</v>
      </c>
      <c r="E111" s="123" t="s">
        <v>141</v>
      </c>
      <c r="F111" s="129"/>
      <c r="G111" s="126">
        <v>49495</v>
      </c>
      <c r="H111" s="128">
        <v>43126</v>
      </c>
      <c r="I111" s="124" t="s">
        <v>142</v>
      </c>
      <c r="J111" s="124">
        <v>0.01</v>
      </c>
      <c r="K111" s="311">
        <v>49495</v>
      </c>
      <c r="L111" s="125">
        <v>0</v>
      </c>
      <c r="M111" s="126">
        <f t="shared" si="1"/>
        <v>0</v>
      </c>
      <c r="N111" s="127"/>
    </row>
    <row r="112" spans="1:14" s="149" customFormat="1" ht="60">
      <c r="A112" s="127">
        <v>103</v>
      </c>
      <c r="B112" s="312" t="s">
        <v>402</v>
      </c>
      <c r="C112" s="122" t="s">
        <v>377</v>
      </c>
      <c r="D112" s="122" t="s">
        <v>403</v>
      </c>
      <c r="E112" s="123" t="s">
        <v>141</v>
      </c>
      <c r="F112" s="129"/>
      <c r="G112" s="126">
        <v>101935</v>
      </c>
      <c r="H112" s="128">
        <v>43161</v>
      </c>
      <c r="I112" s="124">
        <v>1</v>
      </c>
      <c r="J112" s="124">
        <v>0.95</v>
      </c>
      <c r="K112" s="311">
        <v>101935</v>
      </c>
      <c r="L112" s="125">
        <v>0</v>
      </c>
      <c r="M112" s="126">
        <f t="shared" si="1"/>
        <v>0</v>
      </c>
      <c r="N112" s="127" t="s">
        <v>143</v>
      </c>
    </row>
    <row r="113" spans="1:14" s="149" customFormat="1" ht="60">
      <c r="A113" s="127">
        <v>104</v>
      </c>
      <c r="B113" s="312" t="s">
        <v>404</v>
      </c>
      <c r="C113" s="122" t="s">
        <v>173</v>
      </c>
      <c r="D113" s="122" t="s">
        <v>405</v>
      </c>
      <c r="E113" s="123" t="s">
        <v>141</v>
      </c>
      <c r="F113" s="129"/>
      <c r="G113" s="126">
        <v>43907.13</v>
      </c>
      <c r="H113" s="128">
        <v>42859</v>
      </c>
      <c r="I113" s="124">
        <v>1</v>
      </c>
      <c r="J113" s="124">
        <v>1</v>
      </c>
      <c r="K113" s="311">
        <v>0</v>
      </c>
      <c r="L113" s="125">
        <v>43907.13</v>
      </c>
      <c r="M113" s="126">
        <f t="shared" si="1"/>
        <v>0</v>
      </c>
      <c r="N113" s="127"/>
    </row>
    <row r="114" spans="1:14" s="149" customFormat="1" ht="60">
      <c r="A114" s="127">
        <v>105</v>
      </c>
      <c r="B114" s="312" t="s">
        <v>406</v>
      </c>
      <c r="C114" s="122" t="s">
        <v>277</v>
      </c>
      <c r="D114" s="122" t="s">
        <v>407</v>
      </c>
      <c r="E114" s="123" t="s">
        <v>141</v>
      </c>
      <c r="F114" s="129"/>
      <c r="G114" s="126">
        <v>51952.32</v>
      </c>
      <c r="H114" s="128">
        <v>43017</v>
      </c>
      <c r="I114" s="124">
        <v>1</v>
      </c>
      <c r="J114" s="124">
        <v>1</v>
      </c>
      <c r="K114" s="311">
        <v>2840.64</v>
      </c>
      <c r="L114" s="125">
        <v>49111.68</v>
      </c>
      <c r="M114" s="126">
        <f t="shared" si="1"/>
        <v>0</v>
      </c>
      <c r="N114" s="127" t="s">
        <v>143</v>
      </c>
    </row>
    <row r="115" spans="1:14" s="149" customFormat="1" ht="60">
      <c r="A115" s="127">
        <v>106</v>
      </c>
      <c r="B115" s="312" t="s">
        <v>408</v>
      </c>
      <c r="C115" s="122" t="s">
        <v>409</v>
      </c>
      <c r="D115" s="122" t="s">
        <v>410</v>
      </c>
      <c r="E115" s="123" t="s">
        <v>141</v>
      </c>
      <c r="F115" s="129"/>
      <c r="G115" s="126">
        <v>307230</v>
      </c>
      <c r="H115" s="128">
        <v>43154</v>
      </c>
      <c r="I115" s="124">
        <v>1</v>
      </c>
      <c r="J115" s="124">
        <v>0.48</v>
      </c>
      <c r="K115" s="311">
        <v>307230</v>
      </c>
      <c r="L115" s="125">
        <v>0</v>
      </c>
      <c r="M115" s="126">
        <f t="shared" si="1"/>
        <v>0</v>
      </c>
      <c r="N115" s="127" t="s">
        <v>143</v>
      </c>
    </row>
    <row r="116" spans="1:14" s="149" customFormat="1" ht="60">
      <c r="A116" s="127">
        <v>107</v>
      </c>
      <c r="B116" s="312" t="s">
        <v>411</v>
      </c>
      <c r="C116" s="122" t="s">
        <v>363</v>
      </c>
      <c r="D116" s="122" t="s">
        <v>412</v>
      </c>
      <c r="E116" s="123" t="s">
        <v>141</v>
      </c>
      <c r="F116" s="129"/>
      <c r="G116" s="126">
        <v>28704.61</v>
      </c>
      <c r="H116" s="128">
        <v>42874</v>
      </c>
      <c r="I116" s="124">
        <v>1</v>
      </c>
      <c r="J116" s="124">
        <v>1</v>
      </c>
      <c r="K116" s="311">
        <v>0</v>
      </c>
      <c r="L116" s="125">
        <v>28704.61</v>
      </c>
      <c r="M116" s="126">
        <f t="shared" si="1"/>
        <v>0</v>
      </c>
      <c r="N116" s="127"/>
    </row>
    <row r="117" spans="1:14" s="149" customFormat="1" ht="60">
      <c r="A117" s="127">
        <v>108</v>
      </c>
      <c r="B117" s="312" t="s">
        <v>413</v>
      </c>
      <c r="C117" s="122" t="s">
        <v>395</v>
      </c>
      <c r="D117" s="122" t="s">
        <v>346</v>
      </c>
      <c r="E117" s="123" t="s">
        <v>141</v>
      </c>
      <c r="F117" s="129"/>
      <c r="G117" s="126">
        <v>65798.27</v>
      </c>
      <c r="H117" s="128">
        <v>42817</v>
      </c>
      <c r="I117" s="124" t="s">
        <v>142</v>
      </c>
      <c r="J117" s="124">
        <v>1</v>
      </c>
      <c r="K117" s="311">
        <v>0</v>
      </c>
      <c r="L117" s="125">
        <v>65798.27</v>
      </c>
      <c r="M117" s="126">
        <f t="shared" si="1"/>
        <v>0</v>
      </c>
      <c r="N117" s="127"/>
    </row>
    <row r="118" spans="1:14" s="149" customFormat="1" ht="60">
      <c r="A118" s="127">
        <v>109</v>
      </c>
      <c r="B118" s="312" t="s">
        <v>414</v>
      </c>
      <c r="C118" s="122" t="s">
        <v>382</v>
      </c>
      <c r="D118" s="122" t="s">
        <v>346</v>
      </c>
      <c r="E118" s="123" t="s">
        <v>141</v>
      </c>
      <c r="F118" s="129"/>
      <c r="G118" s="126">
        <v>162971.01999999999</v>
      </c>
      <c r="H118" s="128">
        <v>42977</v>
      </c>
      <c r="I118" s="124" t="s">
        <v>142</v>
      </c>
      <c r="J118" s="124">
        <v>1</v>
      </c>
      <c r="K118" s="311">
        <v>114.84</v>
      </c>
      <c r="L118" s="125">
        <v>162856.18</v>
      </c>
      <c r="M118" s="126">
        <f t="shared" si="1"/>
        <v>0</v>
      </c>
      <c r="N118" s="127"/>
    </row>
    <row r="119" spans="1:14" s="149" customFormat="1" ht="60">
      <c r="A119" s="127">
        <v>110</v>
      </c>
      <c r="B119" s="312" t="s">
        <v>415</v>
      </c>
      <c r="C119" s="122" t="s">
        <v>416</v>
      </c>
      <c r="D119" s="122" t="s">
        <v>417</v>
      </c>
      <c r="E119" s="123" t="s">
        <v>141</v>
      </c>
      <c r="F119" s="129"/>
      <c r="G119" s="126">
        <v>151200</v>
      </c>
      <c r="H119" s="128">
        <v>42822</v>
      </c>
      <c r="I119" s="124" t="s">
        <v>142</v>
      </c>
      <c r="J119" s="124">
        <v>1</v>
      </c>
      <c r="K119" s="311">
        <v>0</v>
      </c>
      <c r="L119" s="125">
        <v>151200</v>
      </c>
      <c r="M119" s="126">
        <f t="shared" si="1"/>
        <v>0</v>
      </c>
      <c r="N119" s="127"/>
    </row>
    <row r="120" spans="1:14" s="149" customFormat="1" ht="60">
      <c r="A120" s="127">
        <v>111</v>
      </c>
      <c r="B120" s="312" t="s">
        <v>418</v>
      </c>
      <c r="C120" s="122" t="s">
        <v>416</v>
      </c>
      <c r="D120" s="122" t="s">
        <v>419</v>
      </c>
      <c r="E120" s="123" t="s">
        <v>141</v>
      </c>
      <c r="F120" s="129"/>
      <c r="G120" s="126">
        <v>59331.519999999997</v>
      </c>
      <c r="H120" s="128">
        <v>42946</v>
      </c>
      <c r="I120" s="124" t="s">
        <v>142</v>
      </c>
      <c r="J120" s="124">
        <v>1</v>
      </c>
      <c r="K120" s="311">
        <v>0</v>
      </c>
      <c r="L120" s="125">
        <v>59331.519999999997</v>
      </c>
      <c r="M120" s="126">
        <f t="shared" si="1"/>
        <v>0</v>
      </c>
      <c r="N120" s="127"/>
    </row>
    <row r="121" spans="1:14" s="149" customFormat="1" ht="60">
      <c r="A121" s="127">
        <v>112</v>
      </c>
      <c r="B121" s="312" t="s">
        <v>420</v>
      </c>
      <c r="C121" s="122" t="s">
        <v>309</v>
      </c>
      <c r="D121" s="122" t="s">
        <v>421</v>
      </c>
      <c r="E121" s="123" t="s">
        <v>141</v>
      </c>
      <c r="F121" s="129"/>
      <c r="G121" s="126">
        <v>162400</v>
      </c>
      <c r="H121" s="128">
        <v>43217</v>
      </c>
      <c r="I121" s="124" t="s">
        <v>142</v>
      </c>
      <c r="J121" s="124">
        <v>0.01</v>
      </c>
      <c r="K121" s="311">
        <v>162400</v>
      </c>
      <c r="L121" s="125">
        <v>0</v>
      </c>
      <c r="M121" s="126">
        <f t="shared" si="1"/>
        <v>0</v>
      </c>
      <c r="N121" s="127" t="s">
        <v>143</v>
      </c>
    </row>
    <row r="122" spans="1:14" s="149" customFormat="1" ht="60">
      <c r="A122" s="127">
        <v>113</v>
      </c>
      <c r="B122" s="312" t="s">
        <v>422</v>
      </c>
      <c r="C122" s="122" t="s">
        <v>269</v>
      </c>
      <c r="D122" s="122" t="s">
        <v>356</v>
      </c>
      <c r="E122" s="123" t="s">
        <v>141</v>
      </c>
      <c r="F122" s="129"/>
      <c r="G122" s="126">
        <v>4167.83</v>
      </c>
      <c r="H122" s="128">
        <v>42775</v>
      </c>
      <c r="I122" s="124">
        <v>1</v>
      </c>
      <c r="J122" s="124">
        <v>1</v>
      </c>
      <c r="K122" s="311">
        <v>0</v>
      </c>
      <c r="L122" s="125">
        <v>4167.83</v>
      </c>
      <c r="M122" s="126">
        <f t="shared" si="1"/>
        <v>0</v>
      </c>
      <c r="N122" s="127"/>
    </row>
    <row r="123" spans="1:14" s="149" customFormat="1" ht="60">
      <c r="A123" s="127">
        <v>114</v>
      </c>
      <c r="B123" s="312">
        <v>10816001</v>
      </c>
      <c r="C123" s="122" t="s">
        <v>164</v>
      </c>
      <c r="D123" s="122" t="s">
        <v>346</v>
      </c>
      <c r="E123" s="123" t="s">
        <v>141</v>
      </c>
      <c r="F123" s="129"/>
      <c r="G123" s="126">
        <v>65384.53</v>
      </c>
      <c r="H123" s="128">
        <v>42908</v>
      </c>
      <c r="I123" s="124" t="s">
        <v>142</v>
      </c>
      <c r="J123" s="124">
        <v>1</v>
      </c>
      <c r="K123" s="311">
        <v>0</v>
      </c>
      <c r="L123" s="125">
        <v>65384.53</v>
      </c>
      <c r="M123" s="126">
        <f t="shared" si="1"/>
        <v>0</v>
      </c>
      <c r="N123" s="127"/>
    </row>
    <row r="124" spans="1:14" s="149" customFormat="1" ht="60">
      <c r="A124" s="127">
        <v>115</v>
      </c>
      <c r="B124" s="312">
        <v>12913011</v>
      </c>
      <c r="C124" s="122" t="s">
        <v>201</v>
      </c>
      <c r="D124" s="122" t="s">
        <v>423</v>
      </c>
      <c r="E124" s="123" t="s">
        <v>141</v>
      </c>
      <c r="F124" s="129"/>
      <c r="G124" s="126">
        <v>59955</v>
      </c>
      <c r="H124" s="128">
        <v>42922</v>
      </c>
      <c r="I124" s="124">
        <v>1</v>
      </c>
      <c r="J124" s="124">
        <v>1</v>
      </c>
      <c r="K124" s="311">
        <v>0</v>
      </c>
      <c r="L124" s="125">
        <v>59955</v>
      </c>
      <c r="M124" s="126">
        <f t="shared" si="1"/>
        <v>0</v>
      </c>
      <c r="N124" s="127"/>
    </row>
    <row r="125" spans="1:14" s="149" customFormat="1" ht="60">
      <c r="A125" s="127">
        <v>116</v>
      </c>
      <c r="B125" s="312" t="s">
        <v>424</v>
      </c>
      <c r="C125" s="122" t="s">
        <v>300</v>
      </c>
      <c r="D125" s="122" t="s">
        <v>425</v>
      </c>
      <c r="E125" s="123" t="s">
        <v>141</v>
      </c>
      <c r="F125" s="129"/>
      <c r="G125" s="126">
        <v>48730.51</v>
      </c>
      <c r="H125" s="128">
        <v>42866</v>
      </c>
      <c r="I125" s="124">
        <v>1</v>
      </c>
      <c r="J125" s="124">
        <v>1</v>
      </c>
      <c r="K125" s="311">
        <v>0</v>
      </c>
      <c r="L125" s="125">
        <v>48730.51</v>
      </c>
      <c r="M125" s="126">
        <f t="shared" si="1"/>
        <v>0</v>
      </c>
      <c r="N125" s="127"/>
    </row>
    <row r="126" spans="1:14" s="149" customFormat="1" ht="60">
      <c r="A126" s="127">
        <v>117</v>
      </c>
      <c r="B126" s="312" t="s">
        <v>426</v>
      </c>
      <c r="C126" s="122" t="s">
        <v>312</v>
      </c>
      <c r="D126" s="122" t="s">
        <v>405</v>
      </c>
      <c r="E126" s="123" t="s">
        <v>141</v>
      </c>
      <c r="F126" s="129"/>
      <c r="G126" s="126">
        <v>59291.88</v>
      </c>
      <c r="H126" s="128">
        <v>42984</v>
      </c>
      <c r="I126" s="124" t="s">
        <v>142</v>
      </c>
      <c r="J126" s="124">
        <v>1</v>
      </c>
      <c r="K126" s="311">
        <v>0</v>
      </c>
      <c r="L126" s="125">
        <v>59291.880000000005</v>
      </c>
      <c r="M126" s="126">
        <f t="shared" si="1"/>
        <v>0</v>
      </c>
      <c r="N126" s="127" t="s">
        <v>143</v>
      </c>
    </row>
    <row r="127" spans="1:14" s="149" customFormat="1" ht="60">
      <c r="A127" s="127">
        <v>118</v>
      </c>
      <c r="B127" s="312" t="s">
        <v>427</v>
      </c>
      <c r="C127" s="122" t="s">
        <v>221</v>
      </c>
      <c r="D127" s="122" t="s">
        <v>428</v>
      </c>
      <c r="E127" s="123" t="s">
        <v>141</v>
      </c>
      <c r="F127" s="129"/>
      <c r="G127" s="126">
        <v>9875.92</v>
      </c>
      <c r="H127" s="128">
        <v>42775</v>
      </c>
      <c r="I127" s="124" t="s">
        <v>142</v>
      </c>
      <c r="J127" s="124">
        <v>1</v>
      </c>
      <c r="K127" s="311">
        <v>0</v>
      </c>
      <c r="L127" s="125">
        <v>9875.92</v>
      </c>
      <c r="M127" s="126">
        <f t="shared" si="1"/>
        <v>0</v>
      </c>
      <c r="N127" s="127"/>
    </row>
    <row r="128" spans="1:14" s="149" customFormat="1" ht="60">
      <c r="A128" s="127">
        <v>119</v>
      </c>
      <c r="B128" s="312" t="s">
        <v>429</v>
      </c>
      <c r="C128" s="122" t="s">
        <v>204</v>
      </c>
      <c r="D128" s="122" t="s">
        <v>430</v>
      </c>
      <c r="E128" s="123" t="s">
        <v>141</v>
      </c>
      <c r="F128" s="129"/>
      <c r="G128" s="126">
        <v>435400</v>
      </c>
      <c r="H128" s="128">
        <v>43122</v>
      </c>
      <c r="I128" s="124">
        <v>1</v>
      </c>
      <c r="J128" s="124">
        <v>0.96</v>
      </c>
      <c r="K128" s="311">
        <v>8047.23</v>
      </c>
      <c r="L128" s="125">
        <v>427352.77</v>
      </c>
      <c r="M128" s="126">
        <f t="shared" si="1"/>
        <v>0</v>
      </c>
      <c r="N128" s="127" t="s">
        <v>143</v>
      </c>
    </row>
    <row r="129" spans="1:14" s="149" customFormat="1" ht="60">
      <c r="A129" s="127">
        <v>120</v>
      </c>
      <c r="B129" s="312" t="s">
        <v>431</v>
      </c>
      <c r="C129" s="122" t="s">
        <v>300</v>
      </c>
      <c r="D129" s="122" t="s">
        <v>432</v>
      </c>
      <c r="E129" s="123" t="s">
        <v>141</v>
      </c>
      <c r="F129" s="129"/>
      <c r="G129" s="126">
        <v>85743</v>
      </c>
      <c r="H129" s="128">
        <v>43068</v>
      </c>
      <c r="I129" s="124" t="s">
        <v>142</v>
      </c>
      <c r="J129" s="124">
        <v>1</v>
      </c>
      <c r="K129" s="311">
        <v>5298.59</v>
      </c>
      <c r="L129" s="125">
        <v>80444.41</v>
      </c>
      <c r="M129" s="126">
        <f t="shared" si="1"/>
        <v>0</v>
      </c>
      <c r="N129" s="127" t="s">
        <v>143</v>
      </c>
    </row>
    <row r="130" spans="1:14" s="149" customFormat="1" ht="60">
      <c r="A130" s="127">
        <v>121</v>
      </c>
      <c r="B130" s="312" t="s">
        <v>433</v>
      </c>
      <c r="C130" s="122" t="s">
        <v>382</v>
      </c>
      <c r="D130" s="122" t="s">
        <v>434</v>
      </c>
      <c r="E130" s="123" t="s">
        <v>141</v>
      </c>
      <c r="F130" s="129"/>
      <c r="G130" s="126">
        <v>328400</v>
      </c>
      <c r="H130" s="128">
        <v>43154</v>
      </c>
      <c r="I130" s="124" t="s">
        <v>142</v>
      </c>
      <c r="J130" s="124">
        <v>0.01</v>
      </c>
      <c r="K130" s="311">
        <v>328400</v>
      </c>
      <c r="L130" s="125">
        <v>0</v>
      </c>
      <c r="M130" s="126">
        <f t="shared" si="1"/>
        <v>0</v>
      </c>
      <c r="N130" s="127"/>
    </row>
    <row r="131" spans="1:14" s="149" customFormat="1" ht="60">
      <c r="A131" s="127">
        <v>122</v>
      </c>
      <c r="B131" s="312" t="s">
        <v>435</v>
      </c>
      <c r="C131" s="122" t="s">
        <v>372</v>
      </c>
      <c r="D131" s="122" t="s">
        <v>436</v>
      </c>
      <c r="E131" s="123" t="s">
        <v>141</v>
      </c>
      <c r="F131" s="129"/>
      <c r="G131" s="126">
        <v>121600</v>
      </c>
      <c r="H131" s="128">
        <v>43217</v>
      </c>
      <c r="I131" s="124" t="s">
        <v>142</v>
      </c>
      <c r="J131" s="124">
        <v>0.02</v>
      </c>
      <c r="K131" s="311">
        <v>120300</v>
      </c>
      <c r="L131" s="125">
        <v>1300</v>
      </c>
      <c r="M131" s="126">
        <f t="shared" si="1"/>
        <v>0</v>
      </c>
      <c r="N131" s="127" t="s">
        <v>143</v>
      </c>
    </row>
    <row r="132" spans="1:14" s="149" customFormat="1" ht="60">
      <c r="A132" s="127">
        <v>123</v>
      </c>
      <c r="B132" s="312" t="s">
        <v>437</v>
      </c>
      <c r="C132" s="122" t="s">
        <v>438</v>
      </c>
      <c r="D132" s="122" t="s">
        <v>346</v>
      </c>
      <c r="E132" s="123" t="s">
        <v>141</v>
      </c>
      <c r="F132" s="129"/>
      <c r="G132" s="126">
        <v>155000</v>
      </c>
      <c r="H132" s="128">
        <v>43280</v>
      </c>
      <c r="I132" s="124" t="s">
        <v>142</v>
      </c>
      <c r="J132" s="124">
        <v>0.02</v>
      </c>
      <c r="K132" s="311">
        <v>143369.53</v>
      </c>
      <c r="L132" s="125">
        <v>11630.47</v>
      </c>
      <c r="M132" s="126">
        <f t="shared" si="1"/>
        <v>0</v>
      </c>
      <c r="N132" s="127" t="s">
        <v>143</v>
      </c>
    </row>
    <row r="133" spans="1:14" s="149" customFormat="1" ht="60">
      <c r="A133" s="127">
        <v>124</v>
      </c>
      <c r="B133" s="312" t="s">
        <v>439</v>
      </c>
      <c r="C133" s="122" t="s">
        <v>416</v>
      </c>
      <c r="D133" s="122" t="s">
        <v>440</v>
      </c>
      <c r="E133" s="123" t="s">
        <v>141</v>
      </c>
      <c r="F133" s="129"/>
      <c r="G133" s="126">
        <v>86153.13</v>
      </c>
      <c r="H133" s="128">
        <v>42935</v>
      </c>
      <c r="I133" s="124" t="s">
        <v>142</v>
      </c>
      <c r="J133" s="124">
        <v>1</v>
      </c>
      <c r="K133" s="311">
        <v>0</v>
      </c>
      <c r="L133" s="125">
        <v>86153.13</v>
      </c>
      <c r="M133" s="126">
        <f t="shared" si="1"/>
        <v>0</v>
      </c>
      <c r="N133" s="127"/>
    </row>
    <row r="134" spans="1:14" s="149" customFormat="1" ht="60">
      <c r="A134" s="127">
        <v>125</v>
      </c>
      <c r="B134" s="312" t="s">
        <v>441</v>
      </c>
      <c r="C134" s="122" t="s">
        <v>369</v>
      </c>
      <c r="D134" s="122" t="s">
        <v>442</v>
      </c>
      <c r="E134" s="123" t="s">
        <v>141</v>
      </c>
      <c r="F134" s="129"/>
      <c r="G134" s="126">
        <v>217600</v>
      </c>
      <c r="H134" s="128">
        <v>43112</v>
      </c>
      <c r="I134" s="124" t="s">
        <v>142</v>
      </c>
      <c r="J134" s="124">
        <v>0.03</v>
      </c>
      <c r="K134" s="311">
        <v>217600</v>
      </c>
      <c r="L134" s="125">
        <v>0</v>
      </c>
      <c r="M134" s="126">
        <f t="shared" si="1"/>
        <v>0</v>
      </c>
      <c r="N134" s="127"/>
    </row>
    <row r="135" spans="1:14" s="149" customFormat="1" ht="60">
      <c r="A135" s="127">
        <v>126</v>
      </c>
      <c r="B135" s="312">
        <v>10316004</v>
      </c>
      <c r="C135" s="122" t="s">
        <v>369</v>
      </c>
      <c r="D135" s="122" t="s">
        <v>436</v>
      </c>
      <c r="E135" s="123" t="s">
        <v>141</v>
      </c>
      <c r="F135" s="129"/>
      <c r="G135" s="126">
        <v>63800</v>
      </c>
      <c r="H135" s="128">
        <v>43161</v>
      </c>
      <c r="I135" s="124" t="s">
        <v>142</v>
      </c>
      <c r="J135" s="124">
        <v>0.05</v>
      </c>
      <c r="K135" s="311">
        <v>12308.93</v>
      </c>
      <c r="L135" s="125">
        <v>51491.070000000007</v>
      </c>
      <c r="M135" s="126">
        <f t="shared" si="1"/>
        <v>0</v>
      </c>
      <c r="N135" s="127" t="s">
        <v>143</v>
      </c>
    </row>
    <row r="136" spans="1:14" s="149" customFormat="1" ht="60">
      <c r="A136" s="127">
        <v>127</v>
      </c>
      <c r="B136" s="312" t="s">
        <v>443</v>
      </c>
      <c r="C136" s="122" t="s">
        <v>444</v>
      </c>
      <c r="D136" s="122" t="s">
        <v>436</v>
      </c>
      <c r="E136" s="123" t="s">
        <v>141</v>
      </c>
      <c r="F136" s="129"/>
      <c r="G136" s="126">
        <v>74000</v>
      </c>
      <c r="H136" s="128">
        <v>43019</v>
      </c>
      <c r="I136" s="124" t="s">
        <v>142</v>
      </c>
      <c r="J136" s="124">
        <v>1</v>
      </c>
      <c r="K136" s="311">
        <v>11201.88</v>
      </c>
      <c r="L136" s="125">
        <v>62798.12</v>
      </c>
      <c r="M136" s="126">
        <f t="shared" ref="M136:M177" si="2">G136-K136-L136</f>
        <v>0</v>
      </c>
      <c r="N136" s="127" t="s">
        <v>143</v>
      </c>
    </row>
    <row r="137" spans="1:14" s="149" customFormat="1" ht="60">
      <c r="A137" s="127">
        <v>128</v>
      </c>
      <c r="B137" s="312" t="s">
        <v>445</v>
      </c>
      <c r="C137" s="122" t="s">
        <v>309</v>
      </c>
      <c r="D137" s="122" t="s">
        <v>436</v>
      </c>
      <c r="E137" s="123" t="s">
        <v>141</v>
      </c>
      <c r="F137" s="129"/>
      <c r="G137" s="126">
        <v>185400</v>
      </c>
      <c r="H137" s="128">
        <v>43220</v>
      </c>
      <c r="I137" s="124" t="s">
        <v>142</v>
      </c>
      <c r="J137" s="124">
        <v>0.04</v>
      </c>
      <c r="K137" s="311">
        <v>185400</v>
      </c>
      <c r="L137" s="125">
        <v>0</v>
      </c>
      <c r="M137" s="126">
        <f t="shared" si="2"/>
        <v>0</v>
      </c>
      <c r="N137" s="127" t="s">
        <v>143</v>
      </c>
    </row>
    <row r="138" spans="1:14" s="149" customFormat="1" ht="60">
      <c r="A138" s="127">
        <v>129</v>
      </c>
      <c r="B138" s="312" t="s">
        <v>446</v>
      </c>
      <c r="C138" s="122" t="s">
        <v>447</v>
      </c>
      <c r="D138" s="122" t="s">
        <v>436</v>
      </c>
      <c r="E138" s="123" t="s">
        <v>141</v>
      </c>
      <c r="F138" s="129"/>
      <c r="G138" s="126">
        <v>70700</v>
      </c>
      <c r="H138" s="128">
        <v>43308</v>
      </c>
      <c r="I138" s="124" t="s">
        <v>142</v>
      </c>
      <c r="J138" s="124">
        <v>0.02</v>
      </c>
      <c r="K138" s="311">
        <v>64251.65</v>
      </c>
      <c r="L138" s="125">
        <v>6448.35</v>
      </c>
      <c r="M138" s="126">
        <f t="shared" si="2"/>
        <v>0</v>
      </c>
      <c r="N138" s="127" t="s">
        <v>143</v>
      </c>
    </row>
    <row r="139" spans="1:14" s="149" customFormat="1" ht="60">
      <c r="A139" s="127">
        <v>130</v>
      </c>
      <c r="B139" s="312">
        <v>10815005</v>
      </c>
      <c r="C139" s="122" t="s">
        <v>164</v>
      </c>
      <c r="D139" s="122" t="s">
        <v>448</v>
      </c>
      <c r="E139" s="123" t="s">
        <v>141</v>
      </c>
      <c r="F139" s="129"/>
      <c r="G139" s="126">
        <v>55385.89</v>
      </c>
      <c r="H139" s="128">
        <v>42926</v>
      </c>
      <c r="I139" s="124" t="s">
        <v>142</v>
      </c>
      <c r="J139" s="124">
        <v>1</v>
      </c>
      <c r="K139" s="311">
        <v>0</v>
      </c>
      <c r="L139" s="311">
        <v>55385.89</v>
      </c>
      <c r="M139" s="126">
        <f t="shared" si="2"/>
        <v>0</v>
      </c>
      <c r="N139" s="127"/>
    </row>
    <row r="140" spans="1:14" s="149" customFormat="1" ht="60">
      <c r="A140" s="127">
        <v>131</v>
      </c>
      <c r="B140" s="312" t="s">
        <v>449</v>
      </c>
      <c r="C140" s="122" t="s">
        <v>210</v>
      </c>
      <c r="D140" s="122" t="s">
        <v>436</v>
      </c>
      <c r="E140" s="123" t="s">
        <v>141</v>
      </c>
      <c r="F140" s="129"/>
      <c r="G140" s="126">
        <v>72400</v>
      </c>
      <c r="H140" s="128">
        <v>43154</v>
      </c>
      <c r="I140" s="124" t="s">
        <v>142</v>
      </c>
      <c r="J140" s="124">
        <v>0.98</v>
      </c>
      <c r="K140" s="311">
        <v>8424.2000000000007</v>
      </c>
      <c r="L140" s="125">
        <v>63975.8</v>
      </c>
      <c r="M140" s="126">
        <f t="shared" si="2"/>
        <v>0</v>
      </c>
      <c r="N140" s="127" t="s">
        <v>143</v>
      </c>
    </row>
    <row r="141" spans="1:14" s="149" customFormat="1" ht="60">
      <c r="A141" s="127">
        <v>132</v>
      </c>
      <c r="B141" s="312" t="s">
        <v>450</v>
      </c>
      <c r="C141" s="122" t="s">
        <v>451</v>
      </c>
      <c r="D141" s="122" t="s">
        <v>436</v>
      </c>
      <c r="E141" s="123" t="s">
        <v>141</v>
      </c>
      <c r="F141" s="129"/>
      <c r="G141" s="126">
        <v>74100</v>
      </c>
      <c r="H141" s="128">
        <v>43147</v>
      </c>
      <c r="I141" s="124" t="s">
        <v>142</v>
      </c>
      <c r="J141" s="124">
        <v>0.98</v>
      </c>
      <c r="K141" s="311">
        <v>15048.65</v>
      </c>
      <c r="L141" s="125">
        <v>59051.35</v>
      </c>
      <c r="M141" s="126">
        <f t="shared" si="2"/>
        <v>0</v>
      </c>
      <c r="N141" s="127"/>
    </row>
    <row r="142" spans="1:14" s="149" customFormat="1" ht="60">
      <c r="A142" s="127">
        <v>133</v>
      </c>
      <c r="B142" s="312" t="s">
        <v>452</v>
      </c>
      <c r="C142" s="122" t="s">
        <v>170</v>
      </c>
      <c r="D142" s="122" t="s">
        <v>453</v>
      </c>
      <c r="E142" s="123" t="s">
        <v>141</v>
      </c>
      <c r="F142" s="129"/>
      <c r="G142" s="126">
        <v>141200</v>
      </c>
      <c r="H142" s="128">
        <v>43182</v>
      </c>
      <c r="I142" s="124" t="s">
        <v>142</v>
      </c>
      <c r="J142" s="124">
        <v>0.04</v>
      </c>
      <c r="K142" s="311">
        <v>140789.65</v>
      </c>
      <c r="L142" s="125">
        <v>410.35</v>
      </c>
      <c r="M142" s="126">
        <f>G142-K142-L142</f>
        <v>5.7980287238024175E-12</v>
      </c>
      <c r="N142" s="127" t="s">
        <v>143</v>
      </c>
    </row>
    <row r="143" spans="1:14" s="149" customFormat="1" ht="60">
      <c r="A143" s="127">
        <v>134</v>
      </c>
      <c r="B143" s="312" t="s">
        <v>454</v>
      </c>
      <c r="C143" s="122" t="s">
        <v>455</v>
      </c>
      <c r="D143" s="122" t="s">
        <v>436</v>
      </c>
      <c r="E143" s="123" t="s">
        <v>141</v>
      </c>
      <c r="F143" s="129"/>
      <c r="G143" s="126">
        <v>64566.559999999998</v>
      </c>
      <c r="H143" s="128">
        <v>42975</v>
      </c>
      <c r="I143" s="124" t="s">
        <v>142</v>
      </c>
      <c r="J143" s="124">
        <v>1</v>
      </c>
      <c r="K143" s="311">
        <v>0</v>
      </c>
      <c r="L143" s="125">
        <v>64566.559999999998</v>
      </c>
      <c r="M143" s="126">
        <f t="shared" si="2"/>
        <v>0</v>
      </c>
      <c r="N143" s="127" t="s">
        <v>143</v>
      </c>
    </row>
    <row r="144" spans="1:14" s="149" customFormat="1" ht="60">
      <c r="A144" s="127">
        <v>135</v>
      </c>
      <c r="B144" s="312" t="s">
        <v>456</v>
      </c>
      <c r="C144" s="122" t="s">
        <v>382</v>
      </c>
      <c r="D144" s="122" t="s">
        <v>457</v>
      </c>
      <c r="E144" s="123" t="s">
        <v>141</v>
      </c>
      <c r="F144" s="129"/>
      <c r="G144" s="126">
        <v>383300</v>
      </c>
      <c r="H144" s="128">
        <v>43217</v>
      </c>
      <c r="I144" s="124" t="s">
        <v>142</v>
      </c>
      <c r="J144" s="124">
        <v>0.01</v>
      </c>
      <c r="K144" s="311">
        <v>383300</v>
      </c>
      <c r="L144" s="125">
        <v>0</v>
      </c>
      <c r="M144" s="126">
        <f t="shared" si="2"/>
        <v>0</v>
      </c>
      <c r="N144" s="127" t="s">
        <v>143</v>
      </c>
    </row>
    <row r="145" spans="1:14" s="149" customFormat="1" ht="60">
      <c r="A145" s="127">
        <v>136</v>
      </c>
      <c r="B145" s="312" t="s">
        <v>458</v>
      </c>
      <c r="C145" s="122" t="s">
        <v>382</v>
      </c>
      <c r="D145" s="122" t="s">
        <v>457</v>
      </c>
      <c r="E145" s="123" t="s">
        <v>141</v>
      </c>
      <c r="F145" s="129"/>
      <c r="G145" s="126">
        <v>253400</v>
      </c>
      <c r="H145" s="128">
        <v>43182</v>
      </c>
      <c r="I145" s="124" t="s">
        <v>142</v>
      </c>
      <c r="J145" s="124">
        <v>0.01</v>
      </c>
      <c r="K145" s="311">
        <v>253400</v>
      </c>
      <c r="L145" s="125">
        <v>0</v>
      </c>
      <c r="M145" s="126">
        <f t="shared" si="2"/>
        <v>0</v>
      </c>
      <c r="N145" s="127" t="s">
        <v>143</v>
      </c>
    </row>
    <row r="146" spans="1:14" s="149" customFormat="1" ht="60">
      <c r="A146" s="127">
        <v>137</v>
      </c>
      <c r="B146" s="312" t="s">
        <v>459</v>
      </c>
      <c r="C146" s="122" t="s">
        <v>460</v>
      </c>
      <c r="D146" s="122" t="s">
        <v>436</v>
      </c>
      <c r="E146" s="123" t="s">
        <v>141</v>
      </c>
      <c r="F146" s="129"/>
      <c r="G146" s="126">
        <v>155000</v>
      </c>
      <c r="H146" s="128">
        <v>43280</v>
      </c>
      <c r="I146" s="124" t="s">
        <v>142</v>
      </c>
      <c r="J146" s="124">
        <v>0.01</v>
      </c>
      <c r="K146" s="311">
        <v>141630.19</v>
      </c>
      <c r="L146" s="125">
        <v>13369.81</v>
      </c>
      <c r="M146" s="126">
        <f t="shared" si="2"/>
        <v>0</v>
      </c>
      <c r="N146" s="127" t="s">
        <v>143</v>
      </c>
    </row>
    <row r="147" spans="1:14" s="149" customFormat="1" ht="60">
      <c r="A147" s="127">
        <v>138</v>
      </c>
      <c r="B147" s="312" t="s">
        <v>461</v>
      </c>
      <c r="C147" s="122" t="s">
        <v>462</v>
      </c>
      <c r="D147" s="122" t="s">
        <v>463</v>
      </c>
      <c r="E147" s="123" t="s">
        <v>141</v>
      </c>
      <c r="F147" s="129"/>
      <c r="G147" s="126">
        <v>18898.599999999999</v>
      </c>
      <c r="H147" s="128">
        <v>43280</v>
      </c>
      <c r="I147" s="124">
        <v>1</v>
      </c>
      <c r="J147" s="124">
        <v>0.14000000000000001</v>
      </c>
      <c r="K147" s="311">
        <v>11523.73</v>
      </c>
      <c r="L147" s="125">
        <v>7374.87</v>
      </c>
      <c r="M147" s="126">
        <f t="shared" si="2"/>
        <v>0</v>
      </c>
      <c r="N147" s="127"/>
    </row>
    <row r="148" spans="1:14" s="149" customFormat="1" ht="60">
      <c r="A148" s="127">
        <v>139</v>
      </c>
      <c r="B148" s="312" t="s">
        <v>464</v>
      </c>
      <c r="C148" s="122" t="s">
        <v>173</v>
      </c>
      <c r="D148" s="122" t="s">
        <v>465</v>
      </c>
      <c r="E148" s="123" t="s">
        <v>141</v>
      </c>
      <c r="F148" s="129"/>
      <c r="G148" s="126">
        <v>40189.14</v>
      </c>
      <c r="H148" s="128">
        <v>43153</v>
      </c>
      <c r="I148" s="124">
        <v>1</v>
      </c>
      <c r="J148" s="124">
        <v>0.88</v>
      </c>
      <c r="K148" s="311">
        <v>1242.95</v>
      </c>
      <c r="L148" s="125">
        <v>38946.19</v>
      </c>
      <c r="M148" s="126">
        <f t="shared" si="2"/>
        <v>0</v>
      </c>
      <c r="N148" s="127" t="s">
        <v>143</v>
      </c>
    </row>
    <row r="149" spans="1:14" s="149" customFormat="1" ht="60">
      <c r="A149" s="127">
        <v>140</v>
      </c>
      <c r="B149" s="312">
        <v>10114004</v>
      </c>
      <c r="C149" s="122" t="s">
        <v>466</v>
      </c>
      <c r="D149" s="122" t="s">
        <v>467</v>
      </c>
      <c r="E149" s="123" t="s">
        <v>141</v>
      </c>
      <c r="F149" s="129"/>
      <c r="G149" s="126">
        <v>9640.3100000000013</v>
      </c>
      <c r="H149" s="128">
        <v>42909</v>
      </c>
      <c r="I149" s="124">
        <v>1</v>
      </c>
      <c r="J149" s="124">
        <v>1</v>
      </c>
      <c r="K149" s="311">
        <v>0</v>
      </c>
      <c r="L149" s="125">
        <v>9640.3100000000013</v>
      </c>
      <c r="M149" s="126">
        <f t="shared" si="2"/>
        <v>0</v>
      </c>
      <c r="N149" s="127" t="s">
        <v>143</v>
      </c>
    </row>
    <row r="150" spans="1:14" s="149" customFormat="1" ht="60">
      <c r="A150" s="127">
        <v>141</v>
      </c>
      <c r="B150" s="312">
        <v>11810001</v>
      </c>
      <c r="C150" s="122" t="s">
        <v>250</v>
      </c>
      <c r="D150" s="122" t="s">
        <v>468</v>
      </c>
      <c r="E150" s="123" t="s">
        <v>141</v>
      </c>
      <c r="F150" s="129"/>
      <c r="G150" s="126">
        <v>126632.36</v>
      </c>
      <c r="H150" s="128">
        <v>43011</v>
      </c>
      <c r="I150" s="124">
        <v>1</v>
      </c>
      <c r="J150" s="124">
        <v>1</v>
      </c>
      <c r="K150" s="311">
        <v>28511.719999999998</v>
      </c>
      <c r="L150" s="125">
        <v>98120.640000000014</v>
      </c>
      <c r="M150" s="126">
        <f t="shared" si="2"/>
        <v>0</v>
      </c>
      <c r="N150" s="127" t="s">
        <v>143</v>
      </c>
    </row>
    <row r="151" spans="1:14" s="149" customFormat="1" ht="60">
      <c r="A151" s="127">
        <v>142</v>
      </c>
      <c r="B151" s="312">
        <v>11815001</v>
      </c>
      <c r="C151" s="122" t="s">
        <v>250</v>
      </c>
      <c r="D151" s="122" t="s">
        <v>463</v>
      </c>
      <c r="E151" s="123" t="s">
        <v>141</v>
      </c>
      <c r="F151" s="129"/>
      <c r="G151" s="126">
        <v>36960.53</v>
      </c>
      <c r="H151" s="128">
        <v>43011</v>
      </c>
      <c r="I151" s="124">
        <v>1</v>
      </c>
      <c r="J151" s="124">
        <v>1</v>
      </c>
      <c r="K151" s="311">
        <v>5896.7900000000045</v>
      </c>
      <c r="L151" s="125">
        <v>31063.739999999994</v>
      </c>
      <c r="M151" s="126">
        <f t="shared" si="2"/>
        <v>0</v>
      </c>
      <c r="N151" s="127" t="s">
        <v>143</v>
      </c>
    </row>
    <row r="152" spans="1:14" s="149" customFormat="1" ht="60">
      <c r="A152" s="127">
        <v>143</v>
      </c>
      <c r="B152" s="312" t="s">
        <v>469</v>
      </c>
      <c r="C152" s="122" t="s">
        <v>198</v>
      </c>
      <c r="D152" s="122" t="s">
        <v>470</v>
      </c>
      <c r="E152" s="123" t="s">
        <v>141</v>
      </c>
      <c r="F152" s="129"/>
      <c r="G152" s="126">
        <v>11917.11</v>
      </c>
      <c r="H152" s="128">
        <v>42779</v>
      </c>
      <c r="I152" s="124" t="s">
        <v>142</v>
      </c>
      <c r="J152" s="124">
        <v>1</v>
      </c>
      <c r="K152" s="311">
        <v>0</v>
      </c>
      <c r="L152" s="125">
        <v>11917.11</v>
      </c>
      <c r="M152" s="126">
        <f t="shared" si="2"/>
        <v>0</v>
      </c>
      <c r="N152" s="127" t="s">
        <v>143</v>
      </c>
    </row>
    <row r="153" spans="1:14" s="149" customFormat="1" ht="60">
      <c r="A153" s="127">
        <v>144</v>
      </c>
      <c r="B153" s="312" t="s">
        <v>471</v>
      </c>
      <c r="C153" s="122" t="s">
        <v>238</v>
      </c>
      <c r="D153" s="122" t="s">
        <v>470</v>
      </c>
      <c r="E153" s="123" t="s">
        <v>141</v>
      </c>
      <c r="F153" s="129"/>
      <c r="G153" s="126">
        <v>15026.46</v>
      </c>
      <c r="H153" s="128">
        <v>42719</v>
      </c>
      <c r="I153" s="124" t="s">
        <v>142</v>
      </c>
      <c r="J153" s="124">
        <v>1</v>
      </c>
      <c r="K153" s="311">
        <v>0</v>
      </c>
      <c r="L153" s="125">
        <v>15026.46</v>
      </c>
      <c r="M153" s="126">
        <f t="shared" si="2"/>
        <v>0</v>
      </c>
      <c r="N153" s="127" t="s">
        <v>143</v>
      </c>
    </row>
    <row r="154" spans="1:14" s="149" customFormat="1" ht="60">
      <c r="A154" s="127">
        <v>145</v>
      </c>
      <c r="B154" s="312" t="s">
        <v>472</v>
      </c>
      <c r="C154" s="122" t="s">
        <v>328</v>
      </c>
      <c r="D154" s="122" t="s">
        <v>473</v>
      </c>
      <c r="E154" s="123" t="s">
        <v>141</v>
      </c>
      <c r="F154" s="129"/>
      <c r="G154" s="126">
        <v>57800</v>
      </c>
      <c r="H154" s="128">
        <v>43130</v>
      </c>
      <c r="I154" s="124">
        <v>1</v>
      </c>
      <c r="J154" s="124">
        <v>0.97</v>
      </c>
      <c r="K154" s="311">
        <v>12418.230000000003</v>
      </c>
      <c r="L154" s="125">
        <v>45381.77</v>
      </c>
      <c r="M154" s="126">
        <f t="shared" si="2"/>
        <v>0</v>
      </c>
      <c r="N154" s="127" t="s">
        <v>143</v>
      </c>
    </row>
    <row r="155" spans="1:14" s="149" customFormat="1" ht="60">
      <c r="A155" s="127">
        <v>146</v>
      </c>
      <c r="B155" s="312" t="s">
        <v>474</v>
      </c>
      <c r="C155" s="122" t="s">
        <v>145</v>
      </c>
      <c r="D155" s="122" t="s">
        <v>475</v>
      </c>
      <c r="E155" s="123" t="s">
        <v>141</v>
      </c>
      <c r="F155" s="129"/>
      <c r="G155" s="126">
        <v>52200</v>
      </c>
      <c r="H155" s="128">
        <v>43119</v>
      </c>
      <c r="I155" s="124">
        <v>1</v>
      </c>
      <c r="J155" s="124">
        <v>0.7</v>
      </c>
      <c r="K155" s="311">
        <v>10711.759999999998</v>
      </c>
      <c r="L155" s="125">
        <v>41488.239999999998</v>
      </c>
      <c r="M155" s="126">
        <f t="shared" si="2"/>
        <v>0</v>
      </c>
      <c r="N155" s="127" t="s">
        <v>143</v>
      </c>
    </row>
    <row r="156" spans="1:14" s="149" customFormat="1" ht="60">
      <c r="A156" s="127">
        <v>147</v>
      </c>
      <c r="B156" s="312" t="s">
        <v>476</v>
      </c>
      <c r="C156" s="122" t="s">
        <v>253</v>
      </c>
      <c r="D156" s="122" t="s">
        <v>199</v>
      </c>
      <c r="E156" s="123" t="s">
        <v>141</v>
      </c>
      <c r="F156" s="129"/>
      <c r="G156" s="126">
        <v>66200</v>
      </c>
      <c r="H156" s="128">
        <v>43161</v>
      </c>
      <c r="I156" s="124">
        <v>1</v>
      </c>
      <c r="J156" s="124">
        <v>0.96</v>
      </c>
      <c r="K156" s="311">
        <v>7979.9</v>
      </c>
      <c r="L156" s="125">
        <v>58220.100000000006</v>
      </c>
      <c r="M156" s="126">
        <f t="shared" si="2"/>
        <v>0</v>
      </c>
      <c r="N156" s="127" t="s">
        <v>143</v>
      </c>
    </row>
    <row r="157" spans="1:14" s="149" customFormat="1" ht="60">
      <c r="A157" s="127">
        <v>148</v>
      </c>
      <c r="B157" s="312" t="s">
        <v>477</v>
      </c>
      <c r="C157" s="122" t="s">
        <v>478</v>
      </c>
      <c r="D157" s="122" t="s">
        <v>479</v>
      </c>
      <c r="E157" s="123" t="s">
        <v>257</v>
      </c>
      <c r="F157" s="129"/>
      <c r="G157" s="126">
        <v>319700</v>
      </c>
      <c r="H157" s="128">
        <v>43382</v>
      </c>
      <c r="I157" s="124">
        <v>0.15</v>
      </c>
      <c r="J157" s="124" t="s">
        <v>142</v>
      </c>
      <c r="K157" s="311">
        <v>319700</v>
      </c>
      <c r="L157" s="125">
        <v>0</v>
      </c>
      <c r="M157" s="126">
        <f t="shared" si="2"/>
        <v>0</v>
      </c>
      <c r="N157" s="127" t="s">
        <v>143</v>
      </c>
    </row>
    <row r="158" spans="1:14" s="149" customFormat="1" ht="60">
      <c r="A158" s="127">
        <v>149</v>
      </c>
      <c r="B158" s="312" t="s">
        <v>480</v>
      </c>
      <c r="C158" s="122" t="s">
        <v>151</v>
      </c>
      <c r="D158" s="122" t="s">
        <v>479</v>
      </c>
      <c r="E158" s="123" t="s">
        <v>257</v>
      </c>
      <c r="F158" s="129"/>
      <c r="G158" s="126">
        <v>310700</v>
      </c>
      <c r="H158" s="128">
        <v>43421</v>
      </c>
      <c r="I158" s="124">
        <v>0.15</v>
      </c>
      <c r="J158" s="124" t="s">
        <v>142</v>
      </c>
      <c r="K158" s="311">
        <v>310700</v>
      </c>
      <c r="L158" s="125">
        <v>0</v>
      </c>
      <c r="M158" s="126">
        <f t="shared" si="2"/>
        <v>0</v>
      </c>
      <c r="N158" s="127" t="s">
        <v>143</v>
      </c>
    </row>
    <row r="159" spans="1:14" s="149" customFormat="1" ht="60">
      <c r="A159" s="127">
        <v>150</v>
      </c>
      <c r="B159" s="312" t="s">
        <v>481</v>
      </c>
      <c r="C159" s="122" t="s">
        <v>300</v>
      </c>
      <c r="D159" s="122" t="s">
        <v>482</v>
      </c>
      <c r="E159" s="123" t="s">
        <v>257</v>
      </c>
      <c r="F159" s="129"/>
      <c r="G159" s="126">
        <v>313800</v>
      </c>
      <c r="H159" s="128">
        <v>43283</v>
      </c>
      <c r="I159" s="124">
        <v>0.15</v>
      </c>
      <c r="J159" s="124" t="s">
        <v>142</v>
      </c>
      <c r="K159" s="311">
        <v>313800</v>
      </c>
      <c r="L159" s="125">
        <v>0</v>
      </c>
      <c r="M159" s="126">
        <f t="shared" si="2"/>
        <v>0</v>
      </c>
      <c r="N159" s="127" t="s">
        <v>143</v>
      </c>
    </row>
    <row r="160" spans="1:14" s="149" customFormat="1" ht="60">
      <c r="A160" s="127">
        <v>151</v>
      </c>
      <c r="B160" s="312" t="s">
        <v>483</v>
      </c>
      <c r="C160" s="122" t="s">
        <v>363</v>
      </c>
      <c r="D160" s="122" t="s">
        <v>484</v>
      </c>
      <c r="E160" s="123" t="s">
        <v>257</v>
      </c>
      <c r="F160" s="129"/>
      <c r="G160" s="126">
        <v>757100</v>
      </c>
      <c r="H160" s="128">
        <v>43383</v>
      </c>
      <c r="I160" s="124">
        <v>0.01</v>
      </c>
      <c r="J160" s="124" t="s">
        <v>142</v>
      </c>
      <c r="K160" s="311">
        <v>757100</v>
      </c>
      <c r="L160" s="125">
        <v>0</v>
      </c>
      <c r="M160" s="126">
        <f t="shared" si="2"/>
        <v>0</v>
      </c>
      <c r="N160" s="127" t="s">
        <v>143</v>
      </c>
    </row>
    <row r="161" spans="1:14" s="149" customFormat="1" ht="60">
      <c r="A161" s="127">
        <v>152</v>
      </c>
      <c r="B161" s="312" t="s">
        <v>485</v>
      </c>
      <c r="C161" s="122" t="s">
        <v>266</v>
      </c>
      <c r="D161" s="122" t="s">
        <v>486</v>
      </c>
      <c r="E161" s="123" t="s">
        <v>257</v>
      </c>
      <c r="F161" s="129"/>
      <c r="G161" s="126">
        <v>111100</v>
      </c>
      <c r="H161" s="128">
        <v>43205</v>
      </c>
      <c r="I161" s="124">
        <v>0.14000000000000001</v>
      </c>
      <c r="J161" s="124" t="s">
        <v>142</v>
      </c>
      <c r="K161" s="311">
        <v>73739.869999999981</v>
      </c>
      <c r="L161" s="125">
        <v>37360.12999999999</v>
      </c>
      <c r="M161" s="126">
        <f t="shared" si="2"/>
        <v>0</v>
      </c>
      <c r="N161" s="127" t="s">
        <v>143</v>
      </c>
    </row>
    <row r="162" spans="1:14" s="149" customFormat="1" ht="60">
      <c r="A162" s="127">
        <v>153</v>
      </c>
      <c r="B162" s="312" t="s">
        <v>487</v>
      </c>
      <c r="C162" s="122" t="s">
        <v>340</v>
      </c>
      <c r="D162" s="122" t="s">
        <v>488</v>
      </c>
      <c r="E162" s="123" t="s">
        <v>257</v>
      </c>
      <c r="F162" s="129"/>
      <c r="G162" s="126">
        <v>45400</v>
      </c>
      <c r="H162" s="128">
        <v>43336</v>
      </c>
      <c r="I162" s="124">
        <v>0.45</v>
      </c>
      <c r="J162" s="124" t="s">
        <v>142</v>
      </c>
      <c r="K162" s="311">
        <v>41031.699999999997</v>
      </c>
      <c r="L162" s="125">
        <v>4368.3</v>
      </c>
      <c r="M162" s="126">
        <f t="shared" si="2"/>
        <v>0</v>
      </c>
      <c r="N162" s="127" t="s">
        <v>143</v>
      </c>
    </row>
    <row r="163" spans="1:14" s="149" customFormat="1" ht="60">
      <c r="A163" s="127">
        <v>154</v>
      </c>
      <c r="B163" s="312" t="s">
        <v>489</v>
      </c>
      <c r="C163" s="122" t="s">
        <v>397</v>
      </c>
      <c r="D163" s="122" t="s">
        <v>482</v>
      </c>
      <c r="E163" s="123" t="s">
        <v>257</v>
      </c>
      <c r="F163" s="129"/>
      <c r="G163" s="126">
        <v>518700</v>
      </c>
      <c r="H163" s="128">
        <v>43693</v>
      </c>
      <c r="I163" s="124">
        <v>0.11</v>
      </c>
      <c r="J163" s="124" t="s">
        <v>142</v>
      </c>
      <c r="K163" s="311">
        <v>481941</v>
      </c>
      <c r="L163" s="125">
        <v>36759</v>
      </c>
      <c r="M163" s="126">
        <f t="shared" si="2"/>
        <v>0</v>
      </c>
      <c r="N163" s="127" t="s">
        <v>143</v>
      </c>
    </row>
    <row r="164" spans="1:14" s="149" customFormat="1" ht="60">
      <c r="A164" s="127">
        <v>155</v>
      </c>
      <c r="B164" s="312" t="s">
        <v>490</v>
      </c>
      <c r="C164" s="122" t="s">
        <v>218</v>
      </c>
      <c r="D164" s="122" t="s">
        <v>491</v>
      </c>
      <c r="E164" s="123" t="s">
        <v>141</v>
      </c>
      <c r="F164" s="129"/>
      <c r="G164" s="126">
        <v>283654</v>
      </c>
      <c r="H164" s="128">
        <v>43344</v>
      </c>
      <c r="I164" s="124">
        <v>0.14000000000000001</v>
      </c>
      <c r="J164" s="124" t="s">
        <v>142</v>
      </c>
      <c r="K164" s="311">
        <v>283654</v>
      </c>
      <c r="L164" s="125">
        <v>0</v>
      </c>
      <c r="M164" s="126">
        <f t="shared" si="2"/>
        <v>0</v>
      </c>
      <c r="N164" s="127" t="s">
        <v>143</v>
      </c>
    </row>
    <row r="165" spans="1:14" s="149" customFormat="1" ht="60">
      <c r="A165" s="127">
        <v>155</v>
      </c>
      <c r="B165" s="312" t="s">
        <v>490</v>
      </c>
      <c r="C165" s="122" t="s">
        <v>218</v>
      </c>
      <c r="D165" s="122" t="s">
        <v>491</v>
      </c>
      <c r="E165" s="123" t="s">
        <v>257</v>
      </c>
      <c r="F165" s="129"/>
      <c r="G165" s="126">
        <v>115146</v>
      </c>
      <c r="H165" s="128">
        <v>43344</v>
      </c>
      <c r="I165" s="124">
        <v>0.14000000000000001</v>
      </c>
      <c r="J165" s="124" t="s">
        <v>142</v>
      </c>
      <c r="K165" s="311">
        <v>44186.49</v>
      </c>
      <c r="L165" s="125">
        <v>70959.509999999995</v>
      </c>
      <c r="M165" s="126">
        <f t="shared" si="2"/>
        <v>0</v>
      </c>
      <c r="N165" s="127" t="s">
        <v>143</v>
      </c>
    </row>
    <row r="166" spans="1:14" s="149" customFormat="1" ht="60">
      <c r="A166" s="127">
        <v>156</v>
      </c>
      <c r="B166" s="312" t="s">
        <v>492</v>
      </c>
      <c r="C166" s="122" t="s">
        <v>328</v>
      </c>
      <c r="D166" s="122" t="s">
        <v>326</v>
      </c>
      <c r="E166" s="123" t="s">
        <v>257</v>
      </c>
      <c r="F166" s="129"/>
      <c r="G166" s="126">
        <v>722700</v>
      </c>
      <c r="H166" s="128">
        <v>43333</v>
      </c>
      <c r="I166" s="124">
        <v>0.01</v>
      </c>
      <c r="J166" s="124" t="s">
        <v>142</v>
      </c>
      <c r="K166" s="311">
        <v>722700</v>
      </c>
      <c r="L166" s="125">
        <v>0</v>
      </c>
      <c r="M166" s="126">
        <f t="shared" si="2"/>
        <v>0</v>
      </c>
      <c r="N166" s="127" t="s">
        <v>143</v>
      </c>
    </row>
    <row r="167" spans="1:14" s="149" customFormat="1" ht="60">
      <c r="A167" s="127">
        <v>157</v>
      </c>
      <c r="B167" s="312" t="s">
        <v>493</v>
      </c>
      <c r="C167" s="122" t="s">
        <v>238</v>
      </c>
      <c r="D167" s="122" t="s">
        <v>494</v>
      </c>
      <c r="E167" s="123" t="s">
        <v>257</v>
      </c>
      <c r="F167" s="129"/>
      <c r="G167" s="126">
        <v>693400</v>
      </c>
      <c r="H167" s="128">
        <v>43287</v>
      </c>
      <c r="I167" s="124">
        <v>0.01</v>
      </c>
      <c r="J167" s="124" t="s">
        <v>142</v>
      </c>
      <c r="K167" s="311">
        <v>693400</v>
      </c>
      <c r="L167" s="125">
        <v>0</v>
      </c>
      <c r="M167" s="126">
        <f t="shared" si="2"/>
        <v>0</v>
      </c>
      <c r="N167" s="127" t="s">
        <v>143</v>
      </c>
    </row>
    <row r="168" spans="1:14" s="149" customFormat="1" ht="60">
      <c r="A168" s="127">
        <v>158</v>
      </c>
      <c r="B168" s="312" t="s">
        <v>495</v>
      </c>
      <c r="C168" s="122" t="s">
        <v>215</v>
      </c>
      <c r="D168" s="122" t="s">
        <v>482</v>
      </c>
      <c r="E168" s="123" t="s">
        <v>257</v>
      </c>
      <c r="F168" s="129"/>
      <c r="G168" s="126">
        <v>226007</v>
      </c>
      <c r="H168" s="128">
        <v>43462</v>
      </c>
      <c r="I168" s="124">
        <v>0.11</v>
      </c>
      <c r="J168" s="124" t="s">
        <v>142</v>
      </c>
      <c r="K168" s="311">
        <v>226007</v>
      </c>
      <c r="L168" s="125">
        <v>0</v>
      </c>
      <c r="M168" s="126">
        <f t="shared" si="2"/>
        <v>0</v>
      </c>
      <c r="N168" s="127" t="s">
        <v>143</v>
      </c>
    </row>
    <row r="169" spans="1:14" s="149" customFormat="1" ht="60">
      <c r="A169" s="127">
        <v>159</v>
      </c>
      <c r="B169" s="312" t="s">
        <v>496</v>
      </c>
      <c r="C169" s="122" t="s">
        <v>201</v>
      </c>
      <c r="D169" s="122" t="s">
        <v>482</v>
      </c>
      <c r="E169" s="123" t="s">
        <v>257</v>
      </c>
      <c r="F169" s="129"/>
      <c r="G169" s="126">
        <v>282000</v>
      </c>
      <c r="H169" s="128">
        <v>43420</v>
      </c>
      <c r="I169" s="124">
        <v>0.14000000000000001</v>
      </c>
      <c r="J169" s="124" t="s">
        <v>142</v>
      </c>
      <c r="K169" s="311">
        <v>282000</v>
      </c>
      <c r="L169" s="125">
        <v>0</v>
      </c>
      <c r="M169" s="126">
        <f t="shared" si="2"/>
        <v>0</v>
      </c>
      <c r="N169" s="127" t="s">
        <v>143</v>
      </c>
    </row>
    <row r="170" spans="1:14" s="149" customFormat="1" ht="60">
      <c r="A170" s="127">
        <v>160</v>
      </c>
      <c r="B170" s="312" t="s">
        <v>497</v>
      </c>
      <c r="C170" s="122" t="s">
        <v>207</v>
      </c>
      <c r="D170" s="122" t="s">
        <v>482</v>
      </c>
      <c r="E170" s="123" t="s">
        <v>257</v>
      </c>
      <c r="F170" s="129"/>
      <c r="G170" s="126">
        <v>348200</v>
      </c>
      <c r="H170" s="128">
        <v>43462</v>
      </c>
      <c r="I170" s="124">
        <v>0.08</v>
      </c>
      <c r="J170" s="124" t="s">
        <v>142</v>
      </c>
      <c r="K170" s="311">
        <v>348200</v>
      </c>
      <c r="L170" s="125">
        <v>0</v>
      </c>
      <c r="M170" s="126">
        <f t="shared" si="2"/>
        <v>0</v>
      </c>
      <c r="N170" s="127" t="s">
        <v>143</v>
      </c>
    </row>
    <row r="171" spans="1:14" s="149" customFormat="1" ht="60">
      <c r="A171" s="127" t="s">
        <v>142</v>
      </c>
      <c r="B171" s="127" t="s">
        <v>498</v>
      </c>
      <c r="C171" s="122" t="s">
        <v>499</v>
      </c>
      <c r="D171" s="122" t="s">
        <v>500</v>
      </c>
      <c r="E171" s="123" t="s">
        <v>141</v>
      </c>
      <c r="F171" s="129">
        <v>107400</v>
      </c>
      <c r="G171" s="126">
        <v>0</v>
      </c>
      <c r="H171" s="128" t="s">
        <v>142</v>
      </c>
      <c r="I171" s="124" t="s">
        <v>142</v>
      </c>
      <c r="J171" s="124" t="s">
        <v>142</v>
      </c>
      <c r="K171" s="311">
        <v>0</v>
      </c>
      <c r="L171" s="125">
        <v>0</v>
      </c>
      <c r="M171" s="126">
        <f t="shared" si="2"/>
        <v>0</v>
      </c>
      <c r="N171" s="127"/>
    </row>
    <row r="172" spans="1:14" s="149" customFormat="1" ht="60">
      <c r="A172" s="127" t="s">
        <v>142</v>
      </c>
      <c r="B172" s="127" t="s">
        <v>501</v>
      </c>
      <c r="C172" s="122" t="s">
        <v>400</v>
      </c>
      <c r="D172" s="122" t="s">
        <v>502</v>
      </c>
      <c r="E172" s="123" t="s">
        <v>141</v>
      </c>
      <c r="F172" s="129">
        <v>98900</v>
      </c>
      <c r="G172" s="126">
        <v>0</v>
      </c>
      <c r="H172" s="128" t="s">
        <v>142</v>
      </c>
      <c r="I172" s="124" t="s">
        <v>142</v>
      </c>
      <c r="J172" s="124" t="s">
        <v>142</v>
      </c>
      <c r="K172" s="311">
        <v>0</v>
      </c>
      <c r="L172" s="125">
        <v>0</v>
      </c>
      <c r="M172" s="126">
        <f t="shared" si="2"/>
        <v>0</v>
      </c>
      <c r="N172" s="127"/>
    </row>
    <row r="173" spans="1:14" s="149" customFormat="1" ht="60">
      <c r="A173" s="127" t="s">
        <v>142</v>
      </c>
      <c r="B173" s="127" t="s">
        <v>503</v>
      </c>
      <c r="C173" s="122" t="s">
        <v>186</v>
      </c>
      <c r="D173" s="122" t="s">
        <v>504</v>
      </c>
      <c r="E173" s="123" t="s">
        <v>141</v>
      </c>
      <c r="F173" s="129">
        <v>153600</v>
      </c>
      <c r="G173" s="126">
        <v>0</v>
      </c>
      <c r="H173" s="128" t="s">
        <v>142</v>
      </c>
      <c r="I173" s="124" t="s">
        <v>142</v>
      </c>
      <c r="J173" s="124" t="s">
        <v>142</v>
      </c>
      <c r="K173" s="311">
        <v>0</v>
      </c>
      <c r="L173" s="125">
        <v>0</v>
      </c>
      <c r="M173" s="126">
        <f t="shared" si="2"/>
        <v>0</v>
      </c>
      <c r="N173" s="127"/>
    </row>
    <row r="174" spans="1:14" s="149" customFormat="1" ht="60">
      <c r="A174" s="127" t="s">
        <v>142</v>
      </c>
      <c r="B174" s="127" t="s">
        <v>505</v>
      </c>
      <c r="C174" s="122" t="s">
        <v>186</v>
      </c>
      <c r="D174" s="122" t="s">
        <v>506</v>
      </c>
      <c r="E174" s="123" t="s">
        <v>141</v>
      </c>
      <c r="F174" s="129">
        <v>461600</v>
      </c>
      <c r="G174" s="126">
        <v>0</v>
      </c>
      <c r="H174" s="128" t="s">
        <v>142</v>
      </c>
      <c r="I174" s="124" t="s">
        <v>142</v>
      </c>
      <c r="J174" s="124" t="s">
        <v>142</v>
      </c>
      <c r="K174" s="311">
        <v>0</v>
      </c>
      <c r="L174" s="125">
        <v>0</v>
      </c>
      <c r="M174" s="126">
        <f t="shared" si="2"/>
        <v>0</v>
      </c>
      <c r="N174" s="127"/>
    </row>
    <row r="175" spans="1:14" s="149" customFormat="1" ht="60">
      <c r="A175" s="127" t="s">
        <v>142</v>
      </c>
      <c r="B175" s="127" t="s">
        <v>507</v>
      </c>
      <c r="C175" s="122" t="s">
        <v>508</v>
      </c>
      <c r="D175" s="122" t="s">
        <v>509</v>
      </c>
      <c r="E175" s="123" t="s">
        <v>141</v>
      </c>
      <c r="F175" s="129">
        <v>118700</v>
      </c>
      <c r="G175" s="126">
        <v>0</v>
      </c>
      <c r="H175" s="128" t="s">
        <v>142</v>
      </c>
      <c r="I175" s="124" t="s">
        <v>142</v>
      </c>
      <c r="J175" s="124" t="s">
        <v>142</v>
      </c>
      <c r="K175" s="311">
        <v>0</v>
      </c>
      <c r="L175" s="125">
        <v>0</v>
      </c>
      <c r="M175" s="126">
        <f t="shared" si="2"/>
        <v>0</v>
      </c>
      <c r="N175" s="127"/>
    </row>
    <row r="176" spans="1:14" s="149" customFormat="1" ht="60">
      <c r="A176" s="127" t="s">
        <v>142</v>
      </c>
      <c r="B176" s="127" t="s">
        <v>510</v>
      </c>
      <c r="C176" s="122" t="s">
        <v>328</v>
      </c>
      <c r="D176" s="122" t="s">
        <v>511</v>
      </c>
      <c r="E176" s="123" t="s">
        <v>141</v>
      </c>
      <c r="F176" s="129">
        <v>48700</v>
      </c>
      <c r="G176" s="126">
        <v>0</v>
      </c>
      <c r="H176" s="128" t="s">
        <v>142</v>
      </c>
      <c r="I176" s="124" t="s">
        <v>142</v>
      </c>
      <c r="J176" s="124" t="s">
        <v>142</v>
      </c>
      <c r="K176" s="311">
        <v>0</v>
      </c>
      <c r="L176" s="125">
        <v>0</v>
      </c>
      <c r="M176" s="126">
        <f t="shared" si="2"/>
        <v>0</v>
      </c>
      <c r="N176" s="127"/>
    </row>
    <row r="177" spans="1:14" s="149" customFormat="1" ht="60.75" thickBot="1">
      <c r="A177" s="127" t="s">
        <v>142</v>
      </c>
      <c r="B177" s="312" t="s">
        <v>512</v>
      </c>
      <c r="C177" s="122" t="s">
        <v>369</v>
      </c>
      <c r="D177" s="122" t="s">
        <v>513</v>
      </c>
      <c r="E177" s="123" t="s">
        <v>141</v>
      </c>
      <c r="F177" s="129">
        <v>103700</v>
      </c>
      <c r="G177" s="126">
        <v>0</v>
      </c>
      <c r="H177" s="128" t="s">
        <v>142</v>
      </c>
      <c r="I177" s="124" t="s">
        <v>142</v>
      </c>
      <c r="J177" s="124" t="s">
        <v>142</v>
      </c>
      <c r="K177" s="311">
        <v>0</v>
      </c>
      <c r="L177" s="125">
        <v>0</v>
      </c>
      <c r="M177" s="126">
        <f t="shared" si="2"/>
        <v>0</v>
      </c>
      <c r="N177" s="127"/>
    </row>
    <row r="178" spans="1:14" ht="16.5" thickBot="1">
      <c r="A178" s="131"/>
      <c r="B178" s="132"/>
      <c r="C178" s="133"/>
      <c r="D178" s="134"/>
      <c r="E178" s="135" t="s">
        <v>514</v>
      </c>
      <c r="F178" s="136">
        <f>SUM(F8:F177)</f>
        <v>56393900.620000005</v>
      </c>
      <c r="G178" s="137">
        <f>SUM(G8:G177)</f>
        <v>67380574.00000003</v>
      </c>
      <c r="H178" s="138"/>
      <c r="I178" s="139"/>
      <c r="J178" s="139"/>
      <c r="K178" s="137">
        <f>SUM(K8:K177)</f>
        <v>26890784.989999991</v>
      </c>
      <c r="L178" s="136">
        <f>SUM(L8:L177)</f>
        <v>40489789.010000028</v>
      </c>
      <c r="M178" s="136">
        <f>SUM(M8:M177)</f>
        <v>-1.2425971362972632E-10</v>
      </c>
      <c r="N178" s="140"/>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8" sqref="A8"/>
    </sheetView>
  </sheetViews>
  <sheetFormatPr defaultRowHeight="15"/>
  <cols>
    <col min="2" max="2" width="12.28515625" customWidth="1"/>
    <col min="3" max="3" width="20.7109375" customWidth="1"/>
    <col min="4" max="4" width="26.28515625" customWidth="1"/>
    <col min="5" max="5" width="13.42578125" customWidth="1"/>
    <col min="6" max="6" width="20.42578125" customWidth="1"/>
    <col min="7" max="7" width="19.28515625" customWidth="1"/>
    <col min="8" max="8" width="15" customWidth="1"/>
    <col min="9" max="9" width="14.42578125" customWidth="1"/>
    <col min="10" max="10" width="13.7109375" customWidth="1"/>
    <col min="11" max="11" width="16.42578125" customWidth="1"/>
    <col min="12" max="12" width="17" customWidth="1"/>
    <col min="13" max="13" width="17.5703125" customWidth="1"/>
  </cols>
  <sheetData>
    <row r="1" spans="1:14" ht="15.75">
      <c r="B1" s="141" t="s">
        <v>131</v>
      </c>
      <c r="C1" s="457" t="s">
        <v>582</v>
      </c>
      <c r="D1" s="458"/>
      <c r="E1" s="142"/>
      <c r="I1" s="41"/>
    </row>
    <row r="2" spans="1:14" ht="15.75">
      <c r="B2" s="141" t="s">
        <v>78</v>
      </c>
      <c r="C2" s="459">
        <v>43084</v>
      </c>
      <c r="D2" s="460"/>
      <c r="E2" s="143"/>
      <c r="G2" s="41"/>
      <c r="H2" s="144"/>
      <c r="I2" s="41"/>
      <c r="J2" s="41"/>
      <c r="M2" s="145">
        <v>43084</v>
      </c>
    </row>
    <row r="3" spans="1:14" ht="31.5">
      <c r="B3" s="141" t="s">
        <v>80</v>
      </c>
      <c r="C3" s="461" t="s">
        <v>583</v>
      </c>
      <c r="D3" s="462"/>
      <c r="E3" s="146"/>
    </row>
    <row r="4" spans="1:14" ht="15.75">
      <c r="B4" s="147"/>
      <c r="C4" s="148"/>
      <c r="D4" s="149"/>
      <c r="E4" s="149"/>
    </row>
    <row r="5" spans="1:14" ht="34.5" customHeight="1">
      <c r="A5" s="453" t="s">
        <v>134</v>
      </c>
      <c r="B5" s="456" t="s">
        <v>82</v>
      </c>
      <c r="C5" s="456" t="s">
        <v>83</v>
      </c>
      <c r="D5" s="456" t="s">
        <v>84</v>
      </c>
      <c r="E5" s="456" t="s">
        <v>85</v>
      </c>
      <c r="F5" s="456" t="s">
        <v>0</v>
      </c>
      <c r="G5" s="456" t="s">
        <v>1</v>
      </c>
      <c r="H5" s="439" t="s">
        <v>88</v>
      </c>
      <c r="I5" s="444" t="s">
        <v>89</v>
      </c>
      <c r="J5" s="442" t="s">
        <v>136</v>
      </c>
      <c r="K5" s="439" t="s">
        <v>2</v>
      </c>
      <c r="L5" s="439" t="s">
        <v>4</v>
      </c>
      <c r="M5" s="453" t="s">
        <v>6</v>
      </c>
      <c r="N5" s="453" t="s">
        <v>137</v>
      </c>
    </row>
    <row r="6" spans="1:14" ht="34.5" customHeight="1">
      <c r="A6" s="454"/>
      <c r="B6" s="456"/>
      <c r="C6" s="456"/>
      <c r="D6" s="456"/>
      <c r="E6" s="456"/>
      <c r="F6" s="456"/>
      <c r="G6" s="456"/>
      <c r="H6" s="440"/>
      <c r="I6" s="445"/>
      <c r="J6" s="442"/>
      <c r="K6" s="440"/>
      <c r="L6" s="440"/>
      <c r="M6" s="454"/>
      <c r="N6" s="454"/>
    </row>
    <row r="7" spans="1:14" ht="34.5" customHeight="1">
      <c r="A7" s="455"/>
      <c r="B7" s="456"/>
      <c r="C7" s="456"/>
      <c r="D7" s="456"/>
      <c r="E7" s="456"/>
      <c r="F7" s="456"/>
      <c r="G7" s="456"/>
      <c r="H7" s="441"/>
      <c r="I7" s="446"/>
      <c r="J7" s="442"/>
      <c r="K7" s="441"/>
      <c r="L7" s="441"/>
      <c r="M7" s="455"/>
      <c r="N7" s="455"/>
    </row>
    <row r="8" spans="1:14" s="149" customFormat="1" ht="106.5">
      <c r="A8" s="150">
        <v>1</v>
      </c>
      <c r="B8" s="150">
        <v>303</v>
      </c>
      <c r="C8" s="151" t="s">
        <v>584</v>
      </c>
      <c r="D8" s="151" t="s">
        <v>585</v>
      </c>
      <c r="E8" s="150" t="s">
        <v>586</v>
      </c>
      <c r="F8" s="152">
        <v>39856898</v>
      </c>
      <c r="G8" s="152">
        <v>39833856</v>
      </c>
      <c r="H8" s="153">
        <v>43481</v>
      </c>
      <c r="I8" s="154">
        <v>1</v>
      </c>
      <c r="J8" s="154">
        <v>0.35</v>
      </c>
      <c r="K8" s="155">
        <v>28759914</v>
      </c>
      <c r="L8" s="155">
        <v>8843078</v>
      </c>
      <c r="M8" s="152">
        <f>G8-K8-L8</f>
        <v>2230864</v>
      </c>
      <c r="N8" s="150" t="s">
        <v>143</v>
      </c>
    </row>
    <row r="9" spans="1:14" s="149" customFormat="1" ht="60">
      <c r="A9" s="150">
        <v>2</v>
      </c>
      <c r="B9" s="150">
        <v>303</v>
      </c>
      <c r="C9" s="157" t="s">
        <v>587</v>
      </c>
      <c r="D9" s="157" t="s">
        <v>588</v>
      </c>
      <c r="E9" s="150" t="s">
        <v>586</v>
      </c>
      <c r="F9" s="158">
        <v>15000000</v>
      </c>
      <c r="G9" s="158">
        <v>15000000</v>
      </c>
      <c r="H9" s="153">
        <v>43830</v>
      </c>
      <c r="I9" s="154">
        <v>1</v>
      </c>
      <c r="J9" s="154">
        <v>0.4</v>
      </c>
      <c r="K9" s="161">
        <v>8768512</v>
      </c>
      <c r="L9" s="161">
        <v>5447426</v>
      </c>
      <c r="M9" s="152">
        <f t="shared" ref="M9:M33" si="0">G9-K9-L9</f>
        <v>784062</v>
      </c>
      <c r="N9" s="150" t="s">
        <v>143</v>
      </c>
    </row>
    <row r="10" spans="1:14" s="149" customFormat="1" ht="45.75">
      <c r="A10" s="150">
        <v>3</v>
      </c>
      <c r="B10" s="150">
        <v>303</v>
      </c>
      <c r="C10" s="157" t="s">
        <v>589</v>
      </c>
      <c r="D10" s="157" t="s">
        <v>590</v>
      </c>
      <c r="E10" s="150" t="s">
        <v>586</v>
      </c>
      <c r="F10" s="158">
        <v>16732708</v>
      </c>
      <c r="G10" s="158">
        <v>16544412</v>
      </c>
      <c r="H10" s="153">
        <v>43830</v>
      </c>
      <c r="I10" s="154">
        <v>1</v>
      </c>
      <c r="J10" s="154">
        <v>0.36</v>
      </c>
      <c r="K10" s="161">
        <v>8758631</v>
      </c>
      <c r="L10" s="161">
        <v>7457112</v>
      </c>
      <c r="M10" s="152">
        <f t="shared" si="0"/>
        <v>328669</v>
      </c>
      <c r="N10" s="150" t="s">
        <v>143</v>
      </c>
    </row>
    <row r="11" spans="1:14" s="149" customFormat="1" ht="45.75">
      <c r="A11" s="150">
        <v>4</v>
      </c>
      <c r="B11" s="150">
        <v>303</v>
      </c>
      <c r="C11" s="157" t="s">
        <v>591</v>
      </c>
      <c r="D11" s="157" t="s">
        <v>592</v>
      </c>
      <c r="E11" s="150" t="s">
        <v>586</v>
      </c>
      <c r="F11" s="158">
        <v>13672475</v>
      </c>
      <c r="G11" s="158">
        <v>13518617</v>
      </c>
      <c r="H11" s="153">
        <v>43830</v>
      </c>
      <c r="I11" s="154">
        <v>1</v>
      </c>
      <c r="J11" s="154">
        <v>0.36</v>
      </c>
      <c r="K11" s="161">
        <v>8369054</v>
      </c>
      <c r="L11" s="161">
        <v>5014216</v>
      </c>
      <c r="M11" s="152">
        <f t="shared" si="0"/>
        <v>135347</v>
      </c>
      <c r="N11" s="150" t="s">
        <v>143</v>
      </c>
    </row>
    <row r="12" spans="1:14" s="149" customFormat="1" ht="320.25">
      <c r="A12" s="150">
        <v>5</v>
      </c>
      <c r="B12" s="150">
        <v>303</v>
      </c>
      <c r="C12" s="162" t="s">
        <v>593</v>
      </c>
      <c r="D12" s="157" t="s">
        <v>594</v>
      </c>
      <c r="E12" s="150" t="s">
        <v>586</v>
      </c>
      <c r="F12" s="158">
        <v>14478300</v>
      </c>
      <c r="G12" s="158">
        <v>14300513</v>
      </c>
      <c r="H12" s="153">
        <v>43889</v>
      </c>
      <c r="I12" s="154">
        <v>1</v>
      </c>
      <c r="J12" s="154">
        <v>0.28000000000000003</v>
      </c>
      <c r="K12" s="161">
        <v>10820913</v>
      </c>
      <c r="L12" s="161">
        <v>1591906</v>
      </c>
      <c r="M12" s="152">
        <f t="shared" si="0"/>
        <v>1887694</v>
      </c>
      <c r="N12" s="150" t="s">
        <v>143</v>
      </c>
    </row>
    <row r="13" spans="1:14" s="149" customFormat="1" ht="45.75">
      <c r="A13" s="150">
        <v>6</v>
      </c>
      <c r="B13" s="150">
        <v>303</v>
      </c>
      <c r="C13" s="157" t="s">
        <v>595</v>
      </c>
      <c r="D13" s="157" t="s">
        <v>596</v>
      </c>
      <c r="E13" s="150" t="s">
        <v>586</v>
      </c>
      <c r="F13" s="158">
        <v>7621589</v>
      </c>
      <c r="G13" s="158">
        <v>8537100</v>
      </c>
      <c r="H13" s="153">
        <v>43889</v>
      </c>
      <c r="I13" s="154">
        <v>0.9</v>
      </c>
      <c r="J13" s="154">
        <v>0</v>
      </c>
      <c r="K13" s="161">
        <v>6308121</v>
      </c>
      <c r="L13" s="161">
        <v>619666</v>
      </c>
      <c r="M13" s="163">
        <f t="shared" si="0"/>
        <v>1609313</v>
      </c>
      <c r="N13" s="150" t="s">
        <v>143</v>
      </c>
    </row>
    <row r="14" spans="1:14" s="149" customFormat="1" ht="30">
      <c r="A14" s="150">
        <v>7</v>
      </c>
      <c r="B14" s="150">
        <v>303</v>
      </c>
      <c r="C14" s="157" t="s">
        <v>597</v>
      </c>
      <c r="D14" s="157" t="s">
        <v>598</v>
      </c>
      <c r="E14" s="150" t="s">
        <v>586</v>
      </c>
      <c r="F14" s="158">
        <v>2514334</v>
      </c>
      <c r="G14" s="158">
        <v>2486402</v>
      </c>
      <c r="H14" s="153">
        <v>42756</v>
      </c>
      <c r="I14" s="154">
        <v>1</v>
      </c>
      <c r="J14" s="154">
        <v>0.28000000000000003</v>
      </c>
      <c r="K14" s="161">
        <v>922123</v>
      </c>
      <c r="L14" s="161">
        <v>815781</v>
      </c>
      <c r="M14" s="152">
        <f t="shared" si="0"/>
        <v>748498</v>
      </c>
      <c r="N14" s="150" t="s">
        <v>599</v>
      </c>
    </row>
    <row r="15" spans="1:14" s="149" customFormat="1" ht="132.75">
      <c r="A15" s="150">
        <v>8</v>
      </c>
      <c r="B15" s="150">
        <v>303</v>
      </c>
      <c r="C15" s="157" t="s">
        <v>600</v>
      </c>
      <c r="D15" s="157" t="s">
        <v>601</v>
      </c>
      <c r="E15" s="150" t="s">
        <v>586</v>
      </c>
      <c r="F15" s="158">
        <v>16991013</v>
      </c>
      <c r="G15" s="158">
        <v>16799811</v>
      </c>
      <c r="H15" s="153">
        <v>43069</v>
      </c>
      <c r="I15" s="154">
        <v>1</v>
      </c>
      <c r="J15" s="154">
        <v>0.2</v>
      </c>
      <c r="K15" s="161">
        <v>12519707</v>
      </c>
      <c r="L15" s="161">
        <v>3474115</v>
      </c>
      <c r="M15" s="152">
        <f t="shared" si="0"/>
        <v>805989</v>
      </c>
      <c r="N15" s="150" t="s">
        <v>143</v>
      </c>
    </row>
    <row r="16" spans="1:14" s="149" customFormat="1" ht="303.75">
      <c r="A16" s="150">
        <v>9</v>
      </c>
      <c r="B16" s="202">
        <v>303</v>
      </c>
      <c r="C16" s="157" t="s">
        <v>602</v>
      </c>
      <c r="D16" s="157" t="s">
        <v>603</v>
      </c>
      <c r="E16" s="150" t="s">
        <v>586</v>
      </c>
      <c r="F16" s="158">
        <v>16791914</v>
      </c>
      <c r="G16" s="158">
        <v>16602952</v>
      </c>
      <c r="H16" s="153">
        <v>43921</v>
      </c>
      <c r="I16" s="154">
        <v>0.9</v>
      </c>
      <c r="J16" s="154">
        <v>0.1</v>
      </c>
      <c r="K16" s="161">
        <v>14646824</v>
      </c>
      <c r="L16" s="161">
        <v>440987</v>
      </c>
      <c r="M16" s="152">
        <f t="shared" si="0"/>
        <v>1515141</v>
      </c>
      <c r="N16" s="150" t="s">
        <v>143</v>
      </c>
    </row>
    <row r="17" spans="1:14" s="149" customFormat="1" ht="90">
      <c r="A17" s="150">
        <v>10</v>
      </c>
      <c r="B17" s="150">
        <v>303</v>
      </c>
      <c r="C17" s="157" t="s">
        <v>604</v>
      </c>
      <c r="D17" s="162" t="s">
        <v>605</v>
      </c>
      <c r="E17" s="150" t="s">
        <v>586</v>
      </c>
      <c r="F17" s="313">
        <v>16157401</v>
      </c>
      <c r="G17" s="158">
        <v>15975579</v>
      </c>
      <c r="H17" s="153">
        <v>43861</v>
      </c>
      <c r="I17" s="154">
        <v>1</v>
      </c>
      <c r="J17" s="154">
        <v>0.15</v>
      </c>
      <c r="K17" s="161">
        <v>12299929</v>
      </c>
      <c r="L17" s="161">
        <v>1306813</v>
      </c>
      <c r="M17" s="152">
        <f t="shared" si="0"/>
        <v>2368837</v>
      </c>
      <c r="N17" s="150" t="s">
        <v>143</v>
      </c>
    </row>
    <row r="18" spans="1:14" s="149" customFormat="1" ht="183">
      <c r="A18" s="150">
        <v>11</v>
      </c>
      <c r="B18" s="150">
        <v>303</v>
      </c>
      <c r="C18" s="166" t="s">
        <v>606</v>
      </c>
      <c r="D18" s="157" t="s">
        <v>607</v>
      </c>
      <c r="E18" s="150" t="s">
        <v>586</v>
      </c>
      <c r="F18" s="313">
        <v>14960012</v>
      </c>
      <c r="G18" s="314">
        <v>14896071</v>
      </c>
      <c r="H18" s="153">
        <v>43921</v>
      </c>
      <c r="I18" s="154">
        <v>0.92</v>
      </c>
      <c r="J18" s="154">
        <v>0</v>
      </c>
      <c r="K18" s="161">
        <v>12860230</v>
      </c>
      <c r="L18" s="161">
        <v>740946</v>
      </c>
      <c r="M18" s="152">
        <f t="shared" si="0"/>
        <v>1294895</v>
      </c>
      <c r="N18" s="150" t="s">
        <v>143</v>
      </c>
    </row>
    <row r="19" spans="1:14" s="149" customFormat="1" ht="45.75">
      <c r="A19" s="150">
        <v>12</v>
      </c>
      <c r="B19" s="150">
        <v>303</v>
      </c>
      <c r="C19" s="166" t="s">
        <v>608</v>
      </c>
      <c r="D19" s="167" t="s">
        <v>609</v>
      </c>
      <c r="E19" s="150" t="s">
        <v>586</v>
      </c>
      <c r="F19" s="313">
        <v>1507350</v>
      </c>
      <c r="G19" s="314">
        <v>1401776</v>
      </c>
      <c r="H19" s="153">
        <v>42767</v>
      </c>
      <c r="I19" s="154">
        <v>1</v>
      </c>
      <c r="J19" s="154">
        <v>0.99</v>
      </c>
      <c r="K19" s="161">
        <v>6515</v>
      </c>
      <c r="L19" s="161">
        <v>1377782</v>
      </c>
      <c r="M19" s="152">
        <f t="shared" si="0"/>
        <v>17479</v>
      </c>
      <c r="N19" s="150" t="s">
        <v>143</v>
      </c>
    </row>
    <row r="20" spans="1:14" s="149" customFormat="1" ht="180.75" thickBot="1">
      <c r="A20" s="150">
        <v>13</v>
      </c>
      <c r="B20" s="150">
        <v>303</v>
      </c>
      <c r="C20" s="166" t="s">
        <v>610</v>
      </c>
      <c r="D20" s="167" t="s">
        <v>611</v>
      </c>
      <c r="E20" s="150" t="s">
        <v>586</v>
      </c>
      <c r="F20" s="313">
        <v>0</v>
      </c>
      <c r="G20" s="314">
        <v>1840000</v>
      </c>
      <c r="H20" s="153">
        <v>42740</v>
      </c>
      <c r="I20" s="154">
        <v>0.19</v>
      </c>
      <c r="J20" s="154">
        <v>0</v>
      </c>
      <c r="K20" s="161">
        <v>0</v>
      </c>
      <c r="L20" s="161">
        <v>689450</v>
      </c>
      <c r="M20" s="152">
        <f t="shared" si="0"/>
        <v>1150550</v>
      </c>
      <c r="N20" s="150" t="s">
        <v>143</v>
      </c>
    </row>
    <row r="21" spans="1:14" s="149" customFormat="1" ht="409.6" thickTop="1" thickBot="1">
      <c r="A21" s="150">
        <v>14</v>
      </c>
      <c r="B21" s="202">
        <v>303</v>
      </c>
      <c r="C21" s="157" t="s">
        <v>612</v>
      </c>
      <c r="D21" s="168" t="s">
        <v>613</v>
      </c>
      <c r="E21" s="150" t="s">
        <v>586</v>
      </c>
      <c r="F21" s="169">
        <v>9886584</v>
      </c>
      <c r="G21" s="158">
        <v>9775736</v>
      </c>
      <c r="H21" s="315" t="s">
        <v>614</v>
      </c>
      <c r="I21" s="154">
        <v>0.65</v>
      </c>
      <c r="J21" s="154">
        <v>0</v>
      </c>
      <c r="K21" s="161">
        <v>8770254</v>
      </c>
      <c r="L21" s="161">
        <v>658778</v>
      </c>
      <c r="M21" s="152">
        <f t="shared" si="0"/>
        <v>346704</v>
      </c>
      <c r="N21" s="157" t="s">
        <v>143</v>
      </c>
    </row>
    <row r="22" spans="1:14" s="149" customFormat="1" ht="349.5" thickTop="1">
      <c r="A22" s="150">
        <v>15</v>
      </c>
      <c r="B22" s="150">
        <v>303</v>
      </c>
      <c r="C22" s="157" t="s">
        <v>615</v>
      </c>
      <c r="D22" s="168" t="s">
        <v>616</v>
      </c>
      <c r="E22" s="150" t="s">
        <v>586</v>
      </c>
      <c r="F22" s="313">
        <v>8131095</v>
      </c>
      <c r="G22" s="169">
        <v>8039595</v>
      </c>
      <c r="H22" s="316" t="s">
        <v>614</v>
      </c>
      <c r="I22" s="154">
        <v>0.4</v>
      </c>
      <c r="J22" s="154">
        <v>0</v>
      </c>
      <c r="K22" s="161">
        <v>6447994</v>
      </c>
      <c r="L22" s="161">
        <v>308520</v>
      </c>
      <c r="M22" s="152">
        <f t="shared" si="0"/>
        <v>1283081</v>
      </c>
      <c r="N22" s="157" t="s">
        <v>143</v>
      </c>
    </row>
    <row r="23" spans="1:14" s="149" customFormat="1" ht="75">
      <c r="A23" s="150">
        <v>16</v>
      </c>
      <c r="B23" s="150">
        <v>303</v>
      </c>
      <c r="C23" s="157" t="s">
        <v>617</v>
      </c>
      <c r="D23" s="170" t="s">
        <v>618</v>
      </c>
      <c r="E23" s="171" t="s">
        <v>586</v>
      </c>
      <c r="F23" s="317">
        <v>14152211</v>
      </c>
      <c r="G23" s="318">
        <v>13992954</v>
      </c>
      <c r="H23" s="153">
        <v>43631</v>
      </c>
      <c r="I23" s="154">
        <v>0.6</v>
      </c>
      <c r="J23" s="154">
        <v>0</v>
      </c>
      <c r="K23" s="161">
        <v>12392255</v>
      </c>
      <c r="L23" s="161">
        <v>90845</v>
      </c>
      <c r="M23" s="152">
        <f t="shared" si="0"/>
        <v>1509854</v>
      </c>
      <c r="N23" s="319" t="s">
        <v>143</v>
      </c>
    </row>
    <row r="24" spans="1:14" s="149" customFormat="1" ht="90.75">
      <c r="A24" s="150">
        <v>17</v>
      </c>
      <c r="B24" s="150">
        <v>303</v>
      </c>
      <c r="C24" s="157" t="s">
        <v>619</v>
      </c>
      <c r="D24" s="170" t="s">
        <v>620</v>
      </c>
      <c r="E24" s="171" t="s">
        <v>586</v>
      </c>
      <c r="F24" s="317">
        <v>5385467</v>
      </c>
      <c r="G24" s="318">
        <v>5324864</v>
      </c>
      <c r="H24" s="153">
        <v>43845</v>
      </c>
      <c r="I24" s="154">
        <v>0.65</v>
      </c>
      <c r="J24" s="154">
        <v>0</v>
      </c>
      <c r="K24" s="161">
        <v>4655948</v>
      </c>
      <c r="L24" s="161">
        <v>480102</v>
      </c>
      <c r="M24" s="174">
        <f t="shared" si="0"/>
        <v>188814</v>
      </c>
      <c r="N24" s="319" t="s">
        <v>143</v>
      </c>
    </row>
    <row r="25" spans="1:14" s="149" customFormat="1" ht="30.75">
      <c r="A25" s="150">
        <v>18</v>
      </c>
      <c r="B25" s="150">
        <v>303</v>
      </c>
      <c r="C25" s="166" t="s">
        <v>621</v>
      </c>
      <c r="D25" s="157" t="s">
        <v>622</v>
      </c>
      <c r="E25" s="171" t="s">
        <v>586</v>
      </c>
      <c r="F25" s="317">
        <v>42280</v>
      </c>
      <c r="G25" s="317">
        <v>41804</v>
      </c>
      <c r="H25" s="153">
        <v>42613</v>
      </c>
      <c r="I25" s="154">
        <v>1</v>
      </c>
      <c r="J25" s="154">
        <v>1</v>
      </c>
      <c r="K25" s="161">
        <v>0</v>
      </c>
      <c r="L25" s="161">
        <v>41799</v>
      </c>
      <c r="M25" s="174">
        <f t="shared" si="0"/>
        <v>5</v>
      </c>
      <c r="N25" s="319" t="s">
        <v>143</v>
      </c>
    </row>
    <row r="26" spans="1:14" s="149" customFormat="1" ht="45.75">
      <c r="A26" s="150">
        <v>19</v>
      </c>
      <c r="B26" s="150">
        <v>303</v>
      </c>
      <c r="C26" s="157" t="s">
        <v>623</v>
      </c>
      <c r="D26" s="170" t="s">
        <v>624</v>
      </c>
      <c r="E26" s="171" t="s">
        <v>586</v>
      </c>
      <c r="F26" s="317">
        <v>830694</v>
      </c>
      <c r="G26" s="318">
        <v>830694</v>
      </c>
      <c r="H26" s="153">
        <v>43555</v>
      </c>
      <c r="I26" s="154">
        <v>0</v>
      </c>
      <c r="J26" s="154">
        <v>0</v>
      </c>
      <c r="K26" s="161">
        <v>0</v>
      </c>
      <c r="L26" s="161">
        <v>0</v>
      </c>
      <c r="M26" s="174">
        <f t="shared" si="0"/>
        <v>830694</v>
      </c>
      <c r="N26" s="319"/>
    </row>
    <row r="27" spans="1:14" s="149" customFormat="1" ht="45.75">
      <c r="A27" s="150">
        <v>20</v>
      </c>
      <c r="B27" s="150">
        <v>303</v>
      </c>
      <c r="C27" s="157" t="s">
        <v>625</v>
      </c>
      <c r="D27" s="170" t="s">
        <v>626</v>
      </c>
      <c r="E27" s="171" t="s">
        <v>586</v>
      </c>
      <c r="F27" s="317">
        <v>814169</v>
      </c>
      <c r="G27" s="318">
        <v>814169</v>
      </c>
      <c r="H27" s="153">
        <v>43524</v>
      </c>
      <c r="I27" s="154">
        <v>0.1</v>
      </c>
      <c r="J27" s="154">
        <v>0</v>
      </c>
      <c r="K27" s="161">
        <v>0</v>
      </c>
      <c r="L27" s="161">
        <v>48135</v>
      </c>
      <c r="M27" s="174">
        <f t="shared" si="0"/>
        <v>766034</v>
      </c>
      <c r="N27" s="319"/>
    </row>
    <row r="28" spans="1:14" s="149" customFormat="1" ht="45">
      <c r="A28" s="150">
        <v>21</v>
      </c>
      <c r="B28" s="150">
        <v>303</v>
      </c>
      <c r="C28" s="157" t="s">
        <v>627</v>
      </c>
      <c r="D28" s="170" t="s">
        <v>628</v>
      </c>
      <c r="E28" s="171" t="s">
        <v>586</v>
      </c>
      <c r="F28" s="317">
        <v>112306</v>
      </c>
      <c r="G28" s="318">
        <v>112306</v>
      </c>
      <c r="H28" s="153">
        <v>43524</v>
      </c>
      <c r="I28" s="154">
        <v>0</v>
      </c>
      <c r="J28" s="154">
        <v>0</v>
      </c>
      <c r="K28" s="161">
        <v>0</v>
      </c>
      <c r="L28" s="161">
        <v>0</v>
      </c>
      <c r="M28" s="174">
        <f t="shared" si="0"/>
        <v>112306</v>
      </c>
      <c r="N28" s="319"/>
    </row>
    <row r="29" spans="1:14" s="149" customFormat="1" ht="45.75">
      <c r="A29" s="150">
        <v>22</v>
      </c>
      <c r="B29" s="150">
        <v>303</v>
      </c>
      <c r="C29" s="157" t="s">
        <v>629</v>
      </c>
      <c r="D29" s="170" t="s">
        <v>630</v>
      </c>
      <c r="E29" s="171" t="s">
        <v>586</v>
      </c>
      <c r="F29" s="317">
        <v>209777</v>
      </c>
      <c r="G29" s="318">
        <v>209777</v>
      </c>
      <c r="H29" s="153">
        <v>43555</v>
      </c>
      <c r="I29" s="154">
        <v>0</v>
      </c>
      <c r="J29" s="154">
        <v>0</v>
      </c>
      <c r="K29" s="161">
        <v>0</v>
      </c>
      <c r="L29" s="161">
        <v>0</v>
      </c>
      <c r="M29" s="174">
        <f t="shared" si="0"/>
        <v>209777</v>
      </c>
      <c r="N29" s="319"/>
    </row>
    <row r="30" spans="1:14" s="149" customFormat="1" ht="60.75">
      <c r="A30" s="150">
        <v>23</v>
      </c>
      <c r="B30" s="150">
        <v>303</v>
      </c>
      <c r="C30" s="157" t="s">
        <v>631</v>
      </c>
      <c r="D30" s="170" t="s">
        <v>632</v>
      </c>
      <c r="E30" s="171" t="s">
        <v>586</v>
      </c>
      <c r="F30" s="317">
        <v>1001586</v>
      </c>
      <c r="G30" s="318">
        <v>62652</v>
      </c>
      <c r="H30" s="153">
        <v>43861</v>
      </c>
      <c r="I30" s="154">
        <v>0</v>
      </c>
      <c r="J30" s="154">
        <v>0</v>
      </c>
      <c r="K30" s="161">
        <v>56002</v>
      </c>
      <c r="L30" s="161">
        <v>0</v>
      </c>
      <c r="M30" s="174">
        <f t="shared" si="0"/>
        <v>6650</v>
      </c>
      <c r="N30" s="319" t="s">
        <v>143</v>
      </c>
    </row>
    <row r="31" spans="1:14" s="149" customFormat="1" ht="45">
      <c r="A31" s="150">
        <v>24</v>
      </c>
      <c r="B31" s="150">
        <v>303</v>
      </c>
      <c r="C31" s="157" t="s">
        <v>633</v>
      </c>
      <c r="D31" s="170" t="s">
        <v>634</v>
      </c>
      <c r="E31" s="171" t="s">
        <v>586</v>
      </c>
      <c r="F31" s="317">
        <v>306185</v>
      </c>
      <c r="G31" s="318">
        <v>214708</v>
      </c>
      <c r="H31" s="153">
        <v>43861</v>
      </c>
      <c r="I31" s="154">
        <v>0</v>
      </c>
      <c r="J31" s="154">
        <v>0</v>
      </c>
      <c r="K31" s="161">
        <v>0</v>
      </c>
      <c r="L31" s="161">
        <v>0</v>
      </c>
      <c r="M31" s="174">
        <f t="shared" si="0"/>
        <v>214708</v>
      </c>
      <c r="N31" s="319" t="s">
        <v>143</v>
      </c>
    </row>
    <row r="32" spans="1:14" ht="15.75" thickBot="1">
      <c r="A32" s="156"/>
      <c r="B32" s="156"/>
      <c r="C32" s="166"/>
      <c r="D32" s="175"/>
      <c r="E32" s="171"/>
      <c r="F32" s="172"/>
      <c r="G32" s="172"/>
      <c r="H32" s="159"/>
      <c r="I32" s="154"/>
      <c r="J32" s="154"/>
      <c r="K32" s="160"/>
      <c r="L32" s="160"/>
      <c r="M32" s="174"/>
      <c r="N32" s="173"/>
    </row>
    <row r="33" spans="1:14" ht="16.5" thickBot="1">
      <c r="A33" s="41"/>
      <c r="B33" s="42"/>
      <c r="C33" s="176"/>
      <c r="D33" s="176"/>
      <c r="E33" s="177" t="s">
        <v>514</v>
      </c>
      <c r="F33" s="178">
        <f>SUM(F8:F32)</f>
        <v>217156348</v>
      </c>
      <c r="G33" s="179">
        <f>SUM(G8:G32)</f>
        <v>217156348</v>
      </c>
      <c r="H33" s="180"/>
      <c r="I33" s="181"/>
      <c r="J33" s="181"/>
      <c r="K33" s="178">
        <f>SUM(K8:K32)</f>
        <v>157362926</v>
      </c>
      <c r="L33" s="179">
        <f>SUM(L8:L32)</f>
        <v>39447457</v>
      </c>
      <c r="M33" s="182">
        <f t="shared" si="0"/>
        <v>20345965</v>
      </c>
      <c r="N33" s="180"/>
    </row>
    <row r="34" spans="1:14" ht="15.75">
      <c r="A34" s="41"/>
      <c r="B34" s="42"/>
      <c r="C34" s="183"/>
      <c r="D34" s="183"/>
      <c r="E34" s="183"/>
      <c r="F34" s="183"/>
      <c r="G34" s="183"/>
      <c r="H34" s="183"/>
      <c r="I34" s="183"/>
      <c r="J34" s="183"/>
      <c r="K34" s="183"/>
      <c r="L34" s="41"/>
      <c r="M34" s="41"/>
      <c r="N34" s="41"/>
    </row>
    <row r="35" spans="1:14">
      <c r="A35" s="41"/>
      <c r="B35" s="42"/>
      <c r="C35" s="184"/>
      <c r="D35" s="184"/>
      <c r="E35" s="184"/>
      <c r="F35" s="184"/>
      <c r="G35" s="184"/>
      <c r="H35" s="184"/>
      <c r="I35" s="184"/>
      <c r="J35" s="184"/>
      <c r="K35" s="41"/>
      <c r="L35" s="41"/>
      <c r="M35" s="41"/>
      <c r="N35" s="41"/>
    </row>
    <row r="36" spans="1:14">
      <c r="A36" s="41"/>
      <c r="B36" s="42"/>
      <c r="C36" s="184"/>
      <c r="D36" s="184"/>
      <c r="E36" s="184"/>
      <c r="F36" s="184"/>
      <c r="G36" s="184"/>
      <c r="H36" s="184"/>
      <c r="I36" s="184"/>
      <c r="J36" s="184"/>
      <c r="K36" s="185">
        <f>K33+L33+M33</f>
        <v>217156348</v>
      </c>
      <c r="L36" s="41"/>
      <c r="M36" s="41"/>
      <c r="N36" s="41"/>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6"/>
  <sheetViews>
    <sheetView topLeftCell="A19" workbookViewId="0">
      <selection activeCell="K4" sqref="K1:K1048576"/>
    </sheetView>
  </sheetViews>
  <sheetFormatPr defaultRowHeight="15"/>
  <cols>
    <col min="9" max="9" width="15.85546875" customWidth="1"/>
    <col min="10" max="10" width="13.7109375" customWidth="1"/>
    <col min="11" max="11" width="13.85546875" customWidth="1"/>
    <col min="12" max="12" width="12" customWidth="1"/>
    <col min="13" max="13" width="16.42578125" customWidth="1"/>
    <col min="14" max="14" width="17.85546875" customWidth="1"/>
    <col min="15" max="15" width="14.85546875" customWidth="1"/>
    <col min="16" max="16" width="14.140625" customWidth="1"/>
    <col min="17" max="17" width="16" customWidth="1"/>
    <col min="18" max="18" width="16.28515625" customWidth="1"/>
    <col min="19" max="19" width="14.42578125" customWidth="1"/>
    <col min="20" max="20" width="14.28515625" customWidth="1"/>
  </cols>
  <sheetData>
    <row r="1" spans="1:21" ht="30.75">
      <c r="A1" s="48"/>
      <c r="B1" s="49"/>
      <c r="C1" s="50"/>
      <c r="D1" s="50"/>
      <c r="E1" s="50"/>
      <c r="F1" s="50"/>
      <c r="G1" s="50"/>
      <c r="H1" s="50"/>
      <c r="I1" s="51" t="s">
        <v>74</v>
      </c>
      <c r="J1" s="469" t="s">
        <v>75</v>
      </c>
      <c r="K1" s="470"/>
      <c r="L1" s="471" t="s">
        <v>76</v>
      </c>
      <c r="M1" s="473"/>
      <c r="N1" s="52"/>
      <c r="O1" s="53"/>
      <c r="P1" s="54"/>
      <c r="Q1" s="54"/>
      <c r="R1" s="55"/>
      <c r="S1" s="55"/>
      <c r="T1" s="55"/>
      <c r="U1" s="56" t="s">
        <v>77</v>
      </c>
    </row>
    <row r="2" spans="1:21" ht="15.75">
      <c r="A2" s="57"/>
      <c r="B2" s="58"/>
      <c r="C2" s="59"/>
      <c r="D2" s="59"/>
      <c r="E2" s="59"/>
      <c r="F2" s="59"/>
      <c r="G2" s="59"/>
      <c r="H2" s="59"/>
      <c r="I2" s="60" t="s">
        <v>78</v>
      </c>
      <c r="J2" s="475">
        <v>43074</v>
      </c>
      <c r="K2" s="475"/>
      <c r="L2" s="472"/>
      <c r="M2" s="474"/>
      <c r="N2" s="61"/>
      <c r="O2" s="58"/>
      <c r="P2" s="58"/>
      <c r="Q2" s="62"/>
      <c r="R2" s="63"/>
      <c r="S2" s="63"/>
      <c r="T2" s="63"/>
      <c r="U2" s="64"/>
    </row>
    <row r="3" spans="1:21" ht="15.75">
      <c r="A3" s="463" t="s">
        <v>79</v>
      </c>
      <c r="B3" s="464"/>
      <c r="C3" s="464"/>
      <c r="D3" s="464"/>
      <c r="E3" s="464"/>
      <c r="F3" s="464"/>
      <c r="G3" s="464"/>
      <c r="H3" s="464"/>
      <c r="I3" s="60" t="s">
        <v>80</v>
      </c>
      <c r="J3" s="465" t="s">
        <v>81</v>
      </c>
      <c r="K3" s="465"/>
      <c r="L3" s="472"/>
      <c r="M3" s="474"/>
      <c r="N3" s="61"/>
      <c r="O3" s="58"/>
      <c r="P3" s="58"/>
      <c r="Q3" s="62"/>
      <c r="R3" s="63"/>
      <c r="S3" s="63"/>
      <c r="T3" s="63"/>
      <c r="U3" s="64"/>
    </row>
    <row r="4" spans="1:21" ht="15.75">
      <c r="A4" s="65"/>
      <c r="B4" s="66"/>
      <c r="C4" s="67"/>
      <c r="D4" s="67"/>
      <c r="E4" s="67"/>
      <c r="F4" s="67"/>
      <c r="G4" s="67"/>
      <c r="H4" s="67"/>
      <c r="I4" s="68"/>
      <c r="J4" s="69"/>
      <c r="K4" s="70"/>
      <c r="L4" s="71"/>
      <c r="M4" s="72"/>
      <c r="N4" s="73"/>
      <c r="O4" s="74"/>
      <c r="P4" s="66"/>
      <c r="Q4" s="75"/>
      <c r="R4" s="76"/>
      <c r="S4" s="76"/>
      <c r="T4" s="76"/>
      <c r="U4" s="70"/>
    </row>
    <row r="5" spans="1:21" ht="15.75">
      <c r="A5" s="77"/>
      <c r="B5" s="78"/>
      <c r="C5" s="78"/>
      <c r="D5" s="78"/>
      <c r="E5" s="78"/>
      <c r="F5" s="78"/>
      <c r="G5" s="78"/>
      <c r="H5" s="78"/>
      <c r="I5" s="476" t="s">
        <v>82</v>
      </c>
      <c r="J5" s="478" t="s">
        <v>83</v>
      </c>
      <c r="K5" s="480" t="s">
        <v>84</v>
      </c>
      <c r="L5" s="482" t="s">
        <v>85</v>
      </c>
      <c r="M5" s="483" t="s">
        <v>86</v>
      </c>
      <c r="N5" s="466" t="s">
        <v>87</v>
      </c>
      <c r="O5" s="488" t="s">
        <v>88</v>
      </c>
      <c r="P5" s="489" t="s">
        <v>89</v>
      </c>
      <c r="Q5" s="479" t="s">
        <v>90</v>
      </c>
      <c r="R5" s="492" t="s">
        <v>91</v>
      </c>
      <c r="S5" s="492" t="s">
        <v>92</v>
      </c>
      <c r="T5" s="492" t="s">
        <v>6</v>
      </c>
      <c r="U5" s="485" t="s">
        <v>93</v>
      </c>
    </row>
    <row r="6" spans="1:21" ht="15.75">
      <c r="A6" s="77"/>
      <c r="B6" s="78"/>
      <c r="C6" s="78"/>
      <c r="D6" s="78"/>
      <c r="E6" s="78"/>
      <c r="F6" s="78"/>
      <c r="G6" s="78"/>
      <c r="H6" s="78"/>
      <c r="I6" s="477"/>
      <c r="J6" s="479"/>
      <c r="K6" s="480"/>
      <c r="L6" s="482"/>
      <c r="M6" s="484"/>
      <c r="N6" s="467"/>
      <c r="O6" s="480"/>
      <c r="P6" s="490"/>
      <c r="Q6" s="479"/>
      <c r="R6" s="493"/>
      <c r="S6" s="493"/>
      <c r="T6" s="493"/>
      <c r="U6" s="486"/>
    </row>
    <row r="7" spans="1:21" ht="63">
      <c r="A7" s="79" t="s">
        <v>94</v>
      </c>
      <c r="B7" s="80" t="s">
        <v>95</v>
      </c>
      <c r="C7" s="80" t="s">
        <v>96</v>
      </c>
      <c r="D7" s="80" t="s">
        <v>97</v>
      </c>
      <c r="E7" s="80" t="s">
        <v>98</v>
      </c>
      <c r="F7" s="80" t="s">
        <v>99</v>
      </c>
      <c r="G7" s="80" t="s">
        <v>100</v>
      </c>
      <c r="H7" s="80" t="s">
        <v>101</v>
      </c>
      <c r="I7" s="477"/>
      <c r="J7" s="479"/>
      <c r="K7" s="481"/>
      <c r="L7" s="482"/>
      <c r="M7" s="484"/>
      <c r="N7" s="468"/>
      <c r="O7" s="481"/>
      <c r="P7" s="491"/>
      <c r="Q7" s="479"/>
      <c r="R7" s="494"/>
      <c r="S7" s="494"/>
      <c r="T7" s="494"/>
      <c r="U7" s="487"/>
    </row>
    <row r="8" spans="1:21" ht="75">
      <c r="A8" s="81" t="s">
        <v>102</v>
      </c>
      <c r="B8" s="82"/>
      <c r="C8" s="83"/>
      <c r="D8" s="83"/>
      <c r="E8" s="83"/>
      <c r="F8" s="83"/>
      <c r="G8" s="83"/>
      <c r="H8" s="83"/>
      <c r="I8" s="84">
        <v>20470418604</v>
      </c>
      <c r="J8" s="85" t="s">
        <v>103</v>
      </c>
      <c r="K8" s="85" t="s">
        <v>104</v>
      </c>
      <c r="L8" s="86" t="s">
        <v>105</v>
      </c>
      <c r="M8" s="87">
        <v>502788</v>
      </c>
      <c r="N8" s="87">
        <v>502788</v>
      </c>
      <c r="O8" s="88">
        <v>43164</v>
      </c>
      <c r="P8" s="89">
        <v>1</v>
      </c>
      <c r="Q8" s="89">
        <v>0</v>
      </c>
      <c r="R8" s="90">
        <f>N8</f>
        <v>502788</v>
      </c>
      <c r="S8" s="90">
        <v>0</v>
      </c>
      <c r="T8" s="90">
        <f t="shared" ref="T8:T23" si="0">N8-R8-S8</f>
        <v>0</v>
      </c>
      <c r="U8" s="91"/>
    </row>
    <row r="9" spans="1:21" ht="90">
      <c r="A9" s="81">
        <v>442</v>
      </c>
      <c r="B9" s="82"/>
      <c r="C9" s="83"/>
      <c r="D9" s="83"/>
      <c r="E9" s="83"/>
      <c r="F9" s="83"/>
      <c r="G9" s="83"/>
      <c r="H9" s="83"/>
      <c r="I9" s="84" t="s">
        <v>106</v>
      </c>
      <c r="J9" s="85" t="s">
        <v>107</v>
      </c>
      <c r="K9" s="85" t="s">
        <v>104</v>
      </c>
      <c r="L9" s="86" t="s">
        <v>105</v>
      </c>
      <c r="M9" s="87">
        <v>250000</v>
      </c>
      <c r="N9" s="87">
        <v>250000</v>
      </c>
      <c r="O9" s="88">
        <v>43336</v>
      </c>
      <c r="P9" s="89">
        <v>0</v>
      </c>
      <c r="Q9" s="89">
        <v>0</v>
      </c>
      <c r="R9" s="90">
        <v>0</v>
      </c>
      <c r="S9" s="90">
        <v>0</v>
      </c>
      <c r="T9" s="90">
        <f t="shared" si="0"/>
        <v>250000</v>
      </c>
      <c r="U9" s="91"/>
    </row>
    <row r="10" spans="1:21" ht="90">
      <c r="A10" s="81">
        <v>461</v>
      </c>
      <c r="B10" s="82"/>
      <c r="C10" s="83"/>
      <c r="D10" s="83"/>
      <c r="E10" s="83"/>
      <c r="F10" s="83"/>
      <c r="G10" s="83"/>
      <c r="H10" s="83"/>
      <c r="I10" s="84" t="s">
        <v>108</v>
      </c>
      <c r="J10" s="85" t="s">
        <v>107</v>
      </c>
      <c r="K10" s="85" t="s">
        <v>104</v>
      </c>
      <c r="L10" s="86" t="s">
        <v>105</v>
      </c>
      <c r="M10" s="87">
        <v>250000</v>
      </c>
      <c r="N10" s="87">
        <v>250000</v>
      </c>
      <c r="O10" s="88">
        <v>43336</v>
      </c>
      <c r="P10" s="89">
        <v>0</v>
      </c>
      <c r="Q10" s="89">
        <v>0</v>
      </c>
      <c r="R10" s="90">
        <v>0</v>
      </c>
      <c r="S10" s="90">
        <v>0</v>
      </c>
      <c r="T10" s="90">
        <f t="shared" si="0"/>
        <v>250000</v>
      </c>
      <c r="U10" s="91"/>
    </row>
    <row r="11" spans="1:21" ht="75">
      <c r="A11" s="81">
        <v>504</v>
      </c>
      <c r="B11" s="82"/>
      <c r="C11" s="83"/>
      <c r="D11" s="83"/>
      <c r="E11" s="83"/>
      <c r="F11" s="83"/>
      <c r="G11" s="83"/>
      <c r="H11" s="83"/>
      <c r="I11" s="84" t="s">
        <v>109</v>
      </c>
      <c r="J11" s="85" t="s">
        <v>110</v>
      </c>
      <c r="K11" s="85" t="s">
        <v>104</v>
      </c>
      <c r="L11" s="86" t="s">
        <v>105</v>
      </c>
      <c r="M11" s="87">
        <v>250000</v>
      </c>
      <c r="N11" s="87">
        <v>250000</v>
      </c>
      <c r="O11" s="88">
        <v>43398</v>
      </c>
      <c r="P11" s="89">
        <v>0</v>
      </c>
      <c r="Q11" s="89">
        <v>0</v>
      </c>
      <c r="R11" s="90">
        <v>0</v>
      </c>
      <c r="S11" s="90">
        <v>0</v>
      </c>
      <c r="T11" s="90">
        <f t="shared" si="0"/>
        <v>250000</v>
      </c>
      <c r="U11" s="91"/>
    </row>
    <row r="12" spans="1:21" ht="75">
      <c r="A12" s="81">
        <v>615</v>
      </c>
      <c r="B12" s="82"/>
      <c r="C12" s="83"/>
      <c r="D12" s="83"/>
      <c r="E12" s="83"/>
      <c r="F12" s="83"/>
      <c r="G12" s="83"/>
      <c r="H12" s="83"/>
      <c r="I12" s="84">
        <v>14470418602</v>
      </c>
      <c r="J12" s="85" t="s">
        <v>111</v>
      </c>
      <c r="K12" s="85" t="s">
        <v>104</v>
      </c>
      <c r="L12" s="86" t="s">
        <v>105</v>
      </c>
      <c r="M12" s="87">
        <v>450000</v>
      </c>
      <c r="N12" s="87">
        <v>450000</v>
      </c>
      <c r="O12" s="88">
        <v>43220</v>
      </c>
      <c r="P12" s="89">
        <v>0</v>
      </c>
      <c r="Q12" s="89">
        <v>0</v>
      </c>
      <c r="R12" s="90">
        <v>0</v>
      </c>
      <c r="S12" s="90">
        <v>0</v>
      </c>
      <c r="T12" s="90">
        <f t="shared" si="0"/>
        <v>450000</v>
      </c>
      <c r="U12" s="91"/>
    </row>
    <row r="13" spans="1:21" ht="75">
      <c r="A13" s="81">
        <v>630</v>
      </c>
      <c r="B13" s="82"/>
      <c r="C13" s="83"/>
      <c r="D13" s="83"/>
      <c r="E13" s="83"/>
      <c r="F13" s="83"/>
      <c r="G13" s="83"/>
      <c r="H13" s="83"/>
      <c r="I13" s="84">
        <v>14470418601</v>
      </c>
      <c r="J13" s="85" t="s">
        <v>111</v>
      </c>
      <c r="K13" s="85" t="s">
        <v>104</v>
      </c>
      <c r="L13" s="86" t="s">
        <v>105</v>
      </c>
      <c r="M13" s="87">
        <v>450000</v>
      </c>
      <c r="N13" s="87">
        <v>450000</v>
      </c>
      <c r="O13" s="88">
        <v>43357</v>
      </c>
      <c r="P13" s="89">
        <v>0</v>
      </c>
      <c r="Q13" s="89">
        <v>0</v>
      </c>
      <c r="R13" s="90">
        <v>0</v>
      </c>
      <c r="S13" s="90">
        <v>0</v>
      </c>
      <c r="T13" s="90">
        <f t="shared" si="0"/>
        <v>450000</v>
      </c>
      <c r="U13" s="91"/>
    </row>
    <row r="14" spans="1:21" ht="75">
      <c r="A14" s="81">
        <v>648</v>
      </c>
      <c r="B14" s="82"/>
      <c r="C14" s="83"/>
      <c r="D14" s="83"/>
      <c r="E14" s="83"/>
      <c r="F14" s="83"/>
      <c r="G14" s="83"/>
      <c r="H14" s="83"/>
      <c r="I14" s="84">
        <v>14470418603</v>
      </c>
      <c r="J14" s="85" t="s">
        <v>111</v>
      </c>
      <c r="K14" s="85" t="s">
        <v>104</v>
      </c>
      <c r="L14" s="86" t="s">
        <v>105</v>
      </c>
      <c r="M14" s="87">
        <v>450000</v>
      </c>
      <c r="N14" s="87">
        <v>450000</v>
      </c>
      <c r="O14" s="88">
        <v>43237</v>
      </c>
      <c r="P14" s="89">
        <v>0</v>
      </c>
      <c r="Q14" s="89">
        <v>0</v>
      </c>
      <c r="R14" s="90">
        <v>0</v>
      </c>
      <c r="S14" s="90">
        <v>0</v>
      </c>
      <c r="T14" s="90">
        <f t="shared" si="0"/>
        <v>450000</v>
      </c>
      <c r="U14" s="91"/>
    </row>
    <row r="15" spans="1:21" ht="75">
      <c r="A15" s="81">
        <v>700</v>
      </c>
      <c r="B15" s="82"/>
      <c r="C15" s="83"/>
      <c r="D15" s="83"/>
      <c r="E15" s="83"/>
      <c r="F15" s="83"/>
      <c r="G15" s="83"/>
      <c r="H15" s="83"/>
      <c r="I15" s="84">
        <v>21470418607</v>
      </c>
      <c r="J15" s="85" t="s">
        <v>112</v>
      </c>
      <c r="K15" s="85" t="s">
        <v>104</v>
      </c>
      <c r="L15" s="86" t="s">
        <v>105</v>
      </c>
      <c r="M15" s="87">
        <v>400000</v>
      </c>
      <c r="N15" s="87">
        <v>400000</v>
      </c>
      <c r="O15" s="88">
        <v>43314</v>
      </c>
      <c r="P15" s="89">
        <v>0</v>
      </c>
      <c r="Q15" s="89">
        <v>0</v>
      </c>
      <c r="R15" s="90">
        <v>0</v>
      </c>
      <c r="S15" s="90">
        <v>0</v>
      </c>
      <c r="T15" s="90">
        <f t="shared" si="0"/>
        <v>400000</v>
      </c>
      <c r="U15" s="91"/>
    </row>
    <row r="16" spans="1:21" ht="75">
      <c r="A16" s="81">
        <v>705</v>
      </c>
      <c r="B16" s="82"/>
      <c r="C16" s="83"/>
      <c r="D16" s="83"/>
      <c r="E16" s="83"/>
      <c r="F16" s="83"/>
      <c r="G16" s="83"/>
      <c r="H16" s="83"/>
      <c r="I16" s="84" t="s">
        <v>113</v>
      </c>
      <c r="J16" s="85" t="s">
        <v>114</v>
      </c>
      <c r="K16" s="85" t="s">
        <v>104</v>
      </c>
      <c r="L16" s="86" t="s">
        <v>105</v>
      </c>
      <c r="M16" s="87">
        <v>250000</v>
      </c>
      <c r="N16" s="87">
        <v>250000</v>
      </c>
      <c r="O16" s="88">
        <v>43216</v>
      </c>
      <c r="P16" s="89">
        <v>0</v>
      </c>
      <c r="Q16" s="89">
        <v>0</v>
      </c>
      <c r="R16" s="90">
        <v>0</v>
      </c>
      <c r="S16" s="90">
        <v>0</v>
      </c>
      <c r="T16" s="90">
        <f t="shared" si="0"/>
        <v>250000</v>
      </c>
      <c r="U16" s="91"/>
    </row>
    <row r="17" spans="1:21" ht="75">
      <c r="A17" s="81">
        <v>706</v>
      </c>
      <c r="B17" s="82"/>
      <c r="C17" s="83"/>
      <c r="D17" s="83"/>
      <c r="E17" s="83"/>
      <c r="F17" s="83"/>
      <c r="G17" s="83"/>
      <c r="H17" s="83"/>
      <c r="I17" s="84" t="s">
        <v>115</v>
      </c>
      <c r="J17" s="85" t="s">
        <v>116</v>
      </c>
      <c r="K17" s="85" t="s">
        <v>104</v>
      </c>
      <c r="L17" s="86" t="s">
        <v>105</v>
      </c>
      <c r="M17" s="87">
        <v>250000</v>
      </c>
      <c r="N17" s="87">
        <v>250000</v>
      </c>
      <c r="O17" s="88">
        <v>43307</v>
      </c>
      <c r="P17" s="89">
        <v>0</v>
      </c>
      <c r="Q17" s="89">
        <v>0</v>
      </c>
      <c r="R17" s="90">
        <v>0</v>
      </c>
      <c r="S17" s="90">
        <v>0</v>
      </c>
      <c r="T17" s="90">
        <f t="shared" si="0"/>
        <v>250000</v>
      </c>
      <c r="U17" s="91"/>
    </row>
    <row r="18" spans="1:21" ht="75">
      <c r="A18" s="81">
        <v>712</v>
      </c>
      <c r="B18" s="82"/>
      <c r="C18" s="83"/>
      <c r="D18" s="83"/>
      <c r="E18" s="83"/>
      <c r="F18" s="83"/>
      <c r="G18" s="83"/>
      <c r="H18" s="83"/>
      <c r="I18" s="84" t="s">
        <v>117</v>
      </c>
      <c r="J18" s="85" t="s">
        <v>118</v>
      </c>
      <c r="K18" s="85" t="s">
        <v>104</v>
      </c>
      <c r="L18" s="86" t="s">
        <v>105</v>
      </c>
      <c r="M18" s="87">
        <v>250000</v>
      </c>
      <c r="N18" s="87">
        <v>250000</v>
      </c>
      <c r="O18" s="88">
        <v>43279</v>
      </c>
      <c r="P18" s="89">
        <v>0</v>
      </c>
      <c r="Q18" s="89">
        <v>0</v>
      </c>
      <c r="R18" s="90">
        <v>0</v>
      </c>
      <c r="S18" s="90">
        <v>0</v>
      </c>
      <c r="T18" s="90">
        <f t="shared" si="0"/>
        <v>250000</v>
      </c>
      <c r="U18" s="91"/>
    </row>
    <row r="19" spans="1:21" ht="75">
      <c r="A19" s="81">
        <v>713</v>
      </c>
      <c r="B19" s="82"/>
      <c r="C19" s="83"/>
      <c r="D19" s="83"/>
      <c r="E19" s="83"/>
      <c r="F19" s="83"/>
      <c r="G19" s="83"/>
      <c r="H19" s="83"/>
      <c r="I19" s="84" t="s">
        <v>119</v>
      </c>
      <c r="J19" s="85" t="s">
        <v>116</v>
      </c>
      <c r="K19" s="85" t="s">
        <v>104</v>
      </c>
      <c r="L19" s="86" t="s">
        <v>105</v>
      </c>
      <c r="M19" s="87">
        <v>250000</v>
      </c>
      <c r="N19" s="87">
        <v>250000</v>
      </c>
      <c r="O19" s="88">
        <v>43307</v>
      </c>
      <c r="P19" s="89">
        <v>0</v>
      </c>
      <c r="Q19" s="89">
        <v>0</v>
      </c>
      <c r="R19" s="90">
        <v>0</v>
      </c>
      <c r="S19" s="90">
        <v>0</v>
      </c>
      <c r="T19" s="90">
        <f t="shared" si="0"/>
        <v>250000</v>
      </c>
      <c r="U19" s="91"/>
    </row>
    <row r="20" spans="1:21" ht="75">
      <c r="A20" s="81">
        <v>719</v>
      </c>
      <c r="B20" s="82"/>
      <c r="C20" s="83"/>
      <c r="D20" s="83"/>
      <c r="E20" s="83"/>
      <c r="F20" s="83"/>
      <c r="G20" s="83"/>
      <c r="H20" s="83"/>
      <c r="I20" s="84" t="s">
        <v>120</v>
      </c>
      <c r="J20" s="85" t="s">
        <v>121</v>
      </c>
      <c r="K20" s="85" t="s">
        <v>104</v>
      </c>
      <c r="L20" s="86" t="s">
        <v>105</v>
      </c>
      <c r="M20" s="87">
        <v>450000</v>
      </c>
      <c r="N20" s="87">
        <v>450000</v>
      </c>
      <c r="O20" s="88">
        <v>43279</v>
      </c>
      <c r="P20" s="89">
        <v>0</v>
      </c>
      <c r="Q20" s="89">
        <v>0</v>
      </c>
      <c r="R20" s="90">
        <v>0</v>
      </c>
      <c r="S20" s="90">
        <v>0</v>
      </c>
      <c r="T20" s="90">
        <f t="shared" si="0"/>
        <v>450000</v>
      </c>
      <c r="U20" s="91"/>
    </row>
    <row r="21" spans="1:21" ht="75">
      <c r="A21" s="81">
        <v>732</v>
      </c>
      <c r="B21" s="82"/>
      <c r="C21" s="83"/>
      <c r="D21" s="83"/>
      <c r="E21" s="83"/>
      <c r="F21" s="83"/>
      <c r="G21" s="83"/>
      <c r="H21" s="83"/>
      <c r="I21" s="84">
        <v>17470418606</v>
      </c>
      <c r="J21" s="85" t="s">
        <v>122</v>
      </c>
      <c r="K21" s="85" t="s">
        <v>104</v>
      </c>
      <c r="L21" s="86" t="s">
        <v>105</v>
      </c>
      <c r="M21" s="87">
        <v>400000</v>
      </c>
      <c r="N21" s="87">
        <v>400000</v>
      </c>
      <c r="O21" s="88">
        <v>43279</v>
      </c>
      <c r="P21" s="89">
        <v>0</v>
      </c>
      <c r="Q21" s="89">
        <v>0</v>
      </c>
      <c r="R21" s="90">
        <v>0</v>
      </c>
      <c r="S21" s="90">
        <v>0</v>
      </c>
      <c r="T21" s="90">
        <f t="shared" si="0"/>
        <v>400000</v>
      </c>
      <c r="U21" s="91"/>
    </row>
    <row r="22" spans="1:21" ht="75">
      <c r="A22" s="81">
        <v>743</v>
      </c>
      <c r="B22" s="82"/>
      <c r="C22" s="83"/>
      <c r="D22" s="83"/>
      <c r="E22" s="83"/>
      <c r="F22" s="83"/>
      <c r="G22" s="83"/>
      <c r="H22" s="83"/>
      <c r="I22" s="84" t="s">
        <v>123</v>
      </c>
      <c r="J22" s="85" t="s">
        <v>124</v>
      </c>
      <c r="K22" s="85" t="s">
        <v>104</v>
      </c>
      <c r="L22" s="86" t="s">
        <v>105</v>
      </c>
      <c r="M22" s="87">
        <v>400000</v>
      </c>
      <c r="N22" s="87">
        <v>400000</v>
      </c>
      <c r="O22" s="88">
        <v>43245</v>
      </c>
      <c r="P22" s="89">
        <v>0</v>
      </c>
      <c r="Q22" s="89">
        <v>0</v>
      </c>
      <c r="R22" s="90">
        <v>0</v>
      </c>
      <c r="S22" s="90">
        <v>0</v>
      </c>
      <c r="T22" s="90">
        <f t="shared" si="0"/>
        <v>400000</v>
      </c>
      <c r="U22" s="91"/>
    </row>
    <row r="23" spans="1:21" ht="90">
      <c r="A23" s="81" t="s">
        <v>125</v>
      </c>
      <c r="B23" s="82"/>
      <c r="C23" s="83"/>
      <c r="D23" s="83"/>
      <c r="E23" s="83"/>
      <c r="F23" s="83"/>
      <c r="G23" s="83"/>
      <c r="H23" s="83"/>
      <c r="I23" s="84"/>
      <c r="J23" s="92" t="s">
        <v>126</v>
      </c>
      <c r="K23" s="85" t="s">
        <v>104</v>
      </c>
      <c r="L23" s="86" t="s">
        <v>105</v>
      </c>
      <c r="M23" s="87">
        <v>747212</v>
      </c>
      <c r="N23" s="87">
        <v>747212</v>
      </c>
      <c r="O23" s="88" t="s">
        <v>127</v>
      </c>
      <c r="P23" s="89">
        <v>0</v>
      </c>
      <c r="Q23" s="89">
        <v>0</v>
      </c>
      <c r="R23" s="90">
        <v>0</v>
      </c>
      <c r="S23" s="90">
        <v>0</v>
      </c>
      <c r="T23" s="90">
        <f t="shared" si="0"/>
        <v>747212</v>
      </c>
      <c r="U23" s="91"/>
    </row>
    <row r="24" spans="1:21">
      <c r="A24" s="93"/>
      <c r="B24" s="82"/>
      <c r="C24" s="83"/>
      <c r="D24" s="83"/>
      <c r="E24" s="83"/>
      <c r="F24" s="83"/>
      <c r="G24" s="83"/>
      <c r="H24" s="83"/>
      <c r="I24" s="94"/>
      <c r="J24" s="95"/>
      <c r="K24" s="85"/>
      <c r="L24" s="86"/>
      <c r="M24" s="87">
        <f>SUM(M8:M23)</f>
        <v>6000000</v>
      </c>
      <c r="N24" s="87">
        <f>SUM(N8:N23)</f>
        <v>6000000</v>
      </c>
      <c r="O24" s="88"/>
      <c r="P24" s="96"/>
      <c r="Q24" s="89"/>
      <c r="R24" s="97">
        <f>SUM(R8:R23)</f>
        <v>502788</v>
      </c>
      <c r="S24" s="97">
        <f>SUM(S8:S22)</f>
        <v>0</v>
      </c>
      <c r="T24" s="97">
        <f>SUM(T8:T23)</f>
        <v>5497212</v>
      </c>
      <c r="U24" s="98"/>
    </row>
    <row r="25" spans="1:21" ht="15.75">
      <c r="A25" s="62"/>
      <c r="B25" s="62"/>
      <c r="C25" s="99"/>
      <c r="D25" s="99"/>
      <c r="E25" s="99"/>
      <c r="F25" s="99"/>
      <c r="G25" s="99"/>
      <c r="H25" s="99"/>
      <c r="I25" s="100"/>
      <c r="J25" s="62"/>
      <c r="K25" s="101"/>
      <c r="L25" s="62"/>
      <c r="M25" s="102"/>
      <c r="N25" s="103"/>
      <c r="O25" s="104"/>
      <c r="P25" s="62"/>
      <c r="Q25" s="62"/>
      <c r="R25" s="105"/>
      <c r="S25" s="105"/>
      <c r="T25" s="105"/>
      <c r="U25" s="99"/>
    </row>
    <row r="26" spans="1:21" ht="45">
      <c r="A26" s="93" t="s">
        <v>128</v>
      </c>
      <c r="B26" s="82"/>
      <c r="C26" s="83"/>
      <c r="D26" s="83"/>
      <c r="E26" s="83"/>
      <c r="F26" s="83"/>
      <c r="G26" s="83"/>
      <c r="H26" s="83"/>
      <c r="I26" s="84" t="s">
        <v>129</v>
      </c>
      <c r="J26" s="106" t="s">
        <v>130</v>
      </c>
      <c r="K26" s="85" t="s">
        <v>104</v>
      </c>
      <c r="L26" s="86" t="s">
        <v>105</v>
      </c>
      <c r="M26" s="87">
        <v>30000000</v>
      </c>
      <c r="N26" s="87">
        <v>30000000</v>
      </c>
      <c r="O26" s="88" t="s">
        <v>127</v>
      </c>
      <c r="P26" s="89">
        <v>0</v>
      </c>
      <c r="Q26" s="89">
        <v>0</v>
      </c>
      <c r="R26" s="90">
        <v>0</v>
      </c>
      <c r="S26" s="90">
        <v>0</v>
      </c>
      <c r="T26" s="90">
        <f>N26-R26-S26</f>
        <v>30000000</v>
      </c>
      <c r="U26" s="91"/>
    </row>
  </sheetData>
  <mergeCells count="19">
    <mergeCell ref="U5:U7"/>
    <mergeCell ref="O5:O7"/>
    <mergeCell ref="P5:P7"/>
    <mergeCell ref="Q5:Q7"/>
    <mergeCell ref="R5:R7"/>
    <mergeCell ref="S5:S7"/>
    <mergeCell ref="T5:T7"/>
    <mergeCell ref="A3:H3"/>
    <mergeCell ref="J3:K3"/>
    <mergeCell ref="N5:N7"/>
    <mergeCell ref="J1:K1"/>
    <mergeCell ref="L1:L3"/>
    <mergeCell ref="M1:M3"/>
    <mergeCell ref="J2:K2"/>
    <mergeCell ref="I5:I7"/>
    <mergeCell ref="J5:J7"/>
    <mergeCell ref="K5:K7"/>
    <mergeCell ref="L5:L7"/>
    <mergeCell ref="M5:M7"/>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workbookViewId="0">
      <selection activeCell="B36" sqref="B36:N36"/>
    </sheetView>
  </sheetViews>
  <sheetFormatPr defaultRowHeight="15"/>
  <sheetData>
    <row r="1" spans="1:14">
      <c r="A1" s="439" t="s">
        <v>134</v>
      </c>
      <c r="B1" s="498" t="s">
        <v>515</v>
      </c>
      <c r="C1" s="499"/>
      <c r="D1" s="499"/>
      <c r="E1" s="499"/>
      <c r="F1" s="499"/>
      <c r="G1" s="499"/>
      <c r="H1" s="499"/>
      <c r="I1" s="499"/>
      <c r="J1" s="499"/>
      <c r="K1" s="499"/>
      <c r="L1" s="499"/>
      <c r="M1" s="499"/>
      <c r="N1" s="500"/>
    </row>
    <row r="2" spans="1:14">
      <c r="A2" s="440"/>
      <c r="B2" s="501"/>
      <c r="C2" s="502"/>
      <c r="D2" s="502"/>
      <c r="E2" s="502"/>
      <c r="F2" s="502"/>
      <c r="G2" s="502"/>
      <c r="H2" s="502"/>
      <c r="I2" s="502"/>
      <c r="J2" s="502"/>
      <c r="K2" s="502"/>
      <c r="L2" s="502"/>
      <c r="M2" s="502"/>
      <c r="N2" s="503"/>
    </row>
    <row r="3" spans="1:14">
      <c r="A3" s="441"/>
      <c r="B3" s="504"/>
      <c r="C3" s="505"/>
      <c r="D3" s="505"/>
      <c r="E3" s="505"/>
      <c r="F3" s="505"/>
      <c r="G3" s="505"/>
      <c r="H3" s="505"/>
      <c r="I3" s="505"/>
      <c r="J3" s="505"/>
      <c r="K3" s="505"/>
      <c r="L3" s="505"/>
      <c r="M3" s="505"/>
      <c r="N3" s="506"/>
    </row>
    <row r="4" spans="1:14">
      <c r="A4" s="121">
        <v>1</v>
      </c>
      <c r="B4" s="495" t="s">
        <v>516</v>
      </c>
      <c r="C4" s="496"/>
      <c r="D4" s="496"/>
      <c r="E4" s="496"/>
      <c r="F4" s="496"/>
      <c r="G4" s="496"/>
      <c r="H4" s="496"/>
      <c r="I4" s="496"/>
      <c r="J4" s="496"/>
      <c r="K4" s="496"/>
      <c r="L4" s="496"/>
      <c r="M4" s="496"/>
      <c r="N4" s="497"/>
    </row>
    <row r="5" spans="1:14">
      <c r="A5" s="121">
        <v>15</v>
      </c>
      <c r="B5" s="495" t="s">
        <v>517</v>
      </c>
      <c r="C5" s="496"/>
      <c r="D5" s="496"/>
      <c r="E5" s="496"/>
      <c r="F5" s="496"/>
      <c r="G5" s="496"/>
      <c r="H5" s="496"/>
      <c r="I5" s="496"/>
      <c r="J5" s="496"/>
      <c r="K5" s="496"/>
      <c r="L5" s="496"/>
      <c r="M5" s="496"/>
      <c r="N5" s="497"/>
    </row>
    <row r="6" spans="1:14">
      <c r="A6" s="121">
        <v>21</v>
      </c>
      <c r="B6" s="495" t="s">
        <v>518</v>
      </c>
      <c r="C6" s="496"/>
      <c r="D6" s="496"/>
      <c r="E6" s="496"/>
      <c r="F6" s="496"/>
      <c r="G6" s="496"/>
      <c r="H6" s="496"/>
      <c r="I6" s="496"/>
      <c r="J6" s="496"/>
      <c r="K6" s="496"/>
      <c r="L6" s="496"/>
      <c r="M6" s="496"/>
      <c r="N6" s="497"/>
    </row>
    <row r="7" spans="1:14">
      <c r="A7" s="121">
        <v>22</v>
      </c>
      <c r="B7" s="495" t="s">
        <v>519</v>
      </c>
      <c r="C7" s="496"/>
      <c r="D7" s="496"/>
      <c r="E7" s="496"/>
      <c r="F7" s="496"/>
      <c r="G7" s="496"/>
      <c r="H7" s="496"/>
      <c r="I7" s="496"/>
      <c r="J7" s="496"/>
      <c r="K7" s="496"/>
      <c r="L7" s="496"/>
      <c r="M7" s="496"/>
      <c r="N7" s="497"/>
    </row>
    <row r="8" spans="1:14">
      <c r="A8" s="121">
        <v>27</v>
      </c>
      <c r="B8" s="495" t="s">
        <v>520</v>
      </c>
      <c r="C8" s="496"/>
      <c r="D8" s="496"/>
      <c r="E8" s="496"/>
      <c r="F8" s="496"/>
      <c r="G8" s="496"/>
      <c r="H8" s="496"/>
      <c r="I8" s="496"/>
      <c r="J8" s="496"/>
      <c r="K8" s="496"/>
      <c r="L8" s="496"/>
      <c r="M8" s="496"/>
      <c r="N8" s="497"/>
    </row>
    <row r="9" spans="1:14">
      <c r="A9" s="121">
        <v>29</v>
      </c>
      <c r="B9" s="495" t="s">
        <v>520</v>
      </c>
      <c r="C9" s="496"/>
      <c r="D9" s="496"/>
      <c r="E9" s="496"/>
      <c r="F9" s="496"/>
      <c r="G9" s="496"/>
      <c r="H9" s="496"/>
      <c r="I9" s="496"/>
      <c r="J9" s="496"/>
      <c r="K9" s="496"/>
      <c r="L9" s="496"/>
      <c r="M9" s="496"/>
      <c r="N9" s="497"/>
    </row>
    <row r="10" spans="1:14">
      <c r="A10" s="121">
        <v>31</v>
      </c>
      <c r="B10" s="495" t="s">
        <v>521</v>
      </c>
      <c r="C10" s="496"/>
      <c r="D10" s="496"/>
      <c r="E10" s="496"/>
      <c r="F10" s="496"/>
      <c r="G10" s="496"/>
      <c r="H10" s="496"/>
      <c r="I10" s="496"/>
      <c r="J10" s="496"/>
      <c r="K10" s="496"/>
      <c r="L10" s="496"/>
      <c r="M10" s="496"/>
      <c r="N10" s="497"/>
    </row>
    <row r="11" spans="1:14">
      <c r="A11" s="121">
        <v>32</v>
      </c>
      <c r="B11" s="495" t="s">
        <v>522</v>
      </c>
      <c r="C11" s="496"/>
      <c r="D11" s="496"/>
      <c r="E11" s="496"/>
      <c r="F11" s="496"/>
      <c r="G11" s="496"/>
      <c r="H11" s="496"/>
      <c r="I11" s="496"/>
      <c r="J11" s="496"/>
      <c r="K11" s="496"/>
      <c r="L11" s="496"/>
      <c r="M11" s="496"/>
      <c r="N11" s="497"/>
    </row>
    <row r="12" spans="1:14">
      <c r="A12" s="121">
        <v>34</v>
      </c>
      <c r="B12" s="495" t="s">
        <v>523</v>
      </c>
      <c r="C12" s="496"/>
      <c r="D12" s="496"/>
      <c r="E12" s="496"/>
      <c r="F12" s="496"/>
      <c r="G12" s="496"/>
      <c r="H12" s="496"/>
      <c r="I12" s="496"/>
      <c r="J12" s="496"/>
      <c r="K12" s="496"/>
      <c r="L12" s="496"/>
      <c r="M12" s="496"/>
      <c r="N12" s="497"/>
    </row>
    <row r="13" spans="1:14">
      <c r="A13" s="121">
        <v>42</v>
      </c>
      <c r="B13" s="495" t="s">
        <v>524</v>
      </c>
      <c r="C13" s="496"/>
      <c r="D13" s="496"/>
      <c r="E13" s="496"/>
      <c r="F13" s="496"/>
      <c r="G13" s="496"/>
      <c r="H13" s="496"/>
      <c r="I13" s="496"/>
      <c r="J13" s="496"/>
      <c r="K13" s="496"/>
      <c r="L13" s="496"/>
      <c r="M13" s="496"/>
      <c r="N13" s="497"/>
    </row>
    <row r="14" spans="1:14">
      <c r="A14" s="121">
        <v>46</v>
      </c>
      <c r="B14" s="495" t="s">
        <v>525</v>
      </c>
      <c r="C14" s="496"/>
      <c r="D14" s="496"/>
      <c r="E14" s="496"/>
      <c r="F14" s="496"/>
      <c r="G14" s="496"/>
      <c r="H14" s="496"/>
      <c r="I14" s="496"/>
      <c r="J14" s="496"/>
      <c r="K14" s="496"/>
      <c r="L14" s="496"/>
      <c r="M14" s="496"/>
      <c r="N14" s="497"/>
    </row>
    <row r="15" spans="1:14">
      <c r="A15" s="121">
        <v>47</v>
      </c>
      <c r="B15" s="495" t="s">
        <v>526</v>
      </c>
      <c r="C15" s="496"/>
      <c r="D15" s="496"/>
      <c r="E15" s="496"/>
      <c r="F15" s="496"/>
      <c r="G15" s="496"/>
      <c r="H15" s="496"/>
      <c r="I15" s="496"/>
      <c r="J15" s="496"/>
      <c r="K15" s="496"/>
      <c r="L15" s="496"/>
      <c r="M15" s="496"/>
      <c r="N15" s="497"/>
    </row>
    <row r="16" spans="1:14">
      <c r="A16" s="121">
        <v>49</v>
      </c>
      <c r="B16" s="495" t="s">
        <v>527</v>
      </c>
      <c r="C16" s="496"/>
      <c r="D16" s="496"/>
      <c r="E16" s="496"/>
      <c r="F16" s="496"/>
      <c r="G16" s="496"/>
      <c r="H16" s="496"/>
      <c r="I16" s="496"/>
      <c r="J16" s="496"/>
      <c r="K16" s="496"/>
      <c r="L16" s="496"/>
      <c r="M16" s="496"/>
      <c r="N16" s="497"/>
    </row>
    <row r="17" spans="1:14">
      <c r="A17" s="121">
        <v>53</v>
      </c>
      <c r="B17" s="495" t="s">
        <v>528</v>
      </c>
      <c r="C17" s="496"/>
      <c r="D17" s="496"/>
      <c r="E17" s="496"/>
      <c r="F17" s="496"/>
      <c r="G17" s="496"/>
      <c r="H17" s="496"/>
      <c r="I17" s="496"/>
      <c r="J17" s="496"/>
      <c r="K17" s="496"/>
      <c r="L17" s="496"/>
      <c r="M17" s="496"/>
      <c r="N17" s="497"/>
    </row>
    <row r="18" spans="1:14">
      <c r="A18" s="121">
        <v>56</v>
      </c>
      <c r="B18" s="495" t="s">
        <v>529</v>
      </c>
      <c r="C18" s="496"/>
      <c r="D18" s="496"/>
      <c r="E18" s="496"/>
      <c r="F18" s="496"/>
      <c r="G18" s="496"/>
      <c r="H18" s="496"/>
      <c r="I18" s="496"/>
      <c r="J18" s="496"/>
      <c r="K18" s="496"/>
      <c r="L18" s="496"/>
      <c r="M18" s="496"/>
      <c r="N18" s="497"/>
    </row>
    <row r="19" spans="1:14">
      <c r="A19" s="121">
        <v>58</v>
      </c>
      <c r="B19" s="495" t="s">
        <v>530</v>
      </c>
      <c r="C19" s="496"/>
      <c r="D19" s="496"/>
      <c r="E19" s="496"/>
      <c r="F19" s="496"/>
      <c r="G19" s="496"/>
      <c r="H19" s="496"/>
      <c r="I19" s="496"/>
      <c r="J19" s="496"/>
      <c r="K19" s="496"/>
      <c r="L19" s="496"/>
      <c r="M19" s="496"/>
      <c r="N19" s="497"/>
    </row>
    <row r="20" spans="1:14">
      <c r="A20" s="121">
        <v>61</v>
      </c>
      <c r="B20" s="495" t="s">
        <v>531</v>
      </c>
      <c r="C20" s="496"/>
      <c r="D20" s="496"/>
      <c r="E20" s="496"/>
      <c r="F20" s="496"/>
      <c r="G20" s="496"/>
      <c r="H20" s="496"/>
      <c r="I20" s="496"/>
      <c r="J20" s="496"/>
      <c r="K20" s="496"/>
      <c r="L20" s="496"/>
      <c r="M20" s="496"/>
      <c r="N20" s="497"/>
    </row>
    <row r="21" spans="1:14">
      <c r="A21" s="121">
        <v>66</v>
      </c>
      <c r="B21" s="495" t="s">
        <v>532</v>
      </c>
      <c r="C21" s="496"/>
      <c r="D21" s="496"/>
      <c r="E21" s="496"/>
      <c r="F21" s="496"/>
      <c r="G21" s="496"/>
      <c r="H21" s="496"/>
      <c r="I21" s="496"/>
      <c r="J21" s="496"/>
      <c r="K21" s="496"/>
      <c r="L21" s="496"/>
      <c r="M21" s="496"/>
      <c r="N21" s="497"/>
    </row>
    <row r="22" spans="1:14">
      <c r="A22" s="121">
        <v>71</v>
      </c>
      <c r="B22" s="495" t="s">
        <v>533</v>
      </c>
      <c r="C22" s="496"/>
      <c r="D22" s="496"/>
      <c r="E22" s="496"/>
      <c r="F22" s="496"/>
      <c r="G22" s="496"/>
      <c r="H22" s="496"/>
      <c r="I22" s="496"/>
      <c r="J22" s="496"/>
      <c r="K22" s="496"/>
      <c r="L22" s="496"/>
      <c r="M22" s="496"/>
      <c r="N22" s="497"/>
    </row>
    <row r="23" spans="1:14">
      <c r="A23" s="121">
        <v>74</v>
      </c>
      <c r="B23" s="495" t="s">
        <v>534</v>
      </c>
      <c r="C23" s="496"/>
      <c r="D23" s="496"/>
      <c r="E23" s="496"/>
      <c r="F23" s="496"/>
      <c r="G23" s="496"/>
      <c r="H23" s="496"/>
      <c r="I23" s="496"/>
      <c r="J23" s="496"/>
      <c r="K23" s="496"/>
      <c r="L23" s="496"/>
      <c r="M23" s="496"/>
      <c r="N23" s="497"/>
    </row>
    <row r="24" spans="1:14">
      <c r="A24" s="121">
        <v>79</v>
      </c>
      <c r="B24" s="495" t="s">
        <v>520</v>
      </c>
      <c r="C24" s="496"/>
      <c r="D24" s="496"/>
      <c r="E24" s="496"/>
      <c r="F24" s="496"/>
      <c r="G24" s="496"/>
      <c r="H24" s="496"/>
      <c r="I24" s="496"/>
      <c r="J24" s="496"/>
      <c r="K24" s="496"/>
      <c r="L24" s="496"/>
      <c r="M24" s="496"/>
      <c r="N24" s="497"/>
    </row>
    <row r="25" spans="1:14">
      <c r="A25" s="121">
        <v>82</v>
      </c>
      <c r="B25" s="495" t="s">
        <v>520</v>
      </c>
      <c r="C25" s="496"/>
      <c r="D25" s="496"/>
      <c r="E25" s="496"/>
      <c r="F25" s="496"/>
      <c r="G25" s="496"/>
      <c r="H25" s="496"/>
      <c r="I25" s="496"/>
      <c r="J25" s="496"/>
      <c r="K25" s="496"/>
      <c r="L25" s="496"/>
      <c r="M25" s="496"/>
      <c r="N25" s="497"/>
    </row>
    <row r="26" spans="1:14">
      <c r="A26" s="121">
        <v>84</v>
      </c>
      <c r="B26" s="495" t="s">
        <v>535</v>
      </c>
      <c r="C26" s="496"/>
      <c r="D26" s="496"/>
      <c r="E26" s="496"/>
      <c r="F26" s="496"/>
      <c r="G26" s="496"/>
      <c r="H26" s="496"/>
      <c r="I26" s="496"/>
      <c r="J26" s="496"/>
      <c r="K26" s="496"/>
      <c r="L26" s="496"/>
      <c r="M26" s="496"/>
      <c r="N26" s="497"/>
    </row>
    <row r="27" spans="1:14">
      <c r="A27" s="121">
        <v>85</v>
      </c>
      <c r="B27" s="495" t="s">
        <v>536</v>
      </c>
      <c r="C27" s="496"/>
      <c r="D27" s="496"/>
      <c r="E27" s="496"/>
      <c r="F27" s="496"/>
      <c r="G27" s="496"/>
      <c r="H27" s="496"/>
      <c r="I27" s="496"/>
      <c r="J27" s="496"/>
      <c r="K27" s="496"/>
      <c r="L27" s="496"/>
      <c r="M27" s="496"/>
      <c r="N27" s="497"/>
    </row>
    <row r="28" spans="1:14">
      <c r="A28" s="121">
        <v>88</v>
      </c>
      <c r="B28" s="495" t="s">
        <v>537</v>
      </c>
      <c r="C28" s="496"/>
      <c r="D28" s="496"/>
      <c r="E28" s="496"/>
      <c r="F28" s="496"/>
      <c r="G28" s="496"/>
      <c r="H28" s="496"/>
      <c r="I28" s="496"/>
      <c r="J28" s="496"/>
      <c r="K28" s="496"/>
      <c r="L28" s="496"/>
      <c r="M28" s="496"/>
      <c r="N28" s="497"/>
    </row>
    <row r="29" spans="1:14">
      <c r="A29" s="121">
        <v>89</v>
      </c>
      <c r="B29" s="495" t="s">
        <v>538</v>
      </c>
      <c r="C29" s="496"/>
      <c r="D29" s="496"/>
      <c r="E29" s="496"/>
      <c r="F29" s="496"/>
      <c r="G29" s="496"/>
      <c r="H29" s="496"/>
      <c r="I29" s="496"/>
      <c r="J29" s="496"/>
      <c r="K29" s="496"/>
      <c r="L29" s="496"/>
      <c r="M29" s="496"/>
      <c r="N29" s="497"/>
    </row>
    <row r="30" spans="1:14">
      <c r="A30" s="121">
        <v>90</v>
      </c>
      <c r="B30" s="495" t="s">
        <v>539</v>
      </c>
      <c r="C30" s="496"/>
      <c r="D30" s="496"/>
      <c r="E30" s="496"/>
      <c r="F30" s="496"/>
      <c r="G30" s="496"/>
      <c r="H30" s="496"/>
      <c r="I30" s="496"/>
      <c r="J30" s="496"/>
      <c r="K30" s="496"/>
      <c r="L30" s="496"/>
      <c r="M30" s="496"/>
      <c r="N30" s="497"/>
    </row>
    <row r="31" spans="1:14">
      <c r="A31" s="121">
        <v>92</v>
      </c>
      <c r="B31" s="495" t="s">
        <v>540</v>
      </c>
      <c r="C31" s="496"/>
      <c r="D31" s="496"/>
      <c r="E31" s="496"/>
      <c r="F31" s="496"/>
      <c r="G31" s="496"/>
      <c r="H31" s="496"/>
      <c r="I31" s="496"/>
      <c r="J31" s="496"/>
      <c r="K31" s="496"/>
      <c r="L31" s="496"/>
      <c r="M31" s="496"/>
      <c r="N31" s="497"/>
    </row>
    <row r="32" spans="1:14">
      <c r="A32" s="121">
        <v>94</v>
      </c>
      <c r="B32" s="495" t="s">
        <v>541</v>
      </c>
      <c r="C32" s="496"/>
      <c r="D32" s="496"/>
      <c r="E32" s="496"/>
      <c r="F32" s="496"/>
      <c r="G32" s="496"/>
      <c r="H32" s="496"/>
      <c r="I32" s="496"/>
      <c r="J32" s="496"/>
      <c r="K32" s="496"/>
      <c r="L32" s="496"/>
      <c r="M32" s="496"/>
      <c r="N32" s="497"/>
    </row>
    <row r="33" spans="1:14">
      <c r="A33" s="121">
        <v>103</v>
      </c>
      <c r="B33" s="495" t="s">
        <v>542</v>
      </c>
      <c r="C33" s="496"/>
      <c r="D33" s="496"/>
      <c r="E33" s="496"/>
      <c r="F33" s="496"/>
      <c r="G33" s="496"/>
      <c r="H33" s="496"/>
      <c r="I33" s="496"/>
      <c r="J33" s="496"/>
      <c r="K33" s="496"/>
      <c r="L33" s="496"/>
      <c r="M33" s="496"/>
      <c r="N33" s="497"/>
    </row>
    <row r="34" spans="1:14">
      <c r="A34" s="121">
        <v>105</v>
      </c>
      <c r="B34" s="495" t="s">
        <v>543</v>
      </c>
      <c r="C34" s="496"/>
      <c r="D34" s="496"/>
      <c r="E34" s="496"/>
      <c r="F34" s="496"/>
      <c r="G34" s="496"/>
      <c r="H34" s="496"/>
      <c r="I34" s="496"/>
      <c r="J34" s="496"/>
      <c r="K34" s="496"/>
      <c r="L34" s="496"/>
      <c r="M34" s="496"/>
      <c r="N34" s="497"/>
    </row>
    <row r="35" spans="1:14">
      <c r="A35" s="121">
        <v>106</v>
      </c>
      <c r="B35" s="495" t="s">
        <v>544</v>
      </c>
      <c r="C35" s="496"/>
      <c r="D35" s="496"/>
      <c r="E35" s="496"/>
      <c r="F35" s="496"/>
      <c r="G35" s="496"/>
      <c r="H35" s="496"/>
      <c r="I35" s="496"/>
      <c r="J35" s="496"/>
      <c r="K35" s="496"/>
      <c r="L35" s="496"/>
      <c r="M35" s="496"/>
      <c r="N35" s="497"/>
    </row>
    <row r="36" spans="1:14">
      <c r="A36" s="121">
        <v>112</v>
      </c>
      <c r="B36" s="495" t="s">
        <v>545</v>
      </c>
      <c r="C36" s="496"/>
      <c r="D36" s="496"/>
      <c r="E36" s="496"/>
      <c r="F36" s="496"/>
      <c r="G36" s="496"/>
      <c r="H36" s="496"/>
      <c r="I36" s="496"/>
      <c r="J36" s="496"/>
      <c r="K36" s="496"/>
      <c r="L36" s="496"/>
      <c r="M36" s="496"/>
      <c r="N36" s="497"/>
    </row>
    <row r="37" spans="1:14">
      <c r="A37" s="121">
        <v>117</v>
      </c>
      <c r="B37" s="495" t="s">
        <v>546</v>
      </c>
      <c r="C37" s="496"/>
      <c r="D37" s="496"/>
      <c r="E37" s="496"/>
      <c r="F37" s="496"/>
      <c r="G37" s="496"/>
      <c r="H37" s="496"/>
      <c r="I37" s="496"/>
      <c r="J37" s="496"/>
      <c r="K37" s="496"/>
      <c r="L37" s="496"/>
      <c r="M37" s="496"/>
      <c r="N37" s="497"/>
    </row>
    <row r="38" spans="1:14">
      <c r="A38" s="121">
        <v>119</v>
      </c>
      <c r="B38" s="495" t="s">
        <v>547</v>
      </c>
      <c r="C38" s="496"/>
      <c r="D38" s="496"/>
      <c r="E38" s="496"/>
      <c r="F38" s="496"/>
      <c r="G38" s="496"/>
      <c r="H38" s="496"/>
      <c r="I38" s="496"/>
      <c r="J38" s="496"/>
      <c r="K38" s="496"/>
      <c r="L38" s="496"/>
      <c r="M38" s="496"/>
      <c r="N38" s="497"/>
    </row>
    <row r="39" spans="1:14">
      <c r="A39" s="121">
        <v>120</v>
      </c>
      <c r="B39" s="495" t="s">
        <v>548</v>
      </c>
      <c r="C39" s="496"/>
      <c r="D39" s="496"/>
      <c r="E39" s="496"/>
      <c r="F39" s="496"/>
      <c r="G39" s="496"/>
      <c r="H39" s="496"/>
      <c r="I39" s="496"/>
      <c r="J39" s="496"/>
      <c r="K39" s="496"/>
      <c r="L39" s="496"/>
      <c r="M39" s="496"/>
      <c r="N39" s="497"/>
    </row>
    <row r="40" spans="1:14">
      <c r="A40" s="121">
        <v>122</v>
      </c>
      <c r="B40" s="495" t="s">
        <v>549</v>
      </c>
      <c r="C40" s="496"/>
      <c r="D40" s="496"/>
      <c r="E40" s="496"/>
      <c r="F40" s="496"/>
      <c r="G40" s="496"/>
      <c r="H40" s="496"/>
      <c r="I40" s="496"/>
      <c r="J40" s="496"/>
      <c r="K40" s="496"/>
      <c r="L40" s="496"/>
      <c r="M40" s="496"/>
      <c r="N40" s="497"/>
    </row>
    <row r="41" spans="1:14">
      <c r="A41" s="121">
        <v>123</v>
      </c>
      <c r="B41" s="495" t="s">
        <v>550</v>
      </c>
      <c r="C41" s="496"/>
      <c r="D41" s="496"/>
      <c r="E41" s="496"/>
      <c r="F41" s="496"/>
      <c r="G41" s="496"/>
      <c r="H41" s="496"/>
      <c r="I41" s="496"/>
      <c r="J41" s="496"/>
      <c r="K41" s="496"/>
      <c r="L41" s="496"/>
      <c r="M41" s="496"/>
      <c r="N41" s="497"/>
    </row>
    <row r="42" spans="1:14">
      <c r="A42" s="121">
        <v>126</v>
      </c>
      <c r="B42" s="495" t="s">
        <v>551</v>
      </c>
      <c r="C42" s="496"/>
      <c r="D42" s="496"/>
      <c r="E42" s="496"/>
      <c r="F42" s="496"/>
      <c r="G42" s="496"/>
      <c r="H42" s="496"/>
      <c r="I42" s="496"/>
      <c r="J42" s="496"/>
      <c r="K42" s="496"/>
      <c r="L42" s="496"/>
      <c r="M42" s="496"/>
      <c r="N42" s="497"/>
    </row>
    <row r="43" spans="1:14">
      <c r="A43" s="121">
        <v>127</v>
      </c>
      <c r="B43" s="495" t="s">
        <v>552</v>
      </c>
      <c r="C43" s="496"/>
      <c r="D43" s="496"/>
      <c r="E43" s="496"/>
      <c r="F43" s="496"/>
      <c r="G43" s="496"/>
      <c r="H43" s="496"/>
      <c r="I43" s="496"/>
      <c r="J43" s="496"/>
      <c r="K43" s="496"/>
      <c r="L43" s="496"/>
      <c r="M43" s="496"/>
      <c r="N43" s="497"/>
    </row>
    <row r="44" spans="1:14">
      <c r="A44" s="121">
        <v>128</v>
      </c>
      <c r="B44" s="495" t="s">
        <v>553</v>
      </c>
      <c r="C44" s="496"/>
      <c r="D44" s="496"/>
      <c r="E44" s="496"/>
      <c r="F44" s="496"/>
      <c r="G44" s="496"/>
      <c r="H44" s="496"/>
      <c r="I44" s="496"/>
      <c r="J44" s="496"/>
      <c r="K44" s="496"/>
      <c r="L44" s="496"/>
      <c r="M44" s="496"/>
      <c r="N44" s="497"/>
    </row>
    <row r="45" spans="1:14">
      <c r="A45" s="121">
        <v>129</v>
      </c>
      <c r="B45" s="495" t="s">
        <v>554</v>
      </c>
      <c r="C45" s="496"/>
      <c r="D45" s="496"/>
      <c r="E45" s="496"/>
      <c r="F45" s="496"/>
      <c r="G45" s="496"/>
      <c r="H45" s="496"/>
      <c r="I45" s="496"/>
      <c r="J45" s="496"/>
      <c r="K45" s="496"/>
      <c r="L45" s="496"/>
      <c r="M45" s="496"/>
      <c r="N45" s="497"/>
    </row>
    <row r="46" spans="1:14">
      <c r="A46" s="121">
        <v>131</v>
      </c>
      <c r="B46" s="495" t="s">
        <v>555</v>
      </c>
      <c r="C46" s="496"/>
      <c r="D46" s="496"/>
      <c r="E46" s="496"/>
      <c r="F46" s="496"/>
      <c r="G46" s="496"/>
      <c r="H46" s="496"/>
      <c r="I46" s="496"/>
      <c r="J46" s="496"/>
      <c r="K46" s="496"/>
      <c r="L46" s="496"/>
      <c r="M46" s="496"/>
      <c r="N46" s="497"/>
    </row>
    <row r="47" spans="1:14">
      <c r="A47" s="121">
        <v>133</v>
      </c>
      <c r="B47" s="495" t="s">
        <v>556</v>
      </c>
      <c r="C47" s="496"/>
      <c r="D47" s="496"/>
      <c r="E47" s="496"/>
      <c r="F47" s="496"/>
      <c r="G47" s="496"/>
      <c r="H47" s="496"/>
      <c r="I47" s="496"/>
      <c r="J47" s="496"/>
      <c r="K47" s="496"/>
      <c r="L47" s="496"/>
      <c r="M47" s="496"/>
      <c r="N47" s="497"/>
    </row>
    <row r="48" spans="1:14">
      <c r="A48" s="121">
        <v>134</v>
      </c>
      <c r="B48" s="495" t="s">
        <v>520</v>
      </c>
      <c r="C48" s="496"/>
      <c r="D48" s="496"/>
      <c r="E48" s="496"/>
      <c r="F48" s="496"/>
      <c r="G48" s="496"/>
      <c r="H48" s="496"/>
      <c r="I48" s="496"/>
      <c r="J48" s="496"/>
      <c r="K48" s="496"/>
      <c r="L48" s="496"/>
      <c r="M48" s="496"/>
      <c r="N48" s="497"/>
    </row>
    <row r="49" spans="1:14">
      <c r="A49" s="121">
        <v>135</v>
      </c>
      <c r="B49" s="495" t="s">
        <v>557</v>
      </c>
      <c r="C49" s="496"/>
      <c r="D49" s="496"/>
      <c r="E49" s="496"/>
      <c r="F49" s="496"/>
      <c r="G49" s="496"/>
      <c r="H49" s="496"/>
      <c r="I49" s="496"/>
      <c r="J49" s="496"/>
      <c r="K49" s="496"/>
      <c r="L49" s="496"/>
      <c r="M49" s="496"/>
      <c r="N49" s="497"/>
    </row>
    <row r="50" spans="1:14">
      <c r="A50" s="121">
        <v>136</v>
      </c>
      <c r="B50" s="495" t="s">
        <v>558</v>
      </c>
      <c r="C50" s="496"/>
      <c r="D50" s="496"/>
      <c r="E50" s="496"/>
      <c r="F50" s="496"/>
      <c r="G50" s="496"/>
      <c r="H50" s="496"/>
      <c r="I50" s="496"/>
      <c r="J50" s="496"/>
      <c r="K50" s="496"/>
      <c r="L50" s="496"/>
      <c r="M50" s="496"/>
      <c r="N50" s="497"/>
    </row>
    <row r="51" spans="1:14">
      <c r="A51" s="121">
        <v>137</v>
      </c>
      <c r="B51" s="495" t="s">
        <v>559</v>
      </c>
      <c r="C51" s="496"/>
      <c r="D51" s="496"/>
      <c r="E51" s="496"/>
      <c r="F51" s="496"/>
      <c r="G51" s="496"/>
      <c r="H51" s="496"/>
      <c r="I51" s="496"/>
      <c r="J51" s="496"/>
      <c r="K51" s="496"/>
      <c r="L51" s="496"/>
      <c r="M51" s="496"/>
      <c r="N51" s="497"/>
    </row>
    <row r="52" spans="1:14">
      <c r="A52" s="121">
        <v>139</v>
      </c>
      <c r="B52" s="495" t="s">
        <v>560</v>
      </c>
      <c r="C52" s="496"/>
      <c r="D52" s="496"/>
      <c r="E52" s="496"/>
      <c r="F52" s="496"/>
      <c r="G52" s="496"/>
      <c r="H52" s="496"/>
      <c r="I52" s="496"/>
      <c r="J52" s="496"/>
      <c r="K52" s="496"/>
      <c r="L52" s="496"/>
      <c r="M52" s="496"/>
      <c r="N52" s="497"/>
    </row>
    <row r="53" spans="1:14">
      <c r="A53" s="121">
        <v>140</v>
      </c>
      <c r="B53" s="495" t="s">
        <v>561</v>
      </c>
      <c r="C53" s="496"/>
      <c r="D53" s="496"/>
      <c r="E53" s="496"/>
      <c r="F53" s="496"/>
      <c r="G53" s="496"/>
      <c r="H53" s="496"/>
      <c r="I53" s="496"/>
      <c r="J53" s="496"/>
      <c r="K53" s="496"/>
      <c r="L53" s="496"/>
      <c r="M53" s="496"/>
      <c r="N53" s="497"/>
    </row>
    <row r="54" spans="1:14">
      <c r="A54" s="121">
        <v>141</v>
      </c>
      <c r="B54" s="495" t="s">
        <v>562</v>
      </c>
      <c r="C54" s="496"/>
      <c r="D54" s="496"/>
      <c r="E54" s="496"/>
      <c r="F54" s="496"/>
      <c r="G54" s="496"/>
      <c r="H54" s="496"/>
      <c r="I54" s="496"/>
      <c r="J54" s="496"/>
      <c r="K54" s="496"/>
      <c r="L54" s="496"/>
      <c r="M54" s="496"/>
      <c r="N54" s="497"/>
    </row>
    <row r="55" spans="1:14">
      <c r="A55" s="121">
        <v>142</v>
      </c>
      <c r="B55" s="495" t="s">
        <v>563</v>
      </c>
      <c r="C55" s="496"/>
      <c r="D55" s="496"/>
      <c r="E55" s="496"/>
      <c r="F55" s="496"/>
      <c r="G55" s="496"/>
      <c r="H55" s="496"/>
      <c r="I55" s="496"/>
      <c r="J55" s="496"/>
      <c r="K55" s="496"/>
      <c r="L55" s="496"/>
      <c r="M55" s="496"/>
      <c r="N55" s="497"/>
    </row>
    <row r="56" spans="1:14">
      <c r="A56" s="121">
        <v>143</v>
      </c>
      <c r="B56" s="495" t="s">
        <v>564</v>
      </c>
      <c r="C56" s="496"/>
      <c r="D56" s="496"/>
      <c r="E56" s="496"/>
      <c r="F56" s="496"/>
      <c r="G56" s="496"/>
      <c r="H56" s="496"/>
      <c r="I56" s="496"/>
      <c r="J56" s="496"/>
      <c r="K56" s="496"/>
      <c r="L56" s="496"/>
      <c r="M56" s="496"/>
      <c r="N56" s="497"/>
    </row>
    <row r="57" spans="1:14">
      <c r="A57" s="121">
        <v>144</v>
      </c>
      <c r="B57" s="495" t="s">
        <v>565</v>
      </c>
      <c r="C57" s="496"/>
      <c r="D57" s="496"/>
      <c r="E57" s="496"/>
      <c r="F57" s="496"/>
      <c r="G57" s="496"/>
      <c r="H57" s="496"/>
      <c r="I57" s="496"/>
      <c r="J57" s="496"/>
      <c r="K57" s="496"/>
      <c r="L57" s="496"/>
      <c r="M57" s="496"/>
      <c r="N57" s="497"/>
    </row>
    <row r="58" spans="1:14">
      <c r="A58" s="121">
        <v>145</v>
      </c>
      <c r="B58" s="495" t="s">
        <v>566</v>
      </c>
      <c r="C58" s="496"/>
      <c r="D58" s="496"/>
      <c r="E58" s="496"/>
      <c r="F58" s="496"/>
      <c r="G58" s="496"/>
      <c r="H58" s="496"/>
      <c r="I58" s="496"/>
      <c r="J58" s="496"/>
      <c r="K58" s="496"/>
      <c r="L58" s="496"/>
      <c r="M58" s="496"/>
      <c r="N58" s="497"/>
    </row>
    <row r="59" spans="1:14">
      <c r="A59" s="121">
        <v>146</v>
      </c>
      <c r="B59" s="495" t="s">
        <v>567</v>
      </c>
      <c r="C59" s="496"/>
      <c r="D59" s="496"/>
      <c r="E59" s="496"/>
      <c r="F59" s="496"/>
      <c r="G59" s="496"/>
      <c r="H59" s="496"/>
      <c r="I59" s="496"/>
      <c r="J59" s="496"/>
      <c r="K59" s="496"/>
      <c r="L59" s="496"/>
      <c r="M59" s="496"/>
      <c r="N59" s="497"/>
    </row>
    <row r="60" spans="1:14">
      <c r="A60" s="121">
        <v>147</v>
      </c>
      <c r="B60" s="495" t="s">
        <v>568</v>
      </c>
      <c r="C60" s="496"/>
      <c r="D60" s="496"/>
      <c r="E60" s="496"/>
      <c r="F60" s="496"/>
      <c r="G60" s="496"/>
      <c r="H60" s="496"/>
      <c r="I60" s="496"/>
      <c r="J60" s="496"/>
      <c r="K60" s="496"/>
      <c r="L60" s="496"/>
      <c r="M60" s="496"/>
      <c r="N60" s="497"/>
    </row>
    <row r="61" spans="1:14">
      <c r="A61" s="121">
        <v>148</v>
      </c>
      <c r="B61" s="495" t="s">
        <v>569</v>
      </c>
      <c r="C61" s="496"/>
      <c r="D61" s="496"/>
      <c r="E61" s="496"/>
      <c r="F61" s="496"/>
      <c r="G61" s="496"/>
      <c r="H61" s="496"/>
      <c r="I61" s="496"/>
      <c r="J61" s="496"/>
      <c r="K61" s="496"/>
      <c r="L61" s="496"/>
      <c r="M61" s="496"/>
      <c r="N61" s="497"/>
    </row>
    <row r="62" spans="1:14">
      <c r="A62" s="121">
        <v>149</v>
      </c>
      <c r="B62" s="495" t="s">
        <v>570</v>
      </c>
      <c r="C62" s="496"/>
      <c r="D62" s="496"/>
      <c r="E62" s="496"/>
      <c r="F62" s="496"/>
      <c r="G62" s="496"/>
      <c r="H62" s="496"/>
      <c r="I62" s="496"/>
      <c r="J62" s="496"/>
      <c r="K62" s="496"/>
      <c r="L62" s="496"/>
      <c r="M62" s="496"/>
      <c r="N62" s="497"/>
    </row>
    <row r="63" spans="1:14">
      <c r="A63" s="121">
        <v>150</v>
      </c>
      <c r="B63" s="495" t="s">
        <v>571</v>
      </c>
      <c r="C63" s="496"/>
      <c r="D63" s="496"/>
      <c r="E63" s="496"/>
      <c r="F63" s="496"/>
      <c r="G63" s="496"/>
      <c r="H63" s="496"/>
      <c r="I63" s="496"/>
      <c r="J63" s="496"/>
      <c r="K63" s="496"/>
      <c r="L63" s="496"/>
      <c r="M63" s="496"/>
      <c r="N63" s="497"/>
    </row>
    <row r="64" spans="1:14">
      <c r="A64" s="121">
        <v>151</v>
      </c>
      <c r="B64" s="495" t="s">
        <v>572</v>
      </c>
      <c r="C64" s="496"/>
      <c r="D64" s="496"/>
      <c r="E64" s="496"/>
      <c r="F64" s="496"/>
      <c r="G64" s="496"/>
      <c r="H64" s="496"/>
      <c r="I64" s="496"/>
      <c r="J64" s="496"/>
      <c r="K64" s="496"/>
      <c r="L64" s="496"/>
      <c r="M64" s="496"/>
      <c r="N64" s="497"/>
    </row>
    <row r="65" spans="1:14">
      <c r="A65" s="121">
        <v>152</v>
      </c>
      <c r="B65" s="495" t="s">
        <v>573</v>
      </c>
      <c r="C65" s="496"/>
      <c r="D65" s="496"/>
      <c r="E65" s="496"/>
      <c r="F65" s="496"/>
      <c r="G65" s="496"/>
      <c r="H65" s="496"/>
      <c r="I65" s="496"/>
      <c r="J65" s="496"/>
      <c r="K65" s="496"/>
      <c r="L65" s="496"/>
      <c r="M65" s="496"/>
      <c r="N65" s="497"/>
    </row>
    <row r="66" spans="1:14">
      <c r="A66" s="121">
        <v>153</v>
      </c>
      <c r="B66" s="495" t="s">
        <v>574</v>
      </c>
      <c r="C66" s="496"/>
      <c r="D66" s="496"/>
      <c r="E66" s="496"/>
      <c r="F66" s="496"/>
      <c r="G66" s="496"/>
      <c r="H66" s="496"/>
      <c r="I66" s="496"/>
      <c r="J66" s="496"/>
      <c r="K66" s="496"/>
      <c r="L66" s="496"/>
      <c r="M66" s="496"/>
      <c r="N66" s="497"/>
    </row>
    <row r="67" spans="1:14">
      <c r="A67" s="121">
        <v>154</v>
      </c>
      <c r="B67" s="495" t="s">
        <v>575</v>
      </c>
      <c r="C67" s="496"/>
      <c r="D67" s="496"/>
      <c r="E67" s="496"/>
      <c r="F67" s="496"/>
      <c r="G67" s="496"/>
      <c r="H67" s="496"/>
      <c r="I67" s="496"/>
      <c r="J67" s="496"/>
      <c r="K67" s="496"/>
      <c r="L67" s="496"/>
      <c r="M67" s="496"/>
      <c r="N67" s="497"/>
    </row>
    <row r="68" spans="1:14">
      <c r="A68" s="121">
        <v>155</v>
      </c>
      <c r="B68" s="495" t="s">
        <v>576</v>
      </c>
      <c r="C68" s="496"/>
      <c r="D68" s="496"/>
      <c r="E68" s="496"/>
      <c r="F68" s="496"/>
      <c r="G68" s="496"/>
      <c r="H68" s="496"/>
      <c r="I68" s="496"/>
      <c r="J68" s="496"/>
      <c r="K68" s="496"/>
      <c r="L68" s="496"/>
      <c r="M68" s="496"/>
      <c r="N68" s="497"/>
    </row>
    <row r="69" spans="1:14">
      <c r="A69" s="121">
        <v>156</v>
      </c>
      <c r="B69" s="495" t="s">
        <v>577</v>
      </c>
      <c r="C69" s="496"/>
      <c r="D69" s="496"/>
      <c r="E69" s="496"/>
      <c r="F69" s="496"/>
      <c r="G69" s="496"/>
      <c r="H69" s="496"/>
      <c r="I69" s="496"/>
      <c r="J69" s="496"/>
      <c r="K69" s="496"/>
      <c r="L69" s="496"/>
      <c r="M69" s="496"/>
      <c r="N69" s="497"/>
    </row>
    <row r="70" spans="1:14">
      <c r="A70" s="121">
        <v>157</v>
      </c>
      <c r="B70" s="495" t="s">
        <v>578</v>
      </c>
      <c r="C70" s="496"/>
      <c r="D70" s="496"/>
      <c r="E70" s="496"/>
      <c r="F70" s="496"/>
      <c r="G70" s="496"/>
      <c r="H70" s="496"/>
      <c r="I70" s="496"/>
      <c r="J70" s="496"/>
      <c r="K70" s="496"/>
      <c r="L70" s="496"/>
      <c r="M70" s="496"/>
      <c r="N70" s="497"/>
    </row>
    <row r="71" spans="1:14">
      <c r="A71" s="121">
        <v>158</v>
      </c>
      <c r="B71" s="495" t="s">
        <v>579</v>
      </c>
      <c r="C71" s="496"/>
      <c r="D71" s="496"/>
      <c r="E71" s="496"/>
      <c r="F71" s="496"/>
      <c r="G71" s="496"/>
      <c r="H71" s="496"/>
      <c r="I71" s="496"/>
      <c r="J71" s="496"/>
      <c r="K71" s="496"/>
      <c r="L71" s="496"/>
      <c r="M71" s="496"/>
      <c r="N71" s="497"/>
    </row>
    <row r="72" spans="1:14">
      <c r="A72" s="121">
        <v>159</v>
      </c>
      <c r="B72" s="495" t="s">
        <v>580</v>
      </c>
      <c r="C72" s="496"/>
      <c r="D72" s="496"/>
      <c r="E72" s="496"/>
      <c r="F72" s="496"/>
      <c r="G72" s="496"/>
      <c r="H72" s="496"/>
      <c r="I72" s="496"/>
      <c r="J72" s="496"/>
      <c r="K72" s="496"/>
      <c r="L72" s="496"/>
      <c r="M72" s="496"/>
      <c r="N72" s="497"/>
    </row>
    <row r="73" spans="1:14">
      <c r="A73" s="121">
        <v>160</v>
      </c>
      <c r="B73" s="495" t="s">
        <v>581</v>
      </c>
      <c r="C73" s="496"/>
      <c r="D73" s="496"/>
      <c r="E73" s="496"/>
      <c r="F73" s="496"/>
      <c r="G73" s="496"/>
      <c r="H73" s="496"/>
      <c r="I73" s="496"/>
      <c r="J73" s="496"/>
      <c r="K73" s="496"/>
      <c r="L73" s="496"/>
      <c r="M73" s="496"/>
      <c r="N73" s="497"/>
    </row>
  </sheetData>
  <mergeCells count="72">
    <mergeCell ref="B13:N13"/>
    <mergeCell ref="A1:A3"/>
    <mergeCell ref="B1:N3"/>
    <mergeCell ref="B4:N4"/>
    <mergeCell ref="B5:N5"/>
    <mergeCell ref="B6:N6"/>
    <mergeCell ref="B7:N7"/>
    <mergeCell ref="B8:N8"/>
    <mergeCell ref="B9:N9"/>
    <mergeCell ref="B10:N10"/>
    <mergeCell ref="B11:N11"/>
    <mergeCell ref="B12:N12"/>
    <mergeCell ref="B25:N25"/>
    <mergeCell ref="B14:N14"/>
    <mergeCell ref="B15:N15"/>
    <mergeCell ref="B16:N16"/>
    <mergeCell ref="B17:N17"/>
    <mergeCell ref="B18:N18"/>
    <mergeCell ref="B19:N19"/>
    <mergeCell ref="B20:N20"/>
    <mergeCell ref="B21:N21"/>
    <mergeCell ref="B22:N22"/>
    <mergeCell ref="B23:N23"/>
    <mergeCell ref="B24:N24"/>
    <mergeCell ref="B37:N37"/>
    <mergeCell ref="B26:N26"/>
    <mergeCell ref="B27:N27"/>
    <mergeCell ref="B28:N28"/>
    <mergeCell ref="B29:N29"/>
    <mergeCell ref="B30:N30"/>
    <mergeCell ref="B31:N31"/>
    <mergeCell ref="B32:N32"/>
    <mergeCell ref="B33:N33"/>
    <mergeCell ref="B34:N34"/>
    <mergeCell ref="B35:N35"/>
    <mergeCell ref="B36:N36"/>
    <mergeCell ref="B49:N49"/>
    <mergeCell ref="B38:N38"/>
    <mergeCell ref="B39:N39"/>
    <mergeCell ref="B40:N40"/>
    <mergeCell ref="B41:N41"/>
    <mergeCell ref="B42:N42"/>
    <mergeCell ref="B43:N43"/>
    <mergeCell ref="B44:N44"/>
    <mergeCell ref="B45:N45"/>
    <mergeCell ref="B46:N46"/>
    <mergeCell ref="B47:N47"/>
    <mergeCell ref="B48:N48"/>
    <mergeCell ref="B61:N61"/>
    <mergeCell ref="B50:N50"/>
    <mergeCell ref="B51:N51"/>
    <mergeCell ref="B52:N52"/>
    <mergeCell ref="B53:N53"/>
    <mergeCell ref="B54:N54"/>
    <mergeCell ref="B55:N55"/>
    <mergeCell ref="B56:N56"/>
    <mergeCell ref="B57:N57"/>
    <mergeCell ref="B58:N58"/>
    <mergeCell ref="B59:N59"/>
    <mergeCell ref="B60:N60"/>
    <mergeCell ref="B73:N73"/>
    <mergeCell ref="B62:N62"/>
    <mergeCell ref="B63:N63"/>
    <mergeCell ref="B64:N64"/>
    <mergeCell ref="B65:N65"/>
    <mergeCell ref="B66:N66"/>
    <mergeCell ref="B67:N67"/>
    <mergeCell ref="B68:N68"/>
    <mergeCell ref="B69:N69"/>
    <mergeCell ref="B70:N70"/>
    <mergeCell ref="B71:N71"/>
    <mergeCell ref="B72:N7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sqref="A1:N27"/>
    </sheetView>
  </sheetViews>
  <sheetFormatPr defaultRowHeight="15"/>
  <sheetData>
    <row r="1" spans="1:14" ht="31.5">
      <c r="B1" s="141" t="s">
        <v>131</v>
      </c>
      <c r="C1" s="457" t="s">
        <v>582</v>
      </c>
      <c r="D1" s="458"/>
      <c r="E1" s="142"/>
      <c r="I1" s="41"/>
    </row>
    <row r="2" spans="1:14" ht="15.75">
      <c r="B2" s="141" t="s">
        <v>78</v>
      </c>
      <c r="C2" s="459">
        <v>43084</v>
      </c>
      <c r="D2" s="460"/>
      <c r="E2" s="143"/>
      <c r="G2" s="41"/>
      <c r="H2" s="144"/>
      <c r="I2" s="41"/>
      <c r="J2" s="41"/>
      <c r="M2" s="186"/>
    </row>
    <row r="3" spans="1:14" ht="31.5">
      <c r="B3" s="141" t="s">
        <v>80</v>
      </c>
      <c r="C3" s="461" t="s">
        <v>583</v>
      </c>
      <c r="D3" s="462"/>
      <c r="E3" s="146"/>
    </row>
    <row r="4" spans="1:14" ht="15.75">
      <c r="B4" s="147"/>
      <c r="C4" s="148"/>
      <c r="D4" s="149"/>
      <c r="E4" s="149"/>
    </row>
    <row r="5" spans="1:14">
      <c r="A5" s="453" t="s">
        <v>134</v>
      </c>
      <c r="B5" s="514" t="s">
        <v>515</v>
      </c>
      <c r="C5" s="515"/>
      <c r="D5" s="515"/>
      <c r="E5" s="515"/>
      <c r="F5" s="515"/>
      <c r="G5" s="515"/>
      <c r="H5" s="515"/>
      <c r="I5" s="515"/>
      <c r="J5" s="515"/>
      <c r="K5" s="515"/>
      <c r="L5" s="515"/>
      <c r="M5" s="515"/>
      <c r="N5" s="516"/>
    </row>
    <row r="6" spans="1:14">
      <c r="A6" s="454"/>
      <c r="B6" s="517"/>
      <c r="C6" s="518"/>
      <c r="D6" s="518"/>
      <c r="E6" s="518"/>
      <c r="F6" s="518"/>
      <c r="G6" s="518"/>
      <c r="H6" s="518"/>
      <c r="I6" s="518"/>
      <c r="J6" s="518"/>
      <c r="K6" s="518"/>
      <c r="L6" s="518"/>
      <c r="M6" s="518"/>
      <c r="N6" s="519"/>
    </row>
    <row r="7" spans="1:14">
      <c r="A7" s="455"/>
      <c r="B7" s="520"/>
      <c r="C7" s="521"/>
      <c r="D7" s="521"/>
      <c r="E7" s="521"/>
      <c r="F7" s="521"/>
      <c r="G7" s="521"/>
      <c r="H7" s="521"/>
      <c r="I7" s="521"/>
      <c r="J7" s="521"/>
      <c r="K7" s="521"/>
      <c r="L7" s="521"/>
      <c r="M7" s="521"/>
      <c r="N7" s="522"/>
    </row>
    <row r="8" spans="1:14">
      <c r="A8" s="150">
        <v>1</v>
      </c>
      <c r="B8" s="457" t="s">
        <v>635</v>
      </c>
      <c r="C8" s="508"/>
      <c r="D8" s="508"/>
      <c r="E8" s="508"/>
      <c r="F8" s="508"/>
      <c r="G8" s="508"/>
      <c r="H8" s="508"/>
      <c r="I8" s="508"/>
      <c r="J8" s="508"/>
      <c r="K8" s="508"/>
      <c r="L8" s="508"/>
      <c r="M8" s="508"/>
      <c r="N8" s="458"/>
    </row>
    <row r="9" spans="1:14">
      <c r="A9" s="156">
        <v>2</v>
      </c>
      <c r="B9" s="509" t="s">
        <v>635</v>
      </c>
      <c r="C9" s="512"/>
      <c r="D9" s="512"/>
      <c r="E9" s="512"/>
      <c r="F9" s="512"/>
      <c r="G9" s="512"/>
      <c r="H9" s="512"/>
      <c r="I9" s="512"/>
      <c r="J9" s="512"/>
      <c r="K9" s="512"/>
      <c r="L9" s="512"/>
      <c r="M9" s="512"/>
      <c r="N9" s="513"/>
    </row>
    <row r="10" spans="1:14">
      <c r="A10" s="156">
        <v>3</v>
      </c>
      <c r="B10" s="509" t="s">
        <v>635</v>
      </c>
      <c r="C10" s="512"/>
      <c r="D10" s="512"/>
      <c r="E10" s="512"/>
      <c r="F10" s="512"/>
      <c r="G10" s="512"/>
      <c r="H10" s="512"/>
      <c r="I10" s="512"/>
      <c r="J10" s="512"/>
      <c r="K10" s="512"/>
      <c r="L10" s="512"/>
      <c r="M10" s="512"/>
      <c r="N10" s="513"/>
    </row>
    <row r="11" spans="1:14">
      <c r="A11" s="156">
        <v>4</v>
      </c>
      <c r="B11" s="509" t="s">
        <v>635</v>
      </c>
      <c r="C11" s="512"/>
      <c r="D11" s="512"/>
      <c r="E11" s="512"/>
      <c r="F11" s="512"/>
      <c r="G11" s="512"/>
      <c r="H11" s="512"/>
      <c r="I11" s="512"/>
      <c r="J11" s="512"/>
      <c r="K11" s="512"/>
      <c r="L11" s="512"/>
      <c r="M11" s="512"/>
      <c r="N11" s="513"/>
    </row>
    <row r="12" spans="1:14">
      <c r="A12" s="156">
        <v>5</v>
      </c>
      <c r="B12" s="509" t="s">
        <v>636</v>
      </c>
      <c r="C12" s="512"/>
      <c r="D12" s="512"/>
      <c r="E12" s="512"/>
      <c r="F12" s="512"/>
      <c r="G12" s="512"/>
      <c r="H12" s="512"/>
      <c r="I12" s="512"/>
      <c r="J12" s="512"/>
      <c r="K12" s="512"/>
      <c r="L12" s="512"/>
      <c r="M12" s="512"/>
      <c r="N12" s="513"/>
    </row>
    <row r="13" spans="1:14">
      <c r="A13" s="156">
        <v>6</v>
      </c>
      <c r="B13" s="509" t="s">
        <v>637</v>
      </c>
      <c r="C13" s="512"/>
      <c r="D13" s="512"/>
      <c r="E13" s="512"/>
      <c r="F13" s="512"/>
      <c r="G13" s="512"/>
      <c r="H13" s="512"/>
      <c r="I13" s="512"/>
      <c r="J13" s="512"/>
      <c r="K13" s="512"/>
      <c r="L13" s="512"/>
      <c r="M13" s="512"/>
      <c r="N13" s="513"/>
    </row>
    <row r="14" spans="1:14">
      <c r="A14" s="156">
        <v>7</v>
      </c>
      <c r="B14" s="509" t="s">
        <v>636</v>
      </c>
      <c r="C14" s="512"/>
      <c r="D14" s="512"/>
      <c r="E14" s="512"/>
      <c r="F14" s="512"/>
      <c r="G14" s="512"/>
      <c r="H14" s="512"/>
      <c r="I14" s="512"/>
      <c r="J14" s="512"/>
      <c r="K14" s="512"/>
      <c r="L14" s="512"/>
      <c r="M14" s="512"/>
      <c r="N14" s="513"/>
    </row>
    <row r="15" spans="1:14">
      <c r="A15" s="156">
        <v>8</v>
      </c>
      <c r="B15" s="509" t="s">
        <v>636</v>
      </c>
      <c r="C15" s="512"/>
      <c r="D15" s="512"/>
      <c r="E15" s="512"/>
      <c r="F15" s="512"/>
      <c r="G15" s="512"/>
      <c r="H15" s="512"/>
      <c r="I15" s="512"/>
      <c r="J15" s="512"/>
      <c r="K15" s="512"/>
      <c r="L15" s="512"/>
      <c r="M15" s="512"/>
      <c r="N15" s="513"/>
    </row>
    <row r="16" spans="1:14">
      <c r="A16" s="156">
        <v>9</v>
      </c>
      <c r="B16" s="509" t="s">
        <v>638</v>
      </c>
      <c r="C16" s="512"/>
      <c r="D16" s="512"/>
      <c r="E16" s="512"/>
      <c r="F16" s="512"/>
      <c r="G16" s="512"/>
      <c r="H16" s="512"/>
      <c r="I16" s="512"/>
      <c r="J16" s="512"/>
      <c r="K16" s="512"/>
      <c r="L16" s="512"/>
      <c r="M16" s="512"/>
      <c r="N16" s="513"/>
    </row>
    <row r="17" spans="1:14">
      <c r="A17" s="156">
        <v>10</v>
      </c>
      <c r="B17" s="509" t="s">
        <v>635</v>
      </c>
      <c r="C17" s="512"/>
      <c r="D17" s="512"/>
      <c r="E17" s="512"/>
      <c r="F17" s="512"/>
      <c r="G17" s="512"/>
      <c r="H17" s="512"/>
      <c r="I17" s="512"/>
      <c r="J17" s="512"/>
      <c r="K17" s="512"/>
      <c r="L17" s="512"/>
      <c r="M17" s="512"/>
      <c r="N17" s="513"/>
    </row>
    <row r="18" spans="1:14">
      <c r="A18" s="156">
        <v>11</v>
      </c>
      <c r="B18" s="507" t="s">
        <v>639</v>
      </c>
      <c r="C18" s="508"/>
      <c r="D18" s="508"/>
      <c r="E18" s="508"/>
      <c r="F18" s="508"/>
      <c r="G18" s="508"/>
      <c r="H18" s="508"/>
      <c r="I18" s="508"/>
      <c r="J18" s="508"/>
      <c r="K18" s="508"/>
      <c r="L18" s="508"/>
      <c r="M18" s="508"/>
      <c r="N18" s="458"/>
    </row>
    <row r="19" spans="1:14">
      <c r="A19" s="187">
        <v>12</v>
      </c>
      <c r="B19" s="457" t="s">
        <v>640</v>
      </c>
      <c r="C19" s="508"/>
      <c r="D19" s="508"/>
      <c r="E19" s="508"/>
      <c r="F19" s="508"/>
      <c r="G19" s="508"/>
      <c r="H19" s="508"/>
      <c r="I19" s="508"/>
      <c r="J19" s="508"/>
      <c r="K19" s="508"/>
      <c r="L19" s="508"/>
      <c r="M19" s="508"/>
      <c r="N19" s="458"/>
    </row>
    <row r="20" spans="1:14">
      <c r="A20" s="156">
        <v>13</v>
      </c>
      <c r="B20" s="510" t="s">
        <v>641</v>
      </c>
      <c r="C20" s="511"/>
      <c r="D20" s="511"/>
      <c r="E20" s="511"/>
      <c r="F20" s="511"/>
      <c r="G20" s="511"/>
      <c r="H20" s="511"/>
      <c r="I20" s="511"/>
      <c r="J20" s="511"/>
      <c r="K20" s="511"/>
      <c r="L20" s="511"/>
      <c r="M20" s="511"/>
      <c r="N20" s="448"/>
    </row>
    <row r="21" spans="1:14">
      <c r="A21" s="156">
        <v>14</v>
      </c>
      <c r="B21" s="507" t="s">
        <v>642</v>
      </c>
      <c r="C21" s="508"/>
      <c r="D21" s="508"/>
      <c r="E21" s="508"/>
      <c r="F21" s="508"/>
      <c r="G21" s="508"/>
      <c r="H21" s="508"/>
      <c r="I21" s="508"/>
      <c r="J21" s="508"/>
      <c r="K21" s="508"/>
      <c r="L21" s="508"/>
      <c r="M21" s="508"/>
      <c r="N21" s="458"/>
    </row>
    <row r="22" spans="1:14">
      <c r="A22" s="156">
        <v>15</v>
      </c>
      <c r="B22" s="507" t="s">
        <v>642</v>
      </c>
      <c r="C22" s="508"/>
      <c r="D22" s="508"/>
      <c r="E22" s="508"/>
      <c r="F22" s="508"/>
      <c r="G22" s="508"/>
      <c r="H22" s="508"/>
      <c r="I22" s="508"/>
      <c r="J22" s="508"/>
      <c r="K22" s="508"/>
      <c r="L22" s="508"/>
      <c r="M22" s="508"/>
      <c r="N22" s="458"/>
    </row>
    <row r="23" spans="1:14">
      <c r="A23" s="187">
        <v>16</v>
      </c>
      <c r="B23" s="509" t="s">
        <v>643</v>
      </c>
      <c r="C23" s="508"/>
      <c r="D23" s="508"/>
      <c r="E23" s="508"/>
      <c r="F23" s="508"/>
      <c r="G23" s="508"/>
      <c r="H23" s="508"/>
      <c r="I23" s="508"/>
      <c r="J23" s="508"/>
      <c r="K23" s="508"/>
      <c r="L23" s="508"/>
      <c r="M23" s="508"/>
      <c r="N23" s="458"/>
    </row>
    <row r="24" spans="1:14">
      <c r="A24" s="156">
        <v>17</v>
      </c>
      <c r="B24" s="457" t="s">
        <v>644</v>
      </c>
      <c r="C24" s="508"/>
      <c r="D24" s="508"/>
      <c r="E24" s="508"/>
      <c r="F24" s="508"/>
      <c r="G24" s="508"/>
      <c r="H24" s="508"/>
      <c r="I24" s="508"/>
      <c r="J24" s="508"/>
      <c r="K24" s="508"/>
      <c r="L24" s="508"/>
      <c r="M24" s="508"/>
      <c r="N24" s="458"/>
    </row>
    <row r="25" spans="1:14">
      <c r="A25" s="188">
        <v>18</v>
      </c>
      <c r="B25" s="507" t="s">
        <v>645</v>
      </c>
      <c r="C25" s="508"/>
      <c r="D25" s="508"/>
      <c r="E25" s="508"/>
      <c r="F25" s="508"/>
      <c r="G25" s="508"/>
      <c r="H25" s="508"/>
      <c r="I25" s="508"/>
      <c r="J25" s="508"/>
      <c r="K25" s="508"/>
      <c r="L25" s="508"/>
      <c r="M25" s="508"/>
      <c r="N25" s="458"/>
    </row>
    <row r="26" spans="1:14">
      <c r="A26" s="188">
        <v>23</v>
      </c>
      <c r="B26" s="507" t="s">
        <v>646</v>
      </c>
      <c r="C26" s="508"/>
      <c r="D26" s="508"/>
      <c r="E26" s="508"/>
      <c r="F26" s="508"/>
      <c r="G26" s="508"/>
      <c r="H26" s="508"/>
      <c r="I26" s="508"/>
      <c r="J26" s="508"/>
      <c r="K26" s="508"/>
      <c r="L26" s="508"/>
      <c r="M26" s="508"/>
      <c r="N26" s="458"/>
    </row>
    <row r="27" spans="1:14">
      <c r="A27" s="188">
        <v>24</v>
      </c>
      <c r="B27" s="507" t="s">
        <v>647</v>
      </c>
      <c r="C27" s="508"/>
      <c r="D27" s="508"/>
      <c r="E27" s="508"/>
      <c r="F27" s="508"/>
      <c r="G27" s="508"/>
      <c r="H27" s="508"/>
      <c r="I27" s="508"/>
      <c r="J27" s="508"/>
      <c r="K27" s="508"/>
      <c r="L27" s="508"/>
      <c r="M27" s="508"/>
      <c r="N27" s="458"/>
    </row>
  </sheetData>
  <mergeCells count="25">
    <mergeCell ref="B8:N8"/>
    <mergeCell ref="C1:D1"/>
    <mergeCell ref="C2:D2"/>
    <mergeCell ref="C3:D3"/>
    <mergeCell ref="A5:A7"/>
    <mergeCell ref="B5:N7"/>
    <mergeCell ref="B20:N20"/>
    <mergeCell ref="B9:N9"/>
    <mergeCell ref="B10:N10"/>
    <mergeCell ref="B11:N11"/>
    <mergeCell ref="B12:N12"/>
    <mergeCell ref="B13:N13"/>
    <mergeCell ref="B14:N14"/>
    <mergeCell ref="B15:N15"/>
    <mergeCell ref="B16:N16"/>
    <mergeCell ref="B17:N17"/>
    <mergeCell ref="B18:N18"/>
    <mergeCell ref="B19:N19"/>
    <mergeCell ref="B27:N27"/>
    <mergeCell ref="B21:N21"/>
    <mergeCell ref="B22:N22"/>
    <mergeCell ref="B23:N23"/>
    <mergeCell ref="B24:N24"/>
    <mergeCell ref="B25:N25"/>
    <mergeCell ref="B26:N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Sheet1</vt:lpstr>
      <vt:lpstr>DPS</vt:lpstr>
      <vt:lpstr>TMD</vt:lpstr>
      <vt:lpstr>TPWD</vt:lpstr>
      <vt:lpstr>TDCJ</vt:lpstr>
      <vt:lpstr>TFC</vt:lpstr>
      <vt:lpstr>TxDOT</vt:lpstr>
      <vt:lpstr>TDCJ Supplemental</vt:lpstr>
      <vt:lpstr>TFC Supplemental</vt:lpstr>
      <vt:lpstr>TMD Supplemental</vt:lpstr>
      <vt:lpstr>DPS sup.</vt:lpstr>
    </vt:vector>
  </TitlesOfParts>
  <Company>Texas Legislative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dcterms:created xsi:type="dcterms:W3CDTF">2017-12-12T17:08:02Z</dcterms:created>
  <dcterms:modified xsi:type="dcterms:W3CDTF">2017-12-19T20:59:41Z</dcterms:modified>
</cp:coreProperties>
</file>