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HANCOCK\Adam Leggett\85th\JOC\December 2018 Reports\"/>
    </mc:Choice>
  </mc:AlternateContent>
  <bookViews>
    <workbookView xWindow="0" yWindow="0" windowWidth="28800" windowHeight="12300"/>
  </bookViews>
  <sheets>
    <sheet name="FY18-19" sheetId="1" r:id="rId1"/>
    <sheet name="DPS" sheetId="57" r:id="rId2"/>
    <sheet name="DPS Sup." sheetId="58" r:id="rId3"/>
    <sheet name="TMD" sheetId="59" r:id="rId4"/>
    <sheet name="TMD Sup." sheetId="60" r:id="rId5"/>
    <sheet name="TPWD" sheetId="61" r:id="rId6"/>
    <sheet name="TPWD Sup." sheetId="62" r:id="rId7"/>
    <sheet name="TDCJ" sheetId="63" r:id="rId8"/>
    <sheet name="TDCJ Sup." sheetId="64" r:id="rId9"/>
    <sheet name="TFC" sheetId="65" r:id="rId10"/>
    <sheet name="TFC Sup." sheetId="66" r:id="rId11"/>
    <sheet name="TxDOT" sheetId="67" r:id="rId12"/>
    <sheet name="TxDOT New Const." sheetId="68" r:id="rId13"/>
    <sheet name="TxDOT Space planning" sheetId="69" r:id="rId14"/>
    <sheet name="THC" sheetId="70" r:id="rId15"/>
    <sheet name="THC sup." sheetId="71" r:id="rId16"/>
    <sheet name="SPB" sheetId="77" r:id="rId17"/>
    <sheet name="DSHS" sheetId="72" r:id="rId18"/>
    <sheet name="HHSC-SH" sheetId="73" r:id="rId19"/>
    <sheet name="HHSC-SSLC" sheetId="74" r:id="rId20"/>
    <sheet name="TJJD" sheetId="76" r:id="rId21"/>
  </sheets>
  <externalReferences>
    <externalReference r:id="rId22"/>
    <externalReference r:id="rId23"/>
    <externalReference r:id="rId24"/>
    <externalReference r:id="rId25"/>
    <externalReference r:id="rId26"/>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7" i="77" l="1"/>
  <c r="K17" i="77"/>
  <c r="G17" i="77"/>
  <c r="M17" i="77" s="1"/>
  <c r="F17" i="77"/>
  <c r="M16" i="77"/>
  <c r="M15" i="77"/>
  <c r="M14" i="77"/>
  <c r="M13" i="77"/>
  <c r="M12" i="77"/>
  <c r="M11" i="77"/>
  <c r="M10" i="77"/>
  <c r="M9" i="77"/>
  <c r="M8" i="77"/>
  <c r="L60" i="74" l="1"/>
  <c r="K60" i="74"/>
  <c r="G60" i="74"/>
  <c r="F60" i="74"/>
  <c r="M59" i="74"/>
  <c r="M58" i="74"/>
  <c r="M57" i="74"/>
  <c r="M56" i="74"/>
  <c r="M60" i="74" s="1"/>
  <c r="L53" i="74"/>
  <c r="L61" i="74" s="1"/>
  <c r="K53" i="74"/>
  <c r="K61" i="74" s="1"/>
  <c r="G52" i="74"/>
  <c r="G53" i="74" s="1"/>
  <c r="G61" i="74" s="1"/>
  <c r="M51" i="74"/>
  <c r="M50" i="74"/>
  <c r="M49" i="74"/>
  <c r="M48" i="74"/>
  <c r="M47" i="74"/>
  <c r="M46" i="74"/>
  <c r="M45" i="74"/>
  <c r="M44" i="74"/>
  <c r="M43" i="74"/>
  <c r="M42" i="74"/>
  <c r="M41" i="74"/>
  <c r="M40" i="74"/>
  <c r="M39" i="74"/>
  <c r="M38" i="74"/>
  <c r="M37" i="74"/>
  <c r="M36" i="74"/>
  <c r="M35" i="74"/>
  <c r="M34" i="74"/>
  <c r="F34" i="74"/>
  <c r="F53" i="74" s="1"/>
  <c r="F61" i="74" s="1"/>
  <c r="M33" i="74"/>
  <c r="M32" i="74"/>
  <c r="M31" i="74"/>
  <c r="M30" i="74"/>
  <c r="M29" i="74"/>
  <c r="M28" i="74"/>
  <c r="M27" i="74"/>
  <c r="M26" i="74"/>
  <c r="M25" i="74"/>
  <c r="M24" i="74"/>
  <c r="M23" i="74"/>
  <c r="M22" i="74"/>
  <c r="M21" i="74"/>
  <c r="M20" i="74"/>
  <c r="M19" i="74"/>
  <c r="M18" i="74"/>
  <c r="M17" i="74"/>
  <c r="M16" i="74"/>
  <c r="M15" i="74"/>
  <c r="M14" i="74"/>
  <c r="M13" i="74"/>
  <c r="M12" i="74"/>
  <c r="M11" i="74"/>
  <c r="M10" i="74"/>
  <c r="M9" i="74"/>
  <c r="M8" i="74"/>
  <c r="M52" i="74" l="1"/>
  <c r="M53" i="74" s="1"/>
  <c r="M61" i="74" s="1"/>
  <c r="L58" i="73" l="1"/>
  <c r="K58" i="73"/>
  <c r="M58" i="73" s="1"/>
  <c r="G58" i="73"/>
  <c r="F58" i="73"/>
  <c r="M57" i="73"/>
  <c r="M56" i="73"/>
  <c r="M55" i="73"/>
  <c r="M54" i="73"/>
  <c r="M53" i="73"/>
  <c r="M52" i="73"/>
  <c r="L51" i="73"/>
  <c r="L59" i="73" s="1"/>
  <c r="K51" i="73"/>
  <c r="K59" i="73" s="1"/>
  <c r="F51" i="73"/>
  <c r="F59" i="73" s="1"/>
  <c r="M50" i="73"/>
  <c r="G50" i="73"/>
  <c r="G51" i="73" s="1"/>
  <c r="G59" i="73" s="1"/>
  <c r="M59" i="73" s="1"/>
  <c r="M49" i="73"/>
  <c r="M48" i="73"/>
  <c r="M47" i="73"/>
  <c r="M46" i="73"/>
  <c r="M45" i="73"/>
  <c r="M44" i="73"/>
  <c r="M43" i="73"/>
  <c r="M42" i="73"/>
  <c r="M41" i="73"/>
  <c r="M40" i="73"/>
  <c r="F40" i="73"/>
  <c r="M39" i="73"/>
  <c r="F39" i="73"/>
  <c r="M38" i="73"/>
  <c r="M37" i="73"/>
  <c r="M36" i="73"/>
  <c r="M35" i="73"/>
  <c r="M34" i="73"/>
  <c r="M33" i="73"/>
  <c r="M32" i="73"/>
  <c r="M31" i="73"/>
  <c r="M30" i="73"/>
  <c r="M29" i="73"/>
  <c r="M28" i="73"/>
  <c r="M27" i="73"/>
  <c r="M26" i="73"/>
  <c r="M25" i="73"/>
  <c r="M24" i="73"/>
  <c r="M23" i="73"/>
  <c r="M22" i="73"/>
  <c r="M21" i="73"/>
  <c r="M20" i="73"/>
  <c r="M19" i="73"/>
  <c r="M18" i="73"/>
  <c r="M17" i="73"/>
  <c r="M16" i="73"/>
  <c r="M15" i="73"/>
  <c r="M14" i="73"/>
  <c r="M13" i="73"/>
  <c r="M12" i="73"/>
  <c r="M11" i="73"/>
  <c r="M10" i="73"/>
  <c r="M9" i="73"/>
  <c r="M8" i="73"/>
  <c r="M51" i="73" s="1"/>
  <c r="L12" i="72" l="1"/>
  <c r="K12" i="72"/>
  <c r="G12" i="72"/>
  <c r="M12" i="72" s="1"/>
  <c r="F12" i="72"/>
  <c r="F14" i="72" s="1"/>
  <c r="M11" i="72"/>
  <c r="M10" i="72"/>
  <c r="M9" i="72"/>
  <c r="M8" i="72"/>
  <c r="J8" i="72"/>
  <c r="G14" i="70" l="1"/>
  <c r="F14" i="70"/>
  <c r="M13" i="70"/>
  <c r="M12" i="70"/>
  <c r="M11" i="70"/>
  <c r="L11" i="70"/>
  <c r="L14" i="70" s="1"/>
  <c r="K11" i="70"/>
  <c r="K10" i="70"/>
  <c r="M10" i="70" s="1"/>
  <c r="M9" i="70"/>
  <c r="K8" i="70"/>
  <c r="K14" i="70" s="1"/>
  <c r="H11" i="1"/>
  <c r="M8" i="70" l="1"/>
  <c r="M14" i="70" s="1"/>
  <c r="T52" i="68" l="1"/>
  <c r="S52" i="68"/>
  <c r="R52" i="68"/>
  <c r="R53" i="68" s="1"/>
  <c r="N52" i="68"/>
  <c r="M52" i="68"/>
  <c r="T51" i="68"/>
  <c r="T50" i="68"/>
  <c r="R44" i="68"/>
  <c r="N44" i="68"/>
  <c r="N53" i="68" s="1"/>
  <c r="T43" i="68"/>
  <c r="S43" i="68"/>
  <c r="R43" i="68"/>
  <c r="N43" i="68"/>
  <c r="M43" i="68"/>
  <c r="M44" i="68" s="1"/>
  <c r="M53" i="68" s="1"/>
  <c r="S34" i="68"/>
  <c r="S44" i="68" s="1"/>
  <c r="R34" i="68"/>
  <c r="N34" i="68"/>
  <c r="M34" i="68"/>
  <c r="T33" i="68"/>
  <c r="T32" i="68"/>
  <c r="T31" i="68"/>
  <c r="T30" i="68"/>
  <c r="T29" i="68"/>
  <c r="T34" i="68" s="1"/>
  <c r="T44" i="68" s="1"/>
  <c r="T28" i="68"/>
  <c r="S27" i="68"/>
  <c r="R27" i="68"/>
  <c r="N27" i="68"/>
  <c r="M27" i="68"/>
  <c r="T26" i="68"/>
  <c r="T25" i="68"/>
  <c r="T24" i="68"/>
  <c r="T23" i="68"/>
  <c r="T22" i="68"/>
  <c r="T21" i="68"/>
  <c r="T20" i="68"/>
  <c r="T19" i="68"/>
  <c r="T18" i="68"/>
  <c r="T17" i="68"/>
  <c r="T16" i="68"/>
  <c r="T27" i="68" s="1"/>
  <c r="T12" i="68"/>
  <c r="S12" i="68"/>
  <c r="R12" i="68"/>
  <c r="N12" i="68"/>
  <c r="M12" i="68"/>
  <c r="T10" i="68"/>
  <c r="S10" i="68"/>
  <c r="R10" i="68"/>
  <c r="N10" i="68"/>
  <c r="M10" i="68"/>
  <c r="T9" i="68"/>
  <c r="J2" i="68"/>
  <c r="S226" i="67"/>
  <c r="S238" i="67" s="1"/>
  <c r="R226" i="67"/>
  <c r="R238" i="67" s="1"/>
  <c r="N226" i="67"/>
  <c r="N238" i="67" s="1"/>
  <c r="M226" i="67"/>
  <c r="T225" i="67"/>
  <c r="T224" i="67"/>
  <c r="T223" i="67"/>
  <c r="T222" i="67"/>
  <c r="T221" i="67"/>
  <c r="T220" i="67"/>
  <c r="T226" i="67" s="1"/>
  <c r="S215" i="67"/>
  <c r="R215" i="67"/>
  <c r="N215" i="67"/>
  <c r="M215" i="67"/>
  <c r="M238" i="67" s="1"/>
  <c r="T214" i="67"/>
  <c r="T213" i="67"/>
  <c r="T212" i="67"/>
  <c r="T211" i="67"/>
  <c r="T210" i="67"/>
  <c r="T209" i="67"/>
  <c r="T208" i="67"/>
  <c r="T207" i="67"/>
  <c r="T206" i="67"/>
  <c r="T205" i="67"/>
  <c r="T204" i="67"/>
  <c r="T203" i="67"/>
  <c r="T202" i="67"/>
  <c r="T201" i="67"/>
  <c r="T200" i="67"/>
  <c r="T199" i="67"/>
  <c r="T198" i="67"/>
  <c r="T197" i="67"/>
  <c r="T196" i="67"/>
  <c r="T195" i="67"/>
  <c r="T194" i="67"/>
  <c r="T193" i="67"/>
  <c r="T192" i="67"/>
  <c r="T191" i="67"/>
  <c r="T190" i="67"/>
  <c r="T189" i="67"/>
  <c r="T188" i="67"/>
  <c r="T187" i="67"/>
  <c r="T186" i="67"/>
  <c r="T185" i="67"/>
  <c r="T184" i="67"/>
  <c r="T183" i="67"/>
  <c r="T182" i="67"/>
  <c r="T181" i="67"/>
  <c r="T180" i="67"/>
  <c r="T179" i="67"/>
  <c r="T178" i="67"/>
  <c r="T177" i="67"/>
  <c r="T176" i="67"/>
  <c r="T175" i="67"/>
  <c r="T174" i="67"/>
  <c r="T173" i="67"/>
  <c r="T172" i="67"/>
  <c r="T171" i="67"/>
  <c r="T170" i="67"/>
  <c r="T169" i="67"/>
  <c r="T168" i="67"/>
  <c r="T167" i="67"/>
  <c r="T166" i="67"/>
  <c r="T165" i="67"/>
  <c r="T164" i="67"/>
  <c r="T163" i="67"/>
  <c r="T162" i="67"/>
  <c r="T161" i="67"/>
  <c r="T160" i="67"/>
  <c r="T159" i="67"/>
  <c r="T158" i="67"/>
  <c r="T157" i="67"/>
  <c r="T156" i="67"/>
  <c r="T155" i="67"/>
  <c r="T154" i="67"/>
  <c r="T153" i="67"/>
  <c r="T152" i="67"/>
  <c r="T151" i="67"/>
  <c r="T150" i="67"/>
  <c r="T149" i="67"/>
  <c r="T148" i="67"/>
  <c r="T147" i="67"/>
  <c r="T146" i="67"/>
  <c r="T145" i="67"/>
  <c r="T144" i="67"/>
  <c r="T143" i="67"/>
  <c r="T142" i="67"/>
  <c r="T141" i="67"/>
  <c r="T140" i="67"/>
  <c r="T139" i="67"/>
  <c r="T138" i="67"/>
  <c r="T137" i="67"/>
  <c r="T136" i="67"/>
  <c r="T135" i="67"/>
  <c r="T134" i="67"/>
  <c r="T133" i="67"/>
  <c r="T132" i="67"/>
  <c r="T131" i="67"/>
  <c r="T130" i="67"/>
  <c r="T129" i="67"/>
  <c r="T128" i="67"/>
  <c r="T127" i="67"/>
  <c r="T126" i="67"/>
  <c r="T125" i="67"/>
  <c r="T124" i="67"/>
  <c r="T123" i="67"/>
  <c r="T122" i="67"/>
  <c r="T121" i="67"/>
  <c r="T120" i="67"/>
  <c r="T119" i="67"/>
  <c r="T118" i="67"/>
  <c r="T117" i="67"/>
  <c r="T116" i="67"/>
  <c r="T115" i="67"/>
  <c r="T114" i="67"/>
  <c r="T113" i="67"/>
  <c r="T112" i="67"/>
  <c r="T111" i="67"/>
  <c r="T110" i="67"/>
  <c r="T109" i="67"/>
  <c r="T108" i="67"/>
  <c r="T107" i="67"/>
  <c r="T106" i="67"/>
  <c r="T105" i="67"/>
  <c r="T104" i="67"/>
  <c r="T103" i="67"/>
  <c r="T102" i="67"/>
  <c r="T101" i="67"/>
  <c r="T100" i="67"/>
  <c r="T99" i="67"/>
  <c r="T98" i="67"/>
  <c r="T97" i="67"/>
  <c r="T96" i="67"/>
  <c r="T95" i="67"/>
  <c r="T94" i="67"/>
  <c r="T93" i="67"/>
  <c r="T92" i="67"/>
  <c r="T91" i="67"/>
  <c r="T90" i="67"/>
  <c r="T89" i="67"/>
  <c r="T88" i="67"/>
  <c r="T87" i="67"/>
  <c r="T86" i="67"/>
  <c r="T85" i="67"/>
  <c r="T84" i="67"/>
  <c r="T83" i="67"/>
  <c r="T82" i="67"/>
  <c r="T81" i="67"/>
  <c r="T80" i="67"/>
  <c r="T79" i="67"/>
  <c r="T78" i="67"/>
  <c r="T77" i="67"/>
  <c r="T76" i="67"/>
  <c r="T75" i="67"/>
  <c r="T74" i="67"/>
  <c r="T73" i="67"/>
  <c r="T72" i="67"/>
  <c r="T71" i="67"/>
  <c r="T70" i="67"/>
  <c r="T69" i="67"/>
  <c r="T68" i="67"/>
  <c r="T67" i="67"/>
  <c r="T66" i="67"/>
  <c r="T65" i="67"/>
  <c r="T64" i="67"/>
  <c r="T63" i="67"/>
  <c r="T62" i="67"/>
  <c r="T61" i="67"/>
  <c r="T60" i="67"/>
  <c r="T59" i="67"/>
  <c r="T58" i="67"/>
  <c r="T57" i="67"/>
  <c r="T56" i="67"/>
  <c r="T55" i="67"/>
  <c r="T54" i="67"/>
  <c r="T53" i="67"/>
  <c r="T52" i="67"/>
  <c r="T51" i="67"/>
  <c r="T50" i="67"/>
  <c r="T49" i="67"/>
  <c r="T48" i="67"/>
  <c r="T47" i="67"/>
  <c r="T46" i="67"/>
  <c r="T45" i="67"/>
  <c r="T44" i="67"/>
  <c r="T43" i="67"/>
  <c r="T42" i="67"/>
  <c r="T41" i="67"/>
  <c r="T40" i="67"/>
  <c r="T39" i="67"/>
  <c r="T38" i="67"/>
  <c r="T37" i="67"/>
  <c r="T36" i="67"/>
  <c r="T35" i="67"/>
  <c r="T34" i="67"/>
  <c r="T33" i="67"/>
  <c r="T32" i="67"/>
  <c r="T31" i="67"/>
  <c r="T30" i="67"/>
  <c r="T29" i="67"/>
  <c r="T28" i="67"/>
  <c r="T27" i="67"/>
  <c r="T26" i="67"/>
  <c r="T25" i="67"/>
  <c r="T24" i="67"/>
  <c r="T23" i="67"/>
  <c r="T22" i="67"/>
  <c r="T21" i="67"/>
  <c r="T20" i="67"/>
  <c r="T19" i="67"/>
  <c r="T18" i="67"/>
  <c r="T17" i="67"/>
  <c r="T16" i="67"/>
  <c r="T15" i="67"/>
  <c r="T14" i="67"/>
  <c r="T13" i="67"/>
  <c r="T12" i="67"/>
  <c r="T11" i="67"/>
  <c r="T10" i="67"/>
  <c r="T9" i="67"/>
  <c r="T8" i="67"/>
  <c r="T215" i="67" s="1"/>
  <c r="J2" i="67"/>
  <c r="S53" i="68" l="1"/>
  <c r="T53" i="68"/>
  <c r="T238" i="67"/>
  <c r="L33" i="65" l="1"/>
  <c r="K33" i="65"/>
  <c r="G33" i="65"/>
  <c r="M33" i="65" s="1"/>
  <c r="F33" i="65"/>
  <c r="M17" i="65"/>
  <c r="M16" i="65"/>
  <c r="M15" i="65"/>
  <c r="M14" i="65"/>
  <c r="M13" i="65"/>
  <c r="M12" i="65"/>
  <c r="M11" i="65"/>
  <c r="M10" i="65"/>
  <c r="M9" i="65"/>
  <c r="M8" i="65"/>
  <c r="C2" i="64" l="1"/>
  <c r="L125" i="63"/>
  <c r="K125" i="63"/>
  <c r="G125" i="63"/>
  <c r="F125" i="63"/>
  <c r="M123" i="63"/>
  <c r="M122" i="63"/>
  <c r="M121" i="63"/>
  <c r="M120" i="63"/>
  <c r="M119" i="63"/>
  <c r="M118" i="63"/>
  <c r="M117" i="63"/>
  <c r="M116" i="63"/>
  <c r="M115" i="63"/>
  <c r="M114" i="63"/>
  <c r="M113" i="63"/>
  <c r="M112" i="63"/>
  <c r="M111" i="63"/>
  <c r="M110" i="63"/>
  <c r="M109" i="63"/>
  <c r="M108" i="63"/>
  <c r="M107" i="63"/>
  <c r="M106" i="63"/>
  <c r="M105" i="63"/>
  <c r="M104" i="63"/>
  <c r="M103" i="63"/>
  <c r="M102" i="63"/>
  <c r="M101" i="63"/>
  <c r="M100" i="63"/>
  <c r="M99" i="63"/>
  <c r="M98" i="63"/>
  <c r="M97" i="63"/>
  <c r="M96" i="63"/>
  <c r="M95" i="63"/>
  <c r="M94" i="63"/>
  <c r="M93" i="63"/>
  <c r="M92" i="63"/>
  <c r="M91" i="63"/>
  <c r="M90" i="63"/>
  <c r="M89" i="63"/>
  <c r="M88" i="63"/>
  <c r="M87" i="63"/>
  <c r="M86" i="63"/>
  <c r="M85" i="63"/>
  <c r="M84" i="63"/>
  <c r="M83" i="63"/>
  <c r="M82" i="63"/>
  <c r="M81" i="63"/>
  <c r="M80" i="63"/>
  <c r="M79" i="63"/>
  <c r="M78" i="63"/>
  <c r="M77" i="63"/>
  <c r="M76" i="63"/>
  <c r="M75" i="63"/>
  <c r="M74" i="63"/>
  <c r="M73" i="63"/>
  <c r="M72" i="63"/>
  <c r="M71" i="63"/>
  <c r="M70" i="63"/>
  <c r="M69" i="63"/>
  <c r="M68" i="63"/>
  <c r="M67" i="63"/>
  <c r="M66" i="63"/>
  <c r="M65" i="63"/>
  <c r="M64" i="63"/>
  <c r="M63" i="63"/>
  <c r="M62" i="63"/>
  <c r="M61" i="63"/>
  <c r="M60" i="63"/>
  <c r="M59" i="63"/>
  <c r="M58" i="63"/>
  <c r="M57" i="63"/>
  <c r="M56" i="63"/>
  <c r="M55" i="63"/>
  <c r="M54" i="63"/>
  <c r="M53" i="63"/>
  <c r="M52" i="63"/>
  <c r="M51" i="63"/>
  <c r="M50" i="63"/>
  <c r="M49" i="63"/>
  <c r="M48" i="63"/>
  <c r="M47" i="63"/>
  <c r="M46" i="63"/>
  <c r="M45" i="63"/>
  <c r="M44" i="63"/>
  <c r="M43" i="63"/>
  <c r="M42" i="63"/>
  <c r="M41" i="63"/>
  <c r="M40" i="63"/>
  <c r="M39" i="63"/>
  <c r="M38" i="63"/>
  <c r="M37" i="63"/>
  <c r="M36" i="63"/>
  <c r="M35" i="63"/>
  <c r="M34" i="63"/>
  <c r="M33" i="63"/>
  <c r="M32" i="63"/>
  <c r="M31" i="63"/>
  <c r="M30" i="63"/>
  <c r="M29" i="63"/>
  <c r="M28" i="63"/>
  <c r="M27" i="63"/>
  <c r="M26" i="63"/>
  <c r="M25" i="63"/>
  <c r="M24" i="63"/>
  <c r="M23" i="63"/>
  <c r="M22" i="63"/>
  <c r="M21" i="63"/>
  <c r="M20" i="63"/>
  <c r="M19" i="63"/>
  <c r="M18" i="63"/>
  <c r="M17" i="63"/>
  <c r="M16" i="63"/>
  <c r="M15" i="63"/>
  <c r="M14" i="63"/>
  <c r="M13" i="63"/>
  <c r="M12" i="63"/>
  <c r="M11" i="63"/>
  <c r="M10" i="63"/>
  <c r="M9" i="63"/>
  <c r="M8" i="63"/>
  <c r="M125" i="63" s="1"/>
  <c r="M2" i="63"/>
  <c r="C2" i="62" l="1"/>
  <c r="D17" i="60" l="1"/>
  <c r="C13" i="60"/>
  <c r="B13" i="60"/>
  <c r="C12" i="60"/>
  <c r="B12" i="60"/>
  <c r="C11" i="60"/>
  <c r="B11" i="60"/>
  <c r="C10" i="60"/>
  <c r="B10" i="60"/>
  <c r="C9" i="60"/>
  <c r="B9" i="60"/>
  <c r="C2" i="60"/>
  <c r="L22" i="59"/>
  <c r="K22" i="59"/>
  <c r="G22" i="59"/>
  <c r="G23" i="59" s="1"/>
  <c r="F22" i="59"/>
  <c r="G24" i="59" s="1"/>
  <c r="M2" i="59"/>
  <c r="C17" i="60" l="1"/>
  <c r="D18" i="60" s="1"/>
  <c r="M22" i="59"/>
  <c r="M125" i="57" l="1"/>
  <c r="M124" i="57"/>
  <c r="M123" i="57"/>
  <c r="M122" i="57"/>
  <c r="M121" i="57"/>
  <c r="M120" i="57"/>
  <c r="M119" i="57"/>
  <c r="M118" i="57"/>
  <c r="M117" i="57"/>
  <c r="M116" i="57"/>
  <c r="M115" i="57"/>
  <c r="M114" i="57"/>
  <c r="M113" i="57"/>
  <c r="M112" i="57"/>
  <c r="M111" i="57"/>
  <c r="M110" i="57"/>
  <c r="M109" i="57"/>
  <c r="M108" i="57"/>
  <c r="M107" i="57"/>
  <c r="M106" i="57"/>
  <c r="M105" i="57"/>
  <c r="M104" i="57"/>
  <c r="M103" i="57"/>
  <c r="M102" i="57"/>
  <c r="M101" i="57"/>
  <c r="M100" i="57"/>
  <c r="M99" i="57"/>
  <c r="M98" i="57"/>
  <c r="M97" i="57"/>
  <c r="M96" i="57"/>
  <c r="M95" i="57"/>
  <c r="M94" i="57"/>
  <c r="M93" i="57"/>
  <c r="M92" i="57"/>
  <c r="M91" i="57"/>
  <c r="M90" i="57"/>
  <c r="M89" i="57"/>
  <c r="M88" i="57"/>
  <c r="M87" i="57"/>
  <c r="M86" i="57"/>
  <c r="M85" i="57"/>
  <c r="M84" i="57"/>
  <c r="M83" i="57"/>
  <c r="M82" i="57"/>
  <c r="M81" i="57"/>
  <c r="M80" i="57"/>
  <c r="M79" i="57"/>
  <c r="M78" i="57"/>
  <c r="M77" i="57"/>
  <c r="M76" i="57"/>
  <c r="M75" i="57"/>
  <c r="M74" i="57"/>
  <c r="M73" i="57"/>
  <c r="M72" i="57"/>
  <c r="M71" i="57"/>
  <c r="L70" i="57"/>
  <c r="K70" i="57"/>
  <c r="K126" i="57" s="1"/>
  <c r="M69" i="57"/>
  <c r="M68" i="57"/>
  <c r="M67" i="57"/>
  <c r="M66" i="57"/>
  <c r="M65" i="57"/>
  <c r="M64" i="57"/>
  <c r="M63" i="57"/>
  <c r="M62" i="57"/>
  <c r="M61" i="57"/>
  <c r="M60" i="57"/>
  <c r="M59" i="57"/>
  <c r="L58" i="57"/>
  <c r="M58" i="57" s="1"/>
  <c r="M57" i="57"/>
  <c r="M56" i="57"/>
  <c r="M55" i="57"/>
  <c r="M54" i="57"/>
  <c r="L53" i="57"/>
  <c r="M53" i="57" s="1"/>
  <c r="M52" i="57"/>
  <c r="M51" i="57"/>
  <c r="M50" i="57"/>
  <c r="M49" i="57"/>
  <c r="M48" i="57"/>
  <c r="M47" i="57"/>
  <c r="M46" i="57"/>
  <c r="M45" i="57"/>
  <c r="M44" i="57"/>
  <c r="M43" i="57"/>
  <c r="M42" i="57"/>
  <c r="M41" i="57"/>
  <c r="M40" i="57"/>
  <c r="M39" i="57"/>
  <c r="M38" i="57"/>
  <c r="M37" i="57"/>
  <c r="M36" i="57"/>
  <c r="M35" i="57"/>
  <c r="A35" i="57"/>
  <c r="A36" i="57" s="1"/>
  <c r="A37" i="57" s="1"/>
  <c r="A38" i="57" s="1"/>
  <c r="A39" i="57" s="1"/>
  <c r="A40" i="57" s="1"/>
  <c r="A41" i="57" s="1"/>
  <c r="A42" i="57" s="1"/>
  <c r="A43" i="57" s="1"/>
  <c r="A44" i="57" s="1"/>
  <c r="A45" i="57" s="1"/>
  <c r="A46" i="57" s="1"/>
  <c r="A47" i="57" s="1"/>
  <c r="A48" i="57" s="1"/>
  <c r="A49" i="57" s="1"/>
  <c r="A50" i="57" s="1"/>
  <c r="A51" i="57" s="1"/>
  <c r="A52" i="57" s="1"/>
  <c r="A53" i="57" s="1"/>
  <c r="A54" i="57" s="1"/>
  <c r="A55" i="57" s="1"/>
  <c r="A56" i="57" s="1"/>
  <c r="A57" i="57" s="1"/>
  <c r="A58" i="57" s="1"/>
  <c r="A59" i="57" s="1"/>
  <c r="A60" i="57" s="1"/>
  <c r="A61" i="57" s="1"/>
  <c r="A62" i="57" s="1"/>
  <c r="A63" i="57" s="1"/>
  <c r="A64" i="57" s="1"/>
  <c r="A65" i="57" s="1"/>
  <c r="A66" i="57" s="1"/>
  <c r="A67" i="57" s="1"/>
  <c r="A68" i="57" s="1"/>
  <c r="A69" i="57" s="1"/>
  <c r="A70" i="57" s="1"/>
  <c r="A71" i="57" s="1"/>
  <c r="A72" i="57" s="1"/>
  <c r="A73" i="57" s="1"/>
  <c r="A74" i="57" s="1"/>
  <c r="A75" i="57" s="1"/>
  <c r="A76" i="57" s="1"/>
  <c r="A77" i="57" s="1"/>
  <c r="A78" i="57" s="1"/>
  <c r="A79" i="57" s="1"/>
  <c r="A80" i="57" s="1"/>
  <c r="A81" i="57" s="1"/>
  <c r="A82" i="57" s="1"/>
  <c r="A83" i="57" s="1"/>
  <c r="A84" i="57" s="1"/>
  <c r="A85" i="57" s="1"/>
  <c r="A86" i="57" s="1"/>
  <c r="A87" i="57" s="1"/>
  <c r="A88" i="57" s="1"/>
  <c r="A89" i="57" s="1"/>
  <c r="A90" i="57" s="1"/>
  <c r="A91" i="57" s="1"/>
  <c r="A92" i="57" s="1"/>
  <c r="A93" i="57" s="1"/>
  <c r="A94" i="57" s="1"/>
  <c r="A95" i="57" s="1"/>
  <c r="A96" i="57" s="1"/>
  <c r="A97" i="57" s="1"/>
  <c r="A98" i="57" s="1"/>
  <c r="A99" i="57" s="1"/>
  <c r="A100" i="57" s="1"/>
  <c r="A101" i="57" s="1"/>
  <c r="A102" i="57" s="1"/>
  <c r="A103" i="57" s="1"/>
  <c r="A104" i="57" s="1"/>
  <c r="A105" i="57" s="1"/>
  <c r="A106" i="57" s="1"/>
  <c r="A107" i="57" s="1"/>
  <c r="A108" i="57" s="1"/>
  <c r="A109" i="57" s="1"/>
  <c r="A110" i="57" s="1"/>
  <c r="A111" i="57" s="1"/>
  <c r="A112" i="57" s="1"/>
  <c r="A113" i="57" s="1"/>
  <c r="A114" i="57" s="1"/>
  <c r="A115" i="57" s="1"/>
  <c r="A116" i="57" s="1"/>
  <c r="A117" i="57" s="1"/>
  <c r="A118" i="57" s="1"/>
  <c r="A119" i="57" s="1"/>
  <c r="A120" i="57" s="1"/>
  <c r="A121" i="57" s="1"/>
  <c r="A122" i="57" s="1"/>
  <c r="A123" i="57" s="1"/>
  <c r="A124" i="57" s="1"/>
  <c r="A125" i="57" s="1"/>
  <c r="M34" i="57"/>
  <c r="G34" i="57"/>
  <c r="M33" i="57"/>
  <c r="M32" i="57"/>
  <c r="M31" i="57"/>
  <c r="M30" i="57"/>
  <c r="M29" i="57"/>
  <c r="G29" i="57"/>
  <c r="F29" i="57"/>
  <c r="F126" i="57" s="1"/>
  <c r="M28" i="57"/>
  <c r="M27" i="57"/>
  <c r="M26" i="57"/>
  <c r="M25" i="57"/>
  <c r="M24" i="57"/>
  <c r="M23" i="57"/>
  <c r="M22" i="57"/>
  <c r="A22" i="57"/>
  <c r="A23" i="57" s="1"/>
  <c r="A24" i="57" s="1"/>
  <c r="A25" i="57" s="1"/>
  <c r="A26" i="57" s="1"/>
  <c r="A27" i="57" s="1"/>
  <c r="A28" i="57" s="1"/>
  <c r="A29" i="57" s="1"/>
  <c r="A30" i="57" s="1"/>
  <c r="A31" i="57" s="1"/>
  <c r="A32" i="57" s="1"/>
  <c r="A33" i="57" s="1"/>
  <c r="M21" i="57"/>
  <c r="M20" i="57"/>
  <c r="M19" i="57"/>
  <c r="M18" i="57"/>
  <c r="M17" i="57"/>
  <c r="M16" i="57"/>
  <c r="M15" i="57"/>
  <c r="M14" i="57"/>
  <c r="M13" i="57"/>
  <c r="M12" i="57"/>
  <c r="G11" i="57"/>
  <c r="G126" i="57" s="1"/>
  <c r="M10" i="57"/>
  <c r="A10" i="57"/>
  <c r="A11" i="57" s="1"/>
  <c r="M9" i="57"/>
  <c r="M8" i="57"/>
  <c r="M7" i="57"/>
  <c r="A7" i="57"/>
  <c r="A8" i="57" s="1"/>
  <c r="M6" i="57"/>
  <c r="M11" i="57" l="1"/>
  <c r="M126" i="57" s="1"/>
  <c r="M70" i="57"/>
  <c r="L126" i="57"/>
  <c r="F17" i="1" l="1"/>
  <c r="D17" i="1"/>
  <c r="C17" i="1"/>
  <c r="B17" i="1"/>
  <c r="H16" i="1"/>
  <c r="I16" i="1" s="1"/>
  <c r="G16" i="1"/>
  <c r="E16" i="1"/>
  <c r="H15" i="1"/>
  <c r="I15" i="1" s="1"/>
  <c r="G15" i="1"/>
  <c r="E15" i="1"/>
  <c r="H14" i="1"/>
  <c r="I14" i="1" s="1"/>
  <c r="G14" i="1"/>
  <c r="E14" i="1"/>
  <c r="H13" i="1"/>
  <c r="I13" i="1" s="1"/>
  <c r="G13" i="1"/>
  <c r="E13" i="1"/>
  <c r="H12" i="1"/>
  <c r="I12" i="1" s="1"/>
  <c r="G12" i="1"/>
  <c r="E12" i="1"/>
  <c r="I11" i="1"/>
  <c r="G11" i="1"/>
  <c r="E11" i="1"/>
  <c r="H10" i="1"/>
  <c r="I10" i="1" s="1"/>
  <c r="G10" i="1"/>
  <c r="E10" i="1"/>
  <c r="H9" i="1"/>
  <c r="I9" i="1" s="1"/>
  <c r="G9" i="1"/>
  <c r="E9" i="1"/>
  <c r="H8" i="1"/>
  <c r="I8" i="1" s="1"/>
  <c r="G8" i="1"/>
  <c r="E8" i="1"/>
  <c r="H7" i="1"/>
  <c r="I7" i="1" s="1"/>
  <c r="G7" i="1"/>
  <c r="E7" i="1"/>
  <c r="H6" i="1"/>
  <c r="I6" i="1" s="1"/>
  <c r="G6" i="1"/>
  <c r="E6" i="1"/>
  <c r="H5" i="1"/>
  <c r="G5" i="1"/>
  <c r="E5" i="1"/>
  <c r="H17" i="1" l="1"/>
  <c r="I17" i="1" s="1"/>
  <c r="E17" i="1"/>
  <c r="G17" i="1"/>
  <c r="I5" i="1"/>
  <c r="G49" i="1" l="1"/>
  <c r="G33" i="1"/>
  <c r="F34" i="1" l="1"/>
  <c r="D34" i="1"/>
  <c r="C34" i="1"/>
  <c r="B34" i="1"/>
  <c r="H33" i="1"/>
  <c r="I33" i="1" s="1"/>
  <c r="E33" i="1"/>
  <c r="H32" i="1"/>
  <c r="I32" i="1" s="1"/>
  <c r="G32" i="1"/>
  <c r="E32" i="1"/>
  <c r="H31" i="1"/>
  <c r="I31" i="1" s="1"/>
  <c r="G31" i="1"/>
  <c r="E31" i="1"/>
  <c r="H30" i="1"/>
  <c r="I30" i="1" s="1"/>
  <c r="G30" i="1"/>
  <c r="E30" i="1"/>
  <c r="H29" i="1"/>
  <c r="I29" i="1" s="1"/>
  <c r="G29" i="1"/>
  <c r="E29" i="1"/>
  <c r="H28" i="1"/>
  <c r="I28" i="1" s="1"/>
  <c r="G28" i="1"/>
  <c r="E28" i="1"/>
  <c r="H27" i="1"/>
  <c r="I27" i="1" s="1"/>
  <c r="G27" i="1"/>
  <c r="E27" i="1"/>
  <c r="H26" i="1"/>
  <c r="I26" i="1" s="1"/>
  <c r="G26" i="1"/>
  <c r="E26" i="1"/>
  <c r="H25" i="1"/>
  <c r="I25" i="1" s="1"/>
  <c r="G25" i="1"/>
  <c r="E25" i="1"/>
  <c r="H24" i="1"/>
  <c r="I24" i="1" s="1"/>
  <c r="G24" i="1"/>
  <c r="E24" i="1"/>
  <c r="H23" i="1"/>
  <c r="I23" i="1" s="1"/>
  <c r="G23" i="1"/>
  <c r="E23" i="1"/>
  <c r="H22" i="1"/>
  <c r="G22" i="1"/>
  <c r="E22" i="1"/>
  <c r="H34" i="1" l="1"/>
  <c r="I34" i="1" s="1"/>
  <c r="E34" i="1"/>
  <c r="G34" i="1"/>
  <c r="I22" i="1"/>
  <c r="E46" i="1" l="1"/>
  <c r="F50" i="1" l="1"/>
  <c r="D50" i="1"/>
  <c r="C50" i="1"/>
  <c r="B50" i="1"/>
  <c r="H49" i="1"/>
  <c r="I49" i="1" s="1"/>
  <c r="E49" i="1"/>
  <c r="H48" i="1"/>
  <c r="I48" i="1" s="1"/>
  <c r="G48" i="1"/>
  <c r="E48" i="1"/>
  <c r="H47" i="1"/>
  <c r="I47" i="1" s="1"/>
  <c r="G47" i="1"/>
  <c r="E47" i="1"/>
  <c r="H46" i="1"/>
  <c r="I46" i="1" s="1"/>
  <c r="G46" i="1"/>
  <c r="I45" i="1"/>
  <c r="H45" i="1"/>
  <c r="G45" i="1"/>
  <c r="E45" i="1"/>
  <c r="H44" i="1"/>
  <c r="I44" i="1" s="1"/>
  <c r="G44" i="1"/>
  <c r="E44" i="1"/>
  <c r="H43" i="1"/>
  <c r="I43" i="1" s="1"/>
  <c r="G43" i="1"/>
  <c r="E43" i="1"/>
  <c r="H42" i="1"/>
  <c r="I42" i="1" s="1"/>
  <c r="G42" i="1"/>
  <c r="E42" i="1"/>
  <c r="H41" i="1"/>
  <c r="I41" i="1" s="1"/>
  <c r="G41" i="1"/>
  <c r="E41" i="1"/>
  <c r="H40" i="1"/>
  <c r="I40" i="1" s="1"/>
  <c r="G40" i="1"/>
  <c r="E40" i="1"/>
  <c r="H39" i="1"/>
  <c r="I39" i="1" s="1"/>
  <c r="G39" i="1"/>
  <c r="E39" i="1"/>
  <c r="H38" i="1"/>
  <c r="G38" i="1"/>
  <c r="E38" i="1"/>
  <c r="F95" i="1"/>
  <c r="D95" i="1"/>
  <c r="C95" i="1"/>
  <c r="E95" i="1" s="1"/>
  <c r="B95" i="1"/>
  <c r="H94" i="1"/>
  <c r="I94" i="1" s="1"/>
  <c r="G94" i="1"/>
  <c r="E94" i="1"/>
  <c r="H93" i="1"/>
  <c r="I93" i="1" s="1"/>
  <c r="G93" i="1"/>
  <c r="E93" i="1"/>
  <c r="H92" i="1"/>
  <c r="I92" i="1" s="1"/>
  <c r="G92" i="1"/>
  <c r="E92" i="1"/>
  <c r="H91" i="1"/>
  <c r="I91" i="1" s="1"/>
  <c r="G91" i="1"/>
  <c r="I90" i="1"/>
  <c r="H90" i="1"/>
  <c r="G90" i="1"/>
  <c r="E90" i="1"/>
  <c r="H89" i="1"/>
  <c r="I89" i="1" s="1"/>
  <c r="G89" i="1"/>
  <c r="E89" i="1"/>
  <c r="H88" i="1"/>
  <c r="I88" i="1" s="1"/>
  <c r="G88" i="1"/>
  <c r="E88" i="1"/>
  <c r="H87" i="1"/>
  <c r="I87" i="1" s="1"/>
  <c r="G87" i="1"/>
  <c r="E87" i="1"/>
  <c r="H86" i="1"/>
  <c r="I86" i="1" s="1"/>
  <c r="G86" i="1"/>
  <c r="E86" i="1"/>
  <c r="H85" i="1"/>
  <c r="I85" i="1" s="1"/>
  <c r="G85" i="1"/>
  <c r="E85" i="1"/>
  <c r="H84" i="1"/>
  <c r="I84" i="1" s="1"/>
  <c r="G84" i="1"/>
  <c r="E84" i="1"/>
  <c r="H83" i="1"/>
  <c r="G83" i="1"/>
  <c r="F80" i="1"/>
  <c r="D80" i="1"/>
  <c r="C80" i="1"/>
  <c r="B80" i="1"/>
  <c r="H79" i="1"/>
  <c r="I79" i="1" s="1"/>
  <c r="G79" i="1"/>
  <c r="E79" i="1"/>
  <c r="H78" i="1"/>
  <c r="I78" i="1" s="1"/>
  <c r="G78" i="1"/>
  <c r="E78" i="1"/>
  <c r="H77" i="1"/>
  <c r="I77" i="1" s="1"/>
  <c r="G77" i="1"/>
  <c r="E77" i="1"/>
  <c r="H76" i="1"/>
  <c r="I76" i="1" s="1"/>
  <c r="G76" i="1"/>
  <c r="H75" i="1"/>
  <c r="I75" i="1" s="1"/>
  <c r="G75" i="1"/>
  <c r="E75" i="1"/>
  <c r="H74" i="1"/>
  <c r="I74" i="1" s="1"/>
  <c r="G74" i="1"/>
  <c r="E74" i="1"/>
  <c r="H73" i="1"/>
  <c r="I73" i="1" s="1"/>
  <c r="G73" i="1"/>
  <c r="E73" i="1"/>
  <c r="H72" i="1"/>
  <c r="I72" i="1" s="1"/>
  <c r="G72" i="1"/>
  <c r="E72" i="1"/>
  <c r="H71" i="1"/>
  <c r="I71" i="1" s="1"/>
  <c r="G71" i="1"/>
  <c r="E71" i="1"/>
  <c r="H70" i="1"/>
  <c r="I70" i="1" s="1"/>
  <c r="G70" i="1"/>
  <c r="E70" i="1"/>
  <c r="H69" i="1"/>
  <c r="I69" i="1" s="1"/>
  <c r="G69" i="1"/>
  <c r="E69" i="1"/>
  <c r="H68" i="1"/>
  <c r="I68" i="1" s="1"/>
  <c r="G68" i="1"/>
  <c r="E68" i="1"/>
  <c r="F65" i="1"/>
  <c r="D65" i="1"/>
  <c r="C65" i="1"/>
  <c r="B65" i="1"/>
  <c r="H64" i="1"/>
  <c r="I64" i="1" s="1"/>
  <c r="G64" i="1"/>
  <c r="E64" i="1"/>
  <c r="H63" i="1"/>
  <c r="I63" i="1" s="1"/>
  <c r="G63" i="1"/>
  <c r="E63" i="1"/>
  <c r="H62" i="1"/>
  <c r="I62" i="1" s="1"/>
  <c r="G62" i="1"/>
  <c r="E62" i="1"/>
  <c r="H61" i="1"/>
  <c r="I61" i="1" s="1"/>
  <c r="G61" i="1"/>
  <c r="H60" i="1"/>
  <c r="I60" i="1" s="1"/>
  <c r="G60" i="1"/>
  <c r="E60" i="1"/>
  <c r="H59" i="1"/>
  <c r="I59" i="1" s="1"/>
  <c r="G59" i="1"/>
  <c r="E59" i="1"/>
  <c r="H58" i="1"/>
  <c r="I58" i="1" s="1"/>
  <c r="G58" i="1"/>
  <c r="E58" i="1"/>
  <c r="H57" i="1"/>
  <c r="I57" i="1" s="1"/>
  <c r="G57" i="1"/>
  <c r="E57" i="1"/>
  <c r="H56" i="1"/>
  <c r="I56" i="1" s="1"/>
  <c r="G56" i="1"/>
  <c r="E56" i="1"/>
  <c r="H55" i="1"/>
  <c r="I55" i="1" s="1"/>
  <c r="G55" i="1"/>
  <c r="E55" i="1"/>
  <c r="H54" i="1"/>
  <c r="I54" i="1" s="1"/>
  <c r="G54" i="1"/>
  <c r="E54" i="1"/>
  <c r="H53" i="1"/>
  <c r="I53" i="1" s="1"/>
  <c r="G53" i="1"/>
  <c r="E53" i="1"/>
  <c r="G80" i="1" l="1"/>
  <c r="G65" i="1"/>
  <c r="E80" i="1"/>
  <c r="E65" i="1"/>
  <c r="H80" i="1"/>
  <c r="I80" i="1" s="1"/>
  <c r="H95" i="1"/>
  <c r="I95" i="1" s="1"/>
  <c r="G95" i="1"/>
  <c r="H50" i="1"/>
  <c r="I50" i="1" s="1"/>
  <c r="I38" i="1"/>
  <c r="E50" i="1"/>
  <c r="G50" i="1"/>
  <c r="H65" i="1"/>
  <c r="I65" i="1" s="1"/>
  <c r="I83" i="1"/>
</calcChain>
</file>

<file path=xl/comments1.xml><?xml version="1.0" encoding="utf-8"?>
<comments xmlns="http://schemas.openxmlformats.org/spreadsheetml/2006/main">
  <authors>
    <author>Diana Miller</author>
  </authors>
  <commentList>
    <comment ref="A7" authorId="0" shapeId="0">
      <text>
        <r>
          <rPr>
            <b/>
            <sz val="9"/>
            <color indexed="81"/>
            <rFont val="Tahoma"/>
            <family val="2"/>
          </rPr>
          <t>Diana Miller:</t>
        </r>
        <r>
          <rPr>
            <sz val="9"/>
            <color indexed="81"/>
            <rFont val="Tahoma"/>
            <family val="2"/>
          </rPr>
          <t xml:space="preserve">
Projects in Priority Order based on TxDOT 10Year Master Plan
</t>
        </r>
      </text>
    </comment>
    <comment ref="A219" authorId="0" shapeId="0">
      <text>
        <r>
          <rPr>
            <b/>
            <sz val="9"/>
            <color indexed="81"/>
            <rFont val="Tahoma"/>
            <family val="2"/>
          </rPr>
          <t>Diana Miller:</t>
        </r>
        <r>
          <rPr>
            <sz val="9"/>
            <color indexed="81"/>
            <rFont val="Tahoma"/>
            <family val="2"/>
          </rPr>
          <t xml:space="preserve">
Projects in Priority Order based on TxDOT 10Year Master Plan
</t>
        </r>
      </text>
    </comment>
    <comment ref="C219" authorId="0" shapeId="0">
      <text>
        <r>
          <rPr>
            <b/>
            <sz val="9"/>
            <color indexed="81"/>
            <rFont val="Tahoma"/>
            <family val="2"/>
          </rPr>
          <t>Diana Miller:</t>
        </r>
        <r>
          <rPr>
            <sz val="9"/>
            <color indexed="81"/>
            <rFont val="Tahoma"/>
            <family val="2"/>
          </rPr>
          <t xml:space="preserve">
Now Ordering based on Start Sheet Dates</t>
        </r>
      </text>
    </comment>
  </commentList>
</comments>
</file>

<file path=xl/comments2.xml><?xml version="1.0" encoding="utf-8"?>
<comments xmlns="http://schemas.openxmlformats.org/spreadsheetml/2006/main">
  <authors>
    <author>Diana Miller</author>
  </authors>
  <commentList>
    <comment ref="A8" authorId="0" shapeId="0">
      <text>
        <r>
          <rPr>
            <b/>
            <sz val="9"/>
            <color indexed="81"/>
            <rFont val="Tahoma"/>
            <family val="2"/>
          </rPr>
          <t>Diana Miller:</t>
        </r>
        <r>
          <rPr>
            <sz val="9"/>
            <color indexed="81"/>
            <rFont val="Tahoma"/>
            <family val="2"/>
          </rPr>
          <t xml:space="preserve">
Projects in Priority Order based on TxDOT 10Year Master Plan
</t>
        </r>
      </text>
    </comment>
    <comment ref="C8" authorId="0" shapeId="0">
      <text>
        <r>
          <rPr>
            <b/>
            <sz val="9"/>
            <color indexed="81"/>
            <rFont val="Tahoma"/>
            <family val="2"/>
          </rPr>
          <t>Diana Miller:</t>
        </r>
        <r>
          <rPr>
            <sz val="9"/>
            <color indexed="81"/>
            <rFont val="Tahoma"/>
            <family val="2"/>
          </rPr>
          <t xml:space="preserve">
Now Ordering based on Start Sheet Dates</t>
        </r>
      </text>
    </comment>
    <comment ref="A15" authorId="0" shapeId="0">
      <text>
        <r>
          <rPr>
            <b/>
            <sz val="9"/>
            <color indexed="81"/>
            <rFont val="Tahoma"/>
            <family val="2"/>
          </rPr>
          <t>Diana Miller:</t>
        </r>
        <r>
          <rPr>
            <sz val="9"/>
            <color indexed="81"/>
            <rFont val="Tahoma"/>
            <family val="2"/>
          </rPr>
          <t xml:space="preserve">
Projects in Priority Order based on TxDOT 10Year Master Plan
</t>
        </r>
      </text>
    </comment>
    <comment ref="C15" authorId="0" shapeId="0">
      <text>
        <r>
          <rPr>
            <b/>
            <sz val="9"/>
            <color indexed="81"/>
            <rFont val="Tahoma"/>
            <family val="2"/>
          </rPr>
          <t>Diana Miller:</t>
        </r>
        <r>
          <rPr>
            <sz val="9"/>
            <color indexed="81"/>
            <rFont val="Tahoma"/>
            <family val="2"/>
          </rPr>
          <t xml:space="preserve">
Now Ordering based on Start Sheet Dates</t>
        </r>
      </text>
    </comment>
    <comment ref="A49" authorId="0" shapeId="0">
      <text>
        <r>
          <rPr>
            <b/>
            <sz val="9"/>
            <color indexed="81"/>
            <rFont val="Tahoma"/>
            <family val="2"/>
          </rPr>
          <t>Diana Miller:</t>
        </r>
        <r>
          <rPr>
            <sz val="9"/>
            <color indexed="81"/>
            <rFont val="Tahoma"/>
            <family val="2"/>
          </rPr>
          <t xml:space="preserve">
Projects in Priority Order based on TxDOT 10Year Master Plan
</t>
        </r>
      </text>
    </comment>
    <comment ref="C49" authorId="0" shapeId="0">
      <text>
        <r>
          <rPr>
            <b/>
            <sz val="9"/>
            <color indexed="81"/>
            <rFont val="Tahoma"/>
            <family val="2"/>
          </rPr>
          <t>Diana Miller:</t>
        </r>
        <r>
          <rPr>
            <sz val="9"/>
            <color indexed="81"/>
            <rFont val="Tahoma"/>
            <family val="2"/>
          </rPr>
          <t xml:space="preserve">
Now Ordering based on Start Sheet Dates</t>
        </r>
      </text>
    </comment>
  </commentList>
</comments>
</file>

<file path=xl/comments3.xml><?xml version="1.0" encoding="utf-8"?>
<comments xmlns="http://schemas.openxmlformats.org/spreadsheetml/2006/main">
  <authors>
    <author>Muli,Stanley (HHSC)</author>
  </authors>
  <commentList>
    <comment ref="G39" authorId="0" shapeId="0">
      <text>
        <r>
          <rPr>
            <b/>
            <sz val="9"/>
            <color indexed="81"/>
            <rFont val="Tahoma"/>
            <family val="2"/>
          </rPr>
          <t>Muli,Stanley (HHSC):</t>
        </r>
        <r>
          <rPr>
            <sz val="9"/>
            <color indexed="81"/>
            <rFont val="Tahoma"/>
            <family val="2"/>
          </rPr>
          <t xml:space="preserve">
Add up all the 18 -028 projects</t>
        </r>
      </text>
    </comment>
    <comment ref="G50" authorId="0" shapeId="0">
      <text>
        <r>
          <rPr>
            <b/>
            <sz val="9"/>
            <color indexed="81"/>
            <rFont val="Tahoma"/>
            <family val="2"/>
          </rPr>
          <t>Muli,Stanley (HHSC):</t>
        </r>
        <r>
          <rPr>
            <sz val="9"/>
            <color indexed="81"/>
            <rFont val="Tahoma"/>
            <family val="2"/>
          </rPr>
          <t xml:space="preserve">
Add up all holding accts for HHSC and WCY bqlqnces.</t>
        </r>
      </text>
    </comment>
    <comment ref="M50" authorId="0" shapeId="0">
      <text>
        <r>
          <rPr>
            <b/>
            <sz val="9"/>
            <color indexed="81"/>
            <rFont val="Tahoma"/>
            <family val="2"/>
          </rPr>
          <t>Muli,Stanley (HHSC):</t>
        </r>
        <r>
          <rPr>
            <sz val="9"/>
            <color indexed="81"/>
            <rFont val="Tahoma"/>
            <family val="2"/>
          </rPr>
          <t xml:space="preserve">
Add up all holding accts for HHSC and WCY bqlqnces.</t>
        </r>
      </text>
    </comment>
  </commentList>
</comments>
</file>

<file path=xl/sharedStrings.xml><?xml version="1.0" encoding="utf-8"?>
<sst xmlns="http://schemas.openxmlformats.org/spreadsheetml/2006/main" count="4379" uniqueCount="2058">
  <si>
    <t>FY 18-19 Report</t>
  </si>
  <si>
    <t>Original Estimated Project Budget</t>
  </si>
  <si>
    <t>Current Estimated Project Budget</t>
  </si>
  <si>
    <t>FY 2018-19 Encumbered</t>
  </si>
  <si>
    <t>Percent Encumbered</t>
  </si>
  <si>
    <t>FY 2018-19 Expended</t>
  </si>
  <si>
    <t>Percent Expended</t>
  </si>
  <si>
    <t>Remaining Project Balance</t>
  </si>
  <si>
    <t>Percent Remaining</t>
  </si>
  <si>
    <t>March 2018 Quarterly Report</t>
  </si>
  <si>
    <t>DPS</t>
  </si>
  <si>
    <t>TMD</t>
  </si>
  <si>
    <t>TPWD</t>
  </si>
  <si>
    <t>TDCJ</t>
  </si>
  <si>
    <t>TFC</t>
  </si>
  <si>
    <t>TXDOT</t>
  </si>
  <si>
    <t>THC</t>
  </si>
  <si>
    <t>SPB</t>
  </si>
  <si>
    <t>DSHS</t>
  </si>
  <si>
    <t>HHSC- State Hospitals</t>
  </si>
  <si>
    <t>HHSC- State Supported Living Centers</t>
  </si>
  <si>
    <t>JJD</t>
  </si>
  <si>
    <t>Totals</t>
  </si>
  <si>
    <t>December 2017 Quarterly Report</t>
  </si>
  <si>
    <t>October Hearing</t>
  </si>
  <si>
    <t>June 2018 Quarterly Report</t>
  </si>
  <si>
    <t>Agency:</t>
  </si>
  <si>
    <t>Texas Military Department - Agency 401</t>
  </si>
  <si>
    <t>Date:</t>
  </si>
  <si>
    <t>Prepared by:</t>
  </si>
  <si>
    <t>Project
Priority</t>
  </si>
  <si>
    <t>Agency ID</t>
  </si>
  <si>
    <t>Project Name &amp; Location</t>
  </si>
  <si>
    <t>Project Description</t>
  </si>
  <si>
    <t>Source of Funding
(MOF)</t>
  </si>
  <si>
    <t xml:space="preserve">Current Estimated Project Budget
</t>
  </si>
  <si>
    <t>Estimated
Substantial Completion Date</t>
  </si>
  <si>
    <t>% Design
Completion</t>
  </si>
  <si>
    <t>% Const.
Completion</t>
  </si>
  <si>
    <t>Supp.
Notes</t>
  </si>
  <si>
    <t>Camp Mabry Admin Offices
2200 W 35th St Bldg 1
Austin, 78730</t>
  </si>
  <si>
    <t>The project will repair 22,702 sf of Readiness Center space to include compliance with ADA, ATFP, and current building code. General facility repairs to include: interior surfaces, mechanical and electrical systems, restrooms, and kitchen.</t>
  </si>
  <si>
    <t>General Revenue 50%, Federal Funds 50%</t>
  </si>
  <si>
    <t>yes</t>
  </si>
  <si>
    <t>Weslaco Readiness Center
1100 Vo-Tech Drive
Weslaco 78596</t>
  </si>
  <si>
    <t xml:space="preserve">The project will repair an existing 76,069 sf Readiness Center to include compliance with ADA, ATFP, and current building code. General facility repairs to include: interior surfaces, mechanical and electrical systems, restrooms, and kitchen.  </t>
  </si>
  <si>
    <t>Terrell Readiness Center
Lions Club Parkway 
Hwy 80 West
Terrell 75160</t>
  </si>
  <si>
    <t xml:space="preserve">The project will repair an existing 22,138 sf Readiness Center to include compliance with ADA, ATFP, and current building code. General facility repairs to include: interior surfaces, mechanical and electrical systems, restrooms, and kitchen.  </t>
  </si>
  <si>
    <t>Fort Worth Shoreview Readiness Center
8111 Shoreview Dr
Fort Worth 76108</t>
  </si>
  <si>
    <t xml:space="preserve">The project will repair 59,027 sf of Readiness Center space to include compliance with ADA, ATFP, and current building code. General facility repairs to include: interior surfaces, mechanical and electrical systems, restrooms, and kitchen.  </t>
  </si>
  <si>
    <t>Fort Worth Cobb Park Readiness Center
2101 Cobb Park Dr
Fort Worth 76105</t>
  </si>
  <si>
    <t xml:space="preserve">The project will repair an existing 34,549 sf Readiness Center to include compliance with ADA, ATFP, and current building code. General facility repairs to include: interior surfaces, mechanical and electrical systems, restrooms, and kitchen.  </t>
  </si>
  <si>
    <t>Totals:</t>
  </si>
  <si>
    <t xml:space="preserve">Supplemental Information  </t>
  </si>
  <si>
    <t>Federal Share</t>
  </si>
  <si>
    <t>Federal Share Expended</t>
  </si>
  <si>
    <t>Remaining Federal  Share</t>
  </si>
  <si>
    <t>Comments</t>
  </si>
  <si>
    <t>Project in Design</t>
  </si>
  <si>
    <t>Texas Department of Public Safety - 0405</t>
  </si>
  <si>
    <t>85th Legislature - $12M DM Projects</t>
  </si>
  <si>
    <t>FY 2018-19
Expended</t>
  </si>
  <si>
    <t>6-VIC-18-62941</t>
  </si>
  <si>
    <t xml:space="preserve">ESF </t>
  </si>
  <si>
    <t>No</t>
  </si>
  <si>
    <t>ST-TEMP-18-62601</t>
  </si>
  <si>
    <t>Statewide DM Staff</t>
  </si>
  <si>
    <t>Professional staff employed by DPS and/or contractors to administer DM projects</t>
  </si>
  <si>
    <t xml:space="preserve">Economic Stabilization Fund (ESF) </t>
  </si>
  <si>
    <t>NA</t>
  </si>
  <si>
    <t>ST-IWMS-18-62930</t>
  </si>
  <si>
    <t>Statewide
Integrated Workplace Management System</t>
  </si>
  <si>
    <t>ST-FCA-18-62931</t>
  </si>
  <si>
    <t>Statewide
Facility Condition Assessment</t>
  </si>
  <si>
    <t>ST-SEC-18-62933</t>
  </si>
  <si>
    <t>Statewide Security Upgrade/Replacements</t>
  </si>
  <si>
    <t>Replace and upgrade access controls, video surveillance systems, door hardware, exterior doors, replace broken/old cameras, add cameras, and add access control where needed.</t>
  </si>
  <si>
    <t>ST-UST-18-62934</t>
  </si>
  <si>
    <t>Statewide
Fuel System Removal/Replace</t>
  </si>
  <si>
    <t>Remove underground storage tanks (UST) and replace with above ground storage tanks (Midland UST bulk fuel Removal/install AST for generator; Remove Plainview UST bulk fuel, Remove Sulphur Springs UST bulk fuel; Remove San Antonio diesel UST, inventory automation of various fuel systems)</t>
  </si>
  <si>
    <t>FUEL SYSTEM CONTROL BUDGET LINE</t>
  </si>
  <si>
    <t>N/A</t>
  </si>
  <si>
    <t>Midland District Office (Reg 4)
Fuel System Removal
2405 S. Loop 250 West
Midland, Texas 79703</t>
  </si>
  <si>
    <t>Midland UST Tank removal and AST installation</t>
  </si>
  <si>
    <t xml:space="preserve">Plainview Area Office (Reg 5)
Fuel System Removal
1108 South Columbia/Business I-27
Plainview, Texas 79072 </t>
  </si>
  <si>
    <t>Plainview UST 4,000G Tank removal</t>
  </si>
  <si>
    <t>Sulphur Springs Area Office (Reg 1)
Fuel System Removal
1528 E. Shannon Road
Sulphur Springs, Texas 75482</t>
  </si>
  <si>
    <t>Sulphur Springs UST 4,000G Tank and pit water removal; Remediation of Sulphur Springs UST 4,000G Tank and pit water removal</t>
  </si>
  <si>
    <t xml:space="preserve">San Antonio Regional Office (Reg 6)
Fuel System Removal
6502 S. New Braunfels Ave.
San Antonio, Texas 78223
</t>
  </si>
  <si>
    <t>Angleton UST 4,000G Tank removal</t>
  </si>
  <si>
    <t>ST-TEST-18-62935</t>
  </si>
  <si>
    <t>Statewide
Support Project Consultants</t>
  </si>
  <si>
    <t>Funding for design team, testing, consulting, commissioning, CMT, inspections type of expenditures associated with projects.</t>
  </si>
  <si>
    <t>HQ-C-18-62936</t>
  </si>
  <si>
    <t>Austin HQ (Building C)
HVAC System Replacement
5805 North Lamar Blvd
Austin, Texas 78752</t>
  </si>
  <si>
    <t>HVAC System including piping, chiller, add DDC, etc.</t>
  </si>
  <si>
    <t>HQ-E-18-62937</t>
  </si>
  <si>
    <t>Austin HQ (Building E)
Chiller Replacement
5805 North Lamar Blvd
Austin, Texas 78752</t>
  </si>
  <si>
    <t xml:space="preserve">Replace chiller  </t>
  </si>
  <si>
    <t>2-HHQ-18-62938</t>
  </si>
  <si>
    <t>Houston Regional Headquarters (West Road) Crime Lab (Reg 2)
Chiller Replacement
12230 West Road
Jersey Village, Texas 77065</t>
  </si>
  <si>
    <t>Replace second chiller</t>
  </si>
  <si>
    <t>2-HQ-18-62939</t>
  </si>
  <si>
    <t>Houston Regional Headquarters (Reg 2)
Chiller Replacement
12230 West Road
Jersey Village, Texas 77065</t>
  </si>
  <si>
    <t>Replace both chillers</t>
  </si>
  <si>
    <t>5-PLA-18-62940</t>
  </si>
  <si>
    <t xml:space="preserve">Plainview Area Office (Reg 5)
Roof Replacement
1108 South Columbia/Business I-27
Plainview, Texas 79072 </t>
  </si>
  <si>
    <t>DM85 SUPPLEMENTAL NOTES</t>
  </si>
  <si>
    <t>Texas Parks and  Wildlife Department</t>
  </si>
  <si>
    <t>Infrastructure Division</t>
  </si>
  <si>
    <t>Battleship Texas SHP - Structural Repairs                                                                                                                                              3523 Independence Parkway S LaPorte, TX,77571 (Harris County)</t>
  </si>
  <si>
    <t>Construction administration and Balance of work to repair internal structural elements, identified in an October 2012 scope of work, which is necessary to stabilize the ship . Repairs are critical if the ship remains in a wet berth and would be absolutely necessary if ship is ever placed into a dry berth.</t>
  </si>
  <si>
    <t xml:space="preserve">General Revenue - (SGST) </t>
  </si>
  <si>
    <t>Fort Richardson SHS - Water and Wastewater System Replacement                                                                                                                228 State Park Road 61 Jacksboro, TX 76458 (Jack County)</t>
  </si>
  <si>
    <t>Seminole Canyon SHS - Camp Loop Upgrades                                                                                                                                  US Hwy 90 W Comstock, TX 78837 (Val Verde County)</t>
  </si>
  <si>
    <t>Goliad SHS - Wastewater System Upgrade                                                                                                                                               108 Park Rd Goliad, TX 77963-3206 (Goliad County)</t>
  </si>
  <si>
    <t>Copper Breaks SP - Water Distribution System Replacement                                                                                                                  777 Park Road 62 Quanah,79252-7679 (Hardman County)</t>
  </si>
  <si>
    <t>Replace a 50-year-old, leaking water distribution system and chlorination station with a modernized and efficient system capable of saving water resources while servicing the entire park.</t>
  </si>
  <si>
    <t>Balmorhea SP - CCC Motor Court Renovations, Utility Upgrades and Headquarters Replacement - Planning and Design                                                                                                                                                                        9207 H. 17S Toyahvale, TX (Reeves County)</t>
  </si>
  <si>
    <t xml:space="preserve">Renovate 18 Civilian Conservation Corps (CCC) motel units at the San Solomon Springs Motel Court, to include repairing termite damaged woodwork; upgrade the water and wastewater utilities and campground electrical utility service from 30 amp to 50 amp; renovate camp loop restrooms. </t>
  </si>
  <si>
    <t>Pedernales Falls SP - Restroom Replacements                                                                                                                  2585 Park Road 6026 Johnson City, TX 78636 (Blanco County)</t>
  </si>
  <si>
    <t xml:space="preserve">Replace one public restroom complex. Scope of work also includes development of utilities and parking. Structures will be site-built and designed to meet all accessibility, building code, and public health requirements. Building materials to be vandal resistant and assist in facility clean up and longevity.  </t>
  </si>
  <si>
    <t>Huntsville SP - CCC Boathouse and Lodge Patio Wall Repairs                                                                                                                565 Park Road 40 W Huntsville, TX 77342-0508 (Walker County)</t>
  </si>
  <si>
    <t>Planning and design costs to renovate Civilian Conservation Corps (CCC) boathouse  to include restoring the exterior hardwood siding, repairing the roof as well as interior and exterior structural damages, and repairing and stabilizing the Lodge's patio wall.</t>
  </si>
  <si>
    <t>Palo Duro Canyon SP - Headquarters Replacement                                                                                                                13 Miles E of Canyon at end of Hwy 217 Canyon, TX 79015 (Randall County)</t>
  </si>
  <si>
    <t>Planning costs for site headquarters replacement.  Headquarters is currently operating out of an under-sized converted residence and the project would provide an adequately-sized and modern facility to better serve the increasing number of visitors.</t>
  </si>
  <si>
    <t>Garner SP - Water System Upgrades                                                                                                                                                            US 83 N Concan, TX 78838 (Uvalde County)</t>
  </si>
  <si>
    <t>Fairfield Lake SP - Wastewater Treatment Plant Repairs                                                                                                                                                                                         TX 2570 E Fairfield, TX 75840 (Freestone County)</t>
  </si>
  <si>
    <t>Replace the mechanical systems at two existing wastewater treatment plants with modernized and efficient systems that are capable of saving water resources while servicing the entire park.</t>
  </si>
  <si>
    <t>Statewide - Unspecified State Park State Park Region 3  Restroom Replacement Program</t>
  </si>
  <si>
    <t xml:space="preserve">Replace three public restroom complexes at Guadalupe State Park camping and day-use areas and one restroom complex at Government Canyon State Natural Area. Sanitary complexes to include showers and development of utilities and parking. Structures will be site-built and designed to meet all accessibility, building code, and public health requirements. Building materials to be vandal resistant and assist in facility clean up and longevity.  </t>
  </si>
  <si>
    <t>Tyler SP - Residence Replacements                                                                                                                                               789 Park Rd 16 Tyler, TX 75706-9141 (Smith County)</t>
  </si>
  <si>
    <t>Replace two obsolete staff residences with two adequately-sized, durable, 1,800 square feet, three bedroom / two bath, energy-efficient structures, to include utility connections, parking and associated paving.</t>
  </si>
  <si>
    <t>San Jacinto Battleground SHS - Replace Residence                                                                                               3523 Independence Parkway S LaPorte, TX 77571 (Harris County)</t>
  </si>
  <si>
    <t>Lake Tawakoni SP - Residence Replacement                                                                                                                                  10822 FM 2475 Willis Point, TX 75169 (Hunt Van Zandt County)</t>
  </si>
  <si>
    <t>Replace mobile home residence with an adequately-sized, durable, 1,800 square feet, three bedroom / two bath, energy-efficient structure, to include utility connections, parking and associated paving.</t>
  </si>
  <si>
    <t>Mission Tejas SHS - Replace Visitor Center                                                                                                                                                                                          120 State Park Rd. 4 Grapeland, TX 75844 (Houston County)</t>
  </si>
  <si>
    <t xml:space="preserve">Replace visitor center that was destroyed by Hurricane Ike.  New facility will include offices, assembly area, visitor check-in area, a new entry road and parking lot, utility extensions, and interpretive displays to educate visitors about the El Camino Real Trail.    </t>
  </si>
  <si>
    <t>Fort Leaton SHS - Roof Replacement                                                                                                                                                           FM 170 E Presidio, TX 79845 (Presidio County)</t>
  </si>
  <si>
    <t xml:space="preserve">Replace leaking roof to preserve the historic structure and protect the building and contents from further water damage.  </t>
  </si>
  <si>
    <t>Devil's River SP - Septic System Replacement                                                                                                                                           101 N. Sweeten Street Rocksprings, TX 78880 (Edward County)</t>
  </si>
  <si>
    <t xml:space="preserve">Replace multiple obsolete septic systems to meet TCEQ requirements. </t>
  </si>
  <si>
    <t>Monument Hill/Kreische Brewery SHS - Kreische House and Brewery Renovations                                                                                                                                                         414 State Loop 92 LaGrange, TX 78945 (Fayette County)</t>
  </si>
  <si>
    <t>Colorado Bend SP - Water Treatment Plant Replacement                                                                                                                                                    10 miles S of Bend on Gravel Rd Bend, TX 76824 (San Saba County)</t>
  </si>
  <si>
    <t>Pedernales Falls SP - Water and Wastewater System Upgrades                                                                                                                                                             2585 Park Road 6026 Johnson City, TX 78636 (Blanco County)</t>
  </si>
  <si>
    <t>Planning and design costs to upgrade the obsolete water treatment plant to include four septic fields, drain fields and the water filtration system, in order to save water resources and provide an adequate system capable of saving water resources while better serving park visitors.</t>
  </si>
  <si>
    <t>Ray Roberts Lake SP - Johnson Branch Unit Compost Toilet Replacements                                                                                                              100 PW 4137 Pilot Point 765258-8944 (Denton County)</t>
  </si>
  <si>
    <t>Replace seven obsolete compost toilets with modular vault toilets to serve several trail and camping areas and revise any pathways for ADA compliance.</t>
  </si>
  <si>
    <t xml:space="preserve">Lake Livingston SP - Marina Area and Fishing Pier Accessibility Upgrades and Repairs                                                                                                                                                                300 State Park Road 65 Livingston, TX 77351 (Polk County)                                                                                                                                                                         </t>
  </si>
  <si>
    <t>Planning and design costs to renovate the Marina Area and Fishing Pier to include: repairs to restrooms, courtesy dock, fueling stations, electrical and lighting systems, and the accessible routes between facilities and parking due to soil subsidence.</t>
  </si>
  <si>
    <t>Inks Lake SP - Headquarters Building Replacement - Planning and Design                                                                                                                                       3630 Pk Rd 4 W Burnet, TX 78611 (Burnett County)</t>
  </si>
  <si>
    <t xml:space="preserve">Planning and design costs to replace the under-sized headquarters building with one which includes an adequately-sized lobby and registration area and office, as well as additional restrooms, to meet staff and visitor needs.  Improve traffic flow around the headquarters site. </t>
  </si>
  <si>
    <t>McKinney Falls SP - Smith Visitor Center Facility and Exhibit Renovation                                                                                                                              5808 McKinney Falls Austin, TX 78744 (Travis County)</t>
  </si>
  <si>
    <t xml:space="preserve">Renovate the Smith Visitor Center including upgrading a learning center to serve as an interactive classroom with new interpretive exhibits to educate students and park visitors about the El Camino Real Trail. </t>
  </si>
  <si>
    <t>Bastrop SP - Shore Stabilization                                                                                                                                           100 Park Road 1 A Bastrop, TX 78602 (Bastrop County)</t>
  </si>
  <si>
    <t xml:space="preserve">Stabilization of shoreline adjacent to Cabins #1 and #12. </t>
  </si>
  <si>
    <t>Goliad SHS - Custodian's Cottage Renovation and Adaptive Reuse to Interpretive Facility                                                                                                                                        108 Park Rd Goliad, TX 77963-3206 (Goliad County)</t>
  </si>
  <si>
    <t>Renovate the CCC Custodian's Cottage to convert its use from administrative offices to an adequately-sized interpretive facility which will educate visitors about the El Camino Real Trail.  Renovations will include restoration of formal gardens and a new parking lot.</t>
  </si>
  <si>
    <t>Mustang Island SP - Campground and Day-Use Area Restroom Replacements                                                                                                                                                     17047 State Hwy 36 Port Aransas, TX 78373 (Nueces County)</t>
  </si>
  <si>
    <t xml:space="preserve">Replace two obsolete restrooms with one large restroom complex. The scope of work includes a new forty-four fixture count restroom facility, five new host sites, all associated site work, utilities, parking, and the hazmat removal and demolition of the existing restroom. </t>
  </si>
  <si>
    <t>Caddo Lake SP - Water System Upgrade                                                                                                                                                                245 Park Rd 2 Karnack, TX (Harrison county)</t>
  </si>
  <si>
    <t>Planning and design costs to upgrade domestic water source to treat for excessive amounts of iron in the water and prevent further damage to plumbing fixtures throughout the park.  Repairs include new storage tanks, pump systems, gas chlorination system, iron removal filter, refurbished hydro pneumatic tank, electrical improvements, and a pump house.</t>
  </si>
  <si>
    <t>Indian Lodge - Exterior Plaster and HVAC Replacement                                                                                                                TX Hwy 118 N, Park Rd 3 Fort Davis, TX 79734 (Jeff Davis County)</t>
  </si>
  <si>
    <t xml:space="preserve">Renovate the historic facility to include exterior plaster repairs and replace obsolete HVAC units with energy-efficient systems.  </t>
  </si>
  <si>
    <t>Choke Canyon State Park (South Shore Unit) - Boat Ramp                                                                                                                                    358 Recreation Rd 8  Calliham, TX 78007 (Live Oak County)</t>
  </si>
  <si>
    <t>Repair boat ramp which may include accessibility upgrades, courtesy docks, piers and renovation of existing facilities.</t>
  </si>
  <si>
    <t>Fort Parker State Park - Boat Ramp                                                                                                                                       194 Park Rd 28 Mexia, Tx 76667 (Limestone County)</t>
  </si>
  <si>
    <t>Inks Lake State Park - Boat Ramp                                                                                                                                       3630 Pk Rd 4 W Burnet, TX 78611 (Burnett County)</t>
  </si>
  <si>
    <t xml:space="preserve">Repair boat ramp which may include accessibility upgrades, courtesy docks, piers and renovation of existing facilities. (Project on Hold), TPWD did not receive a qualified construction bid in FY17 so funds for the project were lost due to lack of UB authority. </t>
  </si>
  <si>
    <t>Ray Roberts Lake SP - Isle du Bois Unit  - Boat Ramp                                                                                                              100 PW 4137 Pilot Point 765258-8944 (Denton County)</t>
  </si>
  <si>
    <t>Inks Lake SP - Multiple Restroom Replacements                                                                                                                                          3630 Pk Rd 4 W Burnet, TX 78611 (Burnett County)</t>
  </si>
  <si>
    <t xml:space="preserve">Replace four public restroom complexes. Scope of work also includes development of utilities and parking. Sanitary complexes to include showers and development of utilities and parking. Structures will be site-built and designed to meet all accessibility, building code, and public health requirements. Building materials to be vandal resistant and assist in facility clean up and longevity.  </t>
  </si>
  <si>
    <t>Albert and Bessie Kronkosky SNA - Public Use Development - Planning and Design                                                                                                                                                                                                                                                                                                                                                                                7690 Hwy 46 West Pipe Creek, TX 78063 (Bandera County)</t>
  </si>
  <si>
    <t>Advance planning costs to develop newly acquired site and install infrastructure, including utilities, parking, roadways, restrooms, toilets, and a fee collection booth at headquarters.  Site development would allow public access and would meet public use needs as required by the land use agreement, which would generate revenue and provide significant outdoor opportunities.</t>
  </si>
  <si>
    <t>Stephen F Austin SHS - Wastewater Treatment Plant Equalization Basin Installation                                                                                                                                                                                                                                                                                                                                                                               3 miles E of Sealy on IH 10 San Felipe, TX 77473-0125 (Austin County)</t>
  </si>
  <si>
    <t>Buescher SP - Boundary Fence Replacement - Fire Recovery                                                                                                                                                                                                                                                                                                                                                                                                                                                         100 Park Road 1E Smithville, TX 78957-0075 (Bastrop County)</t>
  </si>
  <si>
    <t xml:space="preserve">Replace approximately 7.5 miles of boundary fence around Buescher State Park and along Park Road 1-C, a majority of which sustained significant damage or was totally destroyed in a wildfire that began mid October 2015.  </t>
  </si>
  <si>
    <t>Lake Whitney SP - Camp Loop Restroom - Flood Recovery                                                                                                                                                                                                                                                                                                                                                                                                                   433 FM 1244 Whitney, TX 76692 (Hill County)</t>
  </si>
  <si>
    <t>Restore Restroom #5 at Area E's interior finishes and critical structural components prior to re-opening the facility which was damaged in the 2016 Flood.</t>
  </si>
  <si>
    <t>McKinney Falls SP - Restroom #4 Upper Falls North - Flood Recovery                                                                                                                                                                                                                                                                                                                                                                                                           5808 McKinney Falls Pkwy Austin, TX 78744 (Travis County)</t>
  </si>
  <si>
    <t>Repair interior and exterior finishes damaged by the flood.  Work will also address major mechanical, electrical and plumbing systems needed to restore full function of the restroom facility.</t>
  </si>
  <si>
    <t>Stephen F Austin SHS - Water Tank Repairs                                                                                                                                                                                                  3 miles E of Sealy on IH 10 San Felipe, TX 77473-0125 (Austin County)</t>
  </si>
  <si>
    <t xml:space="preserve">Pressure wash and repaint elevated water tank per TCEQ regulations. </t>
  </si>
  <si>
    <t>Huntsville SP - Dam Repair                                                                                                                                                                                              565 Park Road 40 W Huntsville, TX 77342-0508 (Walker County)</t>
  </si>
  <si>
    <t xml:space="preserve">Fortify and repair the earthen embankment and spillway. </t>
  </si>
  <si>
    <t>Bastrop SP - Group Barracks Complex Renovation                                                                                                                  100 Park road 1 A Bastrop, TX 78602 (Bastrop County)</t>
  </si>
  <si>
    <t>Renovate the Group Barracks Complex, which includes four dormitory buildings and one group dinning hall. The existing obsolete restroom will be demolished; restroom/shower facilities will be added to each dormitory facility. The renovations include updating of all mechanicals, plumbing, electrical, and site modifications to become code compliant and improve visitor experience.</t>
  </si>
  <si>
    <t xml:space="preserve">Port Isabel Lighthouse - Light house repairs; replace corroded metal                                                                                                                                421 East Queen Isabella Blvd Port Isabel, TX 78578 (Cameron County) </t>
  </si>
  <si>
    <t>Repair and/or replace corroded exterior metal components on the Port Isabel Lighthouse at the Watch room and Lantern Levels and repaint lighthouse exterior.</t>
  </si>
  <si>
    <t>Longhorn Caverns - Communications System and Surge Protection                                                                                                                                              6211 Park Rd 4 So. Burnet, TX 78611 (Burnet County)</t>
  </si>
  <si>
    <t>Install communication system for the cavern to protect the public in the event of an emergency.</t>
  </si>
  <si>
    <t>Hill Country SNA - Replace Well at Group Lodge                                                                                                            10600 Bandera Creed Rd Bandera, TX 78003 (Bandera County)</t>
  </si>
  <si>
    <t>Install water system at group lodge to provide potable water to guests.</t>
  </si>
  <si>
    <t>Lost Maples SNA - Replace Potable Water Storage Tank                                                                                                                                                                    37221 FM 187 Vanderpool, TX 78885 (Bandera County)</t>
  </si>
  <si>
    <t>Replace deteriorating drinking water storage tank with a new system in order to address a high iron content in the facility's water supply and meet TCEQ regulations.</t>
  </si>
  <si>
    <t>McKinney Falls SP - Smith Visitor's Center Flood Damage Repairs                                                                                                                                                           5808 McKinney Falls Austin, TX 78744 (Travis County)</t>
  </si>
  <si>
    <t>Repair all interior finishes, associated mechanical, electrical, and plumbing systems damaged by flood waters.  Reconstruct the interior restroom to meet TDLR standards.</t>
  </si>
  <si>
    <t>Davis Mountains SP - Communications Bldg. Repairs                                                                                                                    TX HWY 118 N, Park Rd 3 Fort Davis, TX 79734 (Jeff Davis County)</t>
  </si>
  <si>
    <t>Replace fire damaged radio house with a permanent facility to maintain park radio communications within the park and region.</t>
  </si>
  <si>
    <t>Tyler SP - Headquarters Replacement                                                                                                                                       789 Park Rd 16 Tyler, TX 75706-9141 (Smith County)</t>
  </si>
  <si>
    <t>Planning and design cost for replacing the headquarters facility with new, adequately-sized ADA-compliant building, road, parking lot, and entrance.</t>
  </si>
  <si>
    <t>Devil's River SP - New Visitor Check-in Building and Remodel of Existing Lodge.                                                                                                         101 N. Sweeten Street Rocksprings, TX 78880 (Edward County)</t>
  </si>
  <si>
    <t xml:space="preserve">Planning and design costs to develop the newly acquired south unit. </t>
  </si>
  <si>
    <t>San Jacinto Battleground SHS - Reflection Pool Structural Assessment                                                                                                                                                     3523 Independence Parkway S LaPorte, TX 77571 (Harris County)</t>
  </si>
  <si>
    <t xml:space="preserve">Professional engineering report and assessment for stabilizing and repairing the retaining walls around the reflecting pool. </t>
  </si>
  <si>
    <t>Palo Duro Canyon SP - Repairs to Juniper Camp Loop                                         13 Miles E of Canyon at end of Hwy 217 Canyon, TX 79015 (Randall County)</t>
  </si>
  <si>
    <t>Repairs to existing facilities and address storm water drainage issues around the buildings.</t>
  </si>
  <si>
    <t>Caddo Lake SP - Restroom Replacement                                                      245 Park Rd 2 Karnack, TX (Harrison county)</t>
  </si>
  <si>
    <t>Statewide - Unspecified Radio Tower Assessments</t>
  </si>
  <si>
    <t>Perform repairs on the 35 remotely-located, active TPWD radio tower sites, towers, and building structures supporting the radio equipment.  Repairs will maintain Federal Communications Commission compliance and will meet obligations to maintain the towers and sites as part of lease agreements.</t>
  </si>
  <si>
    <t>Palmetto SP - Group Camp Area Erosion Control                                                78 Park Road 11 South Gonzales, TX 78629 (Gonzalez County)</t>
  </si>
  <si>
    <t>Planning and assessment needed to prepare a Preliminary Engineering Report (PER) of riverbank erosion and stabilization recommendations and final repairs  below the Group Camp Area.  Planning and Design will be funded with 18/19 funds.</t>
  </si>
  <si>
    <t>Galveston Island SP - Repair Historical Residences                                             14901 FM 3005 Galveston, TX 77554 (Galveston County)</t>
  </si>
  <si>
    <t xml:space="preserve">Repairs and upgrades to the historic Stewart House and Ranch House. </t>
  </si>
  <si>
    <t>Hill Country SNA - Water System Replacement and Distribution                         10600 Bandera Creed Rd Bandera, TX 78003 (Bandera County)</t>
  </si>
  <si>
    <t>Replace existing water facilities with a new water distribution network.  Add a water treatment system to the main existing well, creating a Public Water System.</t>
  </si>
  <si>
    <t>Garner SP - Wastewater Treatment Plant Replacement                                   US 83 N Concan, TX 78838 (Uvalde County)</t>
  </si>
  <si>
    <t>Replace the undersized, leaking wastewater treatment plant with a modernized and efficient system.</t>
  </si>
  <si>
    <t>Balmorhea SP - Repair Motel Roofs and Replace Laundry Facility                         9207 H. 17S Toyahvale, TX (Reeves County)</t>
  </si>
  <si>
    <t>Replace the CCC motel building's damaged clay tile roof, and repair critical structural, mechanical, electrical and plumbing systems concealed in the attic space.</t>
  </si>
  <si>
    <t>Bastrop SP - CCC Pool Repairs                                                                     100 Park Road 1 A Bastrop, TX 78602 (Bastrop County)</t>
  </si>
  <si>
    <t xml:space="preserve">Planning, Design and Repairs to the CCC Pool water treatment, pumping and distribution system.  Project will assess overall leaks within the pool's aging pumping/piping system to include the overall pool liner structure as necessary.  </t>
  </si>
  <si>
    <t>Wyler Aerial Tramway - Facility Upgrades                                                    1700 McKinley Drive, El Paso, TX 79931 (El Paso County)</t>
  </si>
  <si>
    <t>Replace obsolete FINCOR unit, cabin controls and PLC controller.  Tramway's original controls are past their intended service and recommended for replacement by the annual inspection.</t>
  </si>
  <si>
    <t>Lake Arrowhead SP - Wastewater Collection and Treatment System Repairs                                                                                                                     229 Park Road 63, Wichita Falls, TX 76310 (Clay County)</t>
  </si>
  <si>
    <t>Repairs to the Wastewater treatment plant and collection system; including full TCEQ Certifications and permitting of the plant.</t>
  </si>
  <si>
    <t>Big Bend Ranch SP - Building Renovations                                                   HCR 67 Box 33 Marfa, TX 79843 (Brewster and Presidio County)</t>
  </si>
  <si>
    <t>Battleship Texas SHP - Structural Repairs(leaks)                                                                                                                                             3523 Independence Parkway S LaPorte, TX,77571 (Harris County)</t>
  </si>
  <si>
    <t xml:space="preserve">Emergency leak repairs </t>
  </si>
  <si>
    <t>*</t>
  </si>
  <si>
    <t>Balmorhea SP -Wastewater system assessment and repairs                                                                                                                                                                       9207 H. 17S Toyahvale, TX (Reeves County)</t>
  </si>
  <si>
    <t>Wastewater system assessment</t>
  </si>
  <si>
    <t>Balmorhea SP - Emergency pool repairs                                                                                                                                                                     9207 H. 17S Toyahvale, TX (Reeves County)</t>
  </si>
  <si>
    <t>Emergency pool repairs</t>
  </si>
  <si>
    <t>Tyler SP - Demolish CCC Residence                                                                                                                                              789 Park Rd 16 Tyler, TX 75706-9141 (Smith County)</t>
  </si>
  <si>
    <t>Demolish CCC Residence</t>
  </si>
  <si>
    <t>Bastrop SP - Dam Replacement and Road Repairs                                                                                                                                            100 Park Road 1 A Bastrop, TX 78602 (Bastrop County)</t>
  </si>
  <si>
    <t>Cedar Hill SP - Facility Repairs - Flood Recovery                                                                                                                                                                                                                                                                                                                                                                                                                                                                 1570 FM 1382 Cedar Hill, TX 75104 (Dallas County)</t>
  </si>
  <si>
    <t>Lake Somerville SP - Birch Creek Unit - Facility Repairs - Flood Recovery                                                                                                                                                                                                                                                                                                                                                                                                                                               14222 Park Road 57 Somerville, TX 77879-9713 (Burleson County)</t>
  </si>
  <si>
    <t>Lake Somerville SP - Nails Creek Unit - Facility Repairs - Flood Recovery                                                                                                                                                                                                                                                                                                                                                                                                                        6280 FM 180 Ledbetter, TX 78946-9512 (Lee County)</t>
  </si>
  <si>
    <t>Lake Somerville SP - Trailway - Bridge Repairs- Flood Recovery                                                                                                                                                                                                                                                                                                                                                                                                                    14222 Park Road 57 Somerville, TX 77879-9713 (Burleson County)</t>
  </si>
  <si>
    <t>Lake Whitney SP - Erosion Repairs - Flood Recovery                                                                                                                                                                                                                                                                                                                                                                                                                                                      433 FM 1244 Whitney, TX 76692 (Hill County)</t>
  </si>
  <si>
    <t>Lake Whitney SP - Facilities Repairs - Flood Recovery                                                                                                                                                                                                                                                                                                                                                                                                                                          433 FM 1244 Whitney, TX 76692 (Hill County)</t>
  </si>
  <si>
    <t>TBD</t>
  </si>
  <si>
    <t>Mother Neff SP - Restroom and CCC Rock Tabernacle Repairs and Stabilization  1680 TX 236 HWY Moody, TX 76557 (Coryell County)</t>
  </si>
  <si>
    <t>Ray Roberts Lake SP - Complex Wide- Site Repairs - Flood Recovery                                                                                                                                                                                                                                                                                                                                                                                                                       100 PW 4137 Pilot Point, TX 76258-8944 (Denton County)</t>
  </si>
  <si>
    <t xml:space="preserve">Statewide - Unspecified State Park Flood Recovery </t>
  </si>
  <si>
    <t>Stephen F Austin SHS - Facility Repairs - Flood Recovery                                                                                                                                                                                                                                                                                                                                                                                                                                                                                 3 miles E of Sealy on IH 10 San Felipe, TX 77473-0125 (Austin County)</t>
  </si>
  <si>
    <t>Statewide - Unspecified State Park Harvey Recovery</t>
  </si>
  <si>
    <t>Brazos Bend SP - Facility Repairs - Harvey Damage Recovery</t>
  </si>
  <si>
    <t>Buescher SP - CCC Dam Spillway Restoration  - Harvey Recovery                                                                                                                                                                                                     100 Park Road 1E, Smithville, TX 78957</t>
  </si>
  <si>
    <t>Goliad SP - Facility Repairs - Harvey Damage Recovery                                   108 Park Rd Goliad, TX 77963-3206 (Goliad County)</t>
  </si>
  <si>
    <t>Goose Island SP - Facility Repairs - Harvey Recover                                   202 S Palmetto St., Rockport, TX 78382 (Aransas County)</t>
  </si>
  <si>
    <t>Goose Island SP - Facility Repairs - Harvey Recovery                           202 S Palmetto St., Rockport, TX 78382 (Aransas County)</t>
  </si>
  <si>
    <t>Mustang Island SP - Facility Repairs - Harvey Recovery                                                                                                                                                     17047 State Hwy 36 Port Aransas, TX 78373 (Nueces County)</t>
  </si>
  <si>
    <t>Mustang Island SP - Facility Repairs - Harvey Recovery                                                                                                                                                  17047 State Hwy 36 Port Aransas, TX 78373 (Nueces County)</t>
  </si>
  <si>
    <t>Rockport Regional Office - Facility Repairs - Harvey Recovery                   715 Hwy 35 S, Rockport, TX 78382 (Aransas County)</t>
  </si>
  <si>
    <t>Sheldon Lake SP - Facility Repairs - Harvey Recovery                                14320 Garrett Road, Houston, TX 77049 (Harris County)</t>
  </si>
  <si>
    <t>Statewide Radio Towers - Facility Repairs - Harvey Recovery</t>
  </si>
  <si>
    <t>Stephen F. Austin SP - Facility Repairs - Harvey Recovery                         San Felipe, TX 77473 (Austin County)</t>
  </si>
  <si>
    <t>Village Creek SP - Facility Repairs - Harvey Recovery                                 8854 Park Road 74, Lumberton, TX 77657 (Hardin County)</t>
  </si>
  <si>
    <t>Austin Headquarters Complex - HVAC Control System Replacement                                                                                                                                         4200 Smith School Road Austin, TX 78744 (Travis County)</t>
  </si>
  <si>
    <t>Replace the existing climate control system at Austin Headquarters Complex with an updated HVAC Management System which is supported by current industry vendors and allows for remote adjustments by the energy performance contractor.</t>
  </si>
  <si>
    <t>Austin Headquarters Complex - Multiple HVAC System Upgrades                         4200 Smith School Road Austin, TX 78744 (Travis County)</t>
  </si>
  <si>
    <t>Planning and design costs to upgrade and/or replace aging HVAC system(s) at the Austin HQ facilities.</t>
  </si>
  <si>
    <t>Austin Headquarters Complex - Construct Building D Roof Access                                                                                                                                         4200 Smith School Road Austin, TX 78744 (Travis County)</t>
  </si>
  <si>
    <t xml:space="preserve">Construct a Building D exterior stairway and fire escape as a secondary egress for safety purposes.  Build a storage building on Building D rooftop to  store tools, equipment, and materials used to service the rooftop equipment. </t>
  </si>
  <si>
    <t xml:space="preserve">TBD </t>
  </si>
  <si>
    <t>Austin Headquarters Complex - Unspecified Emergency Repairs                                                                                                                                                                                                                                                                                                                                                4200 Smith School Road Austin, TX 78744 (Travis County)</t>
  </si>
  <si>
    <t xml:space="preserve">Funding reserved to address Austin Headquarter Complex emergency repairs. </t>
  </si>
  <si>
    <t xml:space="preserve">General Revenue Dedicated - (Fund9) </t>
  </si>
  <si>
    <t xml:space="preserve">Statewide - Unspecified Fund9 Division Flood Recovery </t>
  </si>
  <si>
    <t>Brownsville Field Station - Replace Storage Building                                         95 Fish Hatchery Road, Brownsville, TX 78520 (Cameron County)</t>
  </si>
  <si>
    <t>Construct building addition to the Main Boat and Truck storage facility to increase secure storage capacity from five to twelve vehicles.</t>
  </si>
  <si>
    <t>General Revenue Dedicated - (SWFS)</t>
  </si>
  <si>
    <t>CCA Marine Development Center - Fish America Spawning Building and Ozone Water Purification System Replacement                                                                                                                                                                               4300 Waldron Road Corpus Christi, TX 78418 (Nueces County)</t>
  </si>
  <si>
    <t>Replace the under-sized, 30-year-old, Fish America spawning building with a new 4,000 square foot spawning building at the same location that will withstand the coastal elements.  Building will include staff offices and research space and a new ozone water purification system to replace the existing non-functioning ozone system.</t>
  </si>
  <si>
    <t xml:space="preserve">CCA Marine Development Center - Repairs to Ponds 1-10 Harvest Kettles                                                                                                                                                                                                                                                                                                                                                                                                                                                                       4300 Waldron Road Corpus Christi, TX 78418 (Nueces County)  </t>
  </si>
  <si>
    <t>Repair damaged concrete harvest kettles at Ponds 1-10. These ten ponds are original to the site and are in a stage of decay.  Repairs would include structural concrete work and efforts to minimize existing pond leaks.</t>
  </si>
  <si>
    <t>Dickinson Marine Lab - New Boat Storage Facility                                                                                                                                     1502 FM 517 E. Dickinson, TX 77539 (Galveston County)</t>
  </si>
  <si>
    <t>Install three metal boat storage buildings (4,960 square foot total) at the south, east and west sides of an existing paved storage area to secure the boats and protect from weather and vandalism.  Storage buildings shall include power and lighting.</t>
  </si>
  <si>
    <t>Dickinson Marine Lab - Roof Replacement                                                                                                                                     1502 FM 517 E. Dickinson, TX 77539 (Galveston County)</t>
  </si>
  <si>
    <t>Replace deteriorated office building roof.</t>
  </si>
  <si>
    <t>Perry R Bass Marine Research Station - Hatchery Replacement                                                                                                                HC 02, Box 385 FM 3280 Palacios TX 77465 (Matagorda County)</t>
  </si>
  <si>
    <t>Planning and Design for the renovation and/or replacement of facility buildings, utilities, ponds and infrastructure. In addition to the new hatchery design, project includes the planning and design for a new Seawater Intake System to feed the site's fish rearing ponds.</t>
  </si>
  <si>
    <t>Perry R Bass Marine Research Station - Replace Residences                                                                                                         HC 02, Box 385 FM 3280 Palacios TX 77465 (Matagorda County)</t>
  </si>
  <si>
    <t xml:space="preserve">Construction administration to complete (2) residence replacements. </t>
  </si>
  <si>
    <t>Rockport Annex - Boat Maintenance Shop Repairs      
824 S Fuqua St, Rockport, TX 78382 (Aransas County)</t>
  </si>
  <si>
    <t xml:space="preserve">Renovate existing and install new wall panels and repair roof leaks. </t>
  </si>
  <si>
    <t>Sea Center Texas - Fence Replacement                                                                                                                                                     300 Medical Drive Lake Jackson, TX 77566  (Brazoria County)</t>
  </si>
  <si>
    <t>Replace three miles of perimeter fencing in and around the facility with high game fence and an entry fence in order to protect the hatchery from wildlife and human intrusion.</t>
  </si>
  <si>
    <t>Sea Center Texas - Flounder Building                                                                                                                                                                                            300 Medical Drive Lake Jackson, Texas 77566 (Brazoria County)</t>
  </si>
  <si>
    <t xml:space="preserve">Construct new 3000 square foot flounder spawning building. Building will provide additional hatchery floor space for flounder bloodstock and incubation equipment and include a separate room for culture of live feeds. </t>
  </si>
  <si>
    <t>Sea Center Texas - Pond Electrical System Improvements                                                                                                                      300 Medical Drive Lake Jackson, Texas 77566  (Brazoria County)</t>
  </si>
  <si>
    <t>Upgrade obsolete electrical service systems at 36 ponds with modern and energy-efficient systems that will improve hatchery operations</t>
  </si>
  <si>
    <t>CCA Marine Development Center - Facility Repairs - Harvey Recovery                                                        4300 Waldron Road Corpus Christi, TX 78418 (Nueces County)</t>
  </si>
  <si>
    <t>Dickenson Marine Lab - Facility Repairs - Harvey Recovery                                                                                1502 FM 517 E. Dickinson, TX 77539 (Galveston County)</t>
  </si>
  <si>
    <t>Dickinson Marine Lab  - Facility Repairs - Harvey Recovery                                         1502 FM 517 E. Dickinson, TX 77539 (Galveston County)</t>
  </si>
  <si>
    <t>Rockport Annex - Facility Repairs - Harvey Recovery
824 S Fuqua St, Rockport, TX 78382 (Aransas County)</t>
  </si>
  <si>
    <t>Rockport Boat Maintenance Shop - Facility Repairs - Harvey Recovery    Rockport, TX 78382 (Aransas County)</t>
  </si>
  <si>
    <t>Rockport Harbor Building - Facility Repairs - Harvey Recovery                                               824 S Fuqua St, Rockport, TX 78382 (Aransas County)</t>
  </si>
  <si>
    <t>Matagorda Island WMA - Facility Repairs - Harvey Recovery                      Port O'Connor, TX 77982 (Calhoun County)</t>
  </si>
  <si>
    <t>JD Murphree WMA - Facility Repairs - Harvey Recovery                         Park Road 10, Port Arthur, TX 77640 (Jefferson County)</t>
  </si>
  <si>
    <t>Guadalupe Delta WMA  - Facility Repairs - Harvey Recovery                      Bay City, TX 77414 (Calhoun/Refugio/Victoria Counties)</t>
  </si>
  <si>
    <t xml:space="preserve">The Tyler Nature Center - Regional Office Replacement                             11942 FM 848, Tyler, TX 75707 (Smith County) </t>
  </si>
  <si>
    <t xml:space="preserve">Construction for phase 1 of the multi-regional complex. The current office complex supports business operations for 5 agency divisions and the existing facilities inadequately support business operations. Phase 1 will address the agency staff currently office in the 1950's Quail Hatchery Building. </t>
  </si>
  <si>
    <t>127573</t>
  </si>
  <si>
    <t>Gus Engeling WMA.Fence right of way clearing</t>
  </si>
  <si>
    <t>Fence right of way clearing</t>
  </si>
  <si>
    <t>AE Wood Fish Hatchery - Incubation System                                                     507 Staples Rd, San Marcos, TX 78666 (Hays County)</t>
  </si>
  <si>
    <t>Renovate portions of the hatchery process systems including tanks, troughs, distribution piping, and valving and System Control and Data Acquisition (SCADA) system.</t>
  </si>
  <si>
    <t xml:space="preserve">General Revenue Dedicated - (FWFS) </t>
  </si>
  <si>
    <t>Design and construction to replace the HVAC system at the Lab Building.</t>
  </si>
  <si>
    <t>AE Wood Fish Hatchery - Rivers Studies Building                                        507 Staples Rd, San Marcos, TX 78666 (Hays County)</t>
  </si>
  <si>
    <t xml:space="preserve">Design and construction for site work, site utilities, building foundation and landscaping and the installation of a new modular office for the Rivers Studies staff </t>
  </si>
  <si>
    <t xml:space="preserve">Dundee Fish Hatchery - Ozone System                                                              16824 FM1180, Electra, TX 76360 (Archer County) </t>
  </si>
  <si>
    <t xml:space="preserve">Construction of an ozone disinfection system to control toxic golden algae present in the water source. In order to sustain hatchery operation during intermittent or persistent drought conditions, the project would also design and construct a system to collect the effluent from the six hatchery discharge points and pump it back to Lake Diversion to minimize the water lost from the reservoir as a result of hatchery operations. </t>
  </si>
  <si>
    <t xml:space="preserve">Dundee Fish Hatchery - Pump Repairs                                                              16824 FM1180, Electra, TX 76360 (Archer County) </t>
  </si>
  <si>
    <t>Project will develop a Preliminary Engineering Report with follow on Planning and Design of an effluent water pump back system that will collect wastewater from fish rearing ponds and pump it back into Lake Diversion. Additional Construction cost may be required at the end of 19 into 20/21.</t>
  </si>
  <si>
    <t>East Texas Fish Hatchery - Chemical Storage Unit                                                900 County Road 218, Brookeland, TX 75931 (Jasper County)</t>
  </si>
  <si>
    <t>Construct concrete slab and install modular storage unit</t>
  </si>
  <si>
    <t>East Texas Fish Hatchery - Replace/Repair Pumps                                               900 County Road 218, Brookeland, TX 75931 (Jasper County)</t>
  </si>
  <si>
    <t>Replace damaged pump drive shafts on Vertical Turbine Pumps; the existing drive shafts will be machined and kept as shelf stock for future repairs.</t>
  </si>
  <si>
    <t>Mathis Office - Design Office Replacement                                                   9892 FM 3377, Mathis, TX 78368 (San Patricio County)</t>
  </si>
  <si>
    <t>Plan and Design efforts for an Inland Fisheries Field Office replacement.  The new building will include offices and a vehicle/equipment shop.</t>
  </si>
  <si>
    <t>Possum Kingdom Fish Hatchery - Hatchery Pond Renovation and Expansion    401 Red Bluff Rd, Graford, TX 76449 (Palo Pinto County)</t>
  </si>
  <si>
    <t>Possum Kingdom Fish Hatchery - Ozone Chiller Replacement               401 Red Bluff Rd, Graford, TX 76449 (Palo Pinto County)</t>
  </si>
  <si>
    <t>Replace the existing failing ozone system chiller unit.  The system circulates chilled water used to cool ozonation equipment.</t>
  </si>
  <si>
    <t xml:space="preserve">Statewide - Inland Fisheries - Upgrade SCADA System </t>
  </si>
  <si>
    <t>Upgrades to hatchery Supervisory Control and Data Acquisition (SCADA) systems for three (3) sites including A.E. Wood Fish Hatchery, Possum Kingdom Fish Hatchery and East Texas Fish Hatchery.</t>
  </si>
  <si>
    <t>Texas Freshwater Fisheries Center - Construct Effluent Re-Use System            5550 FM2495, Athens, TX 75752 (Henderson County)</t>
  </si>
  <si>
    <t xml:space="preserve">Construct water infrastructure improvements. </t>
  </si>
  <si>
    <t>Texas Freshwater Fisheries Center - Replace Ozone Tower                          5550 FM2495, Athens, TX 75752 (Henderson County)</t>
  </si>
  <si>
    <t xml:space="preserve">Replace portions of the ozone injection system including the ozone contact columns and affected distribution piping and valving </t>
  </si>
  <si>
    <t xml:space="preserve">Temporary office space needed for Inland Fisheries staff located in the Quail Building. </t>
  </si>
  <si>
    <t>Texas Parks &amp; Wildlife</t>
  </si>
  <si>
    <t>Supplemental Information</t>
  </si>
  <si>
    <t xml:space="preserve">KEY </t>
  </si>
  <si>
    <t xml:space="preserve">Grouping of -  State Parks Deferred Maintenance Projects </t>
  </si>
  <si>
    <t>Grouping of - State Parks 2015 and 2016 Weather Related Program</t>
  </si>
  <si>
    <t xml:space="preserve">Grouping of - State Parks HARVEY projects </t>
  </si>
  <si>
    <t xml:space="preserve">Grouping of - Austin HQ Projects </t>
  </si>
  <si>
    <t xml:space="preserve">Grouping of - Fund 9 Inland Fisheries Program </t>
  </si>
  <si>
    <t>Texas Department of Criminal Justice - 696</t>
  </si>
  <si>
    <t>Jerry McGinty, Chief Financial Officer</t>
  </si>
  <si>
    <t xml:space="preserve">Current Estimated Project Budget
(for 3rd Qtr.) </t>
  </si>
  <si>
    <t>03017005</t>
  </si>
  <si>
    <t>Jester III Unit, Richmond</t>
  </si>
  <si>
    <t>Facility Repair:  Convert TCI Factory to Sheltered Beds</t>
  </si>
  <si>
    <t>Economic Stabilization Fund No. 0599</t>
  </si>
  <si>
    <t>06717005</t>
  </si>
  <si>
    <t>Telford Unit, New Boston</t>
  </si>
  <si>
    <t>12917002</t>
  </si>
  <si>
    <t>Young Unit, Dickinson</t>
  </si>
  <si>
    <t>Facility Repair:  Convert Surgical Suites to Sheltered Beds</t>
  </si>
  <si>
    <t>Yes</t>
  </si>
  <si>
    <t>Lychner Unit, Humble</t>
  </si>
  <si>
    <t>Security: Replace Intercom System</t>
  </si>
  <si>
    <t>09115026</t>
  </si>
  <si>
    <t>Chasefield Unit, Beeville</t>
  </si>
  <si>
    <t>Roofing:  Replace Roof - Maintenance Building</t>
  </si>
  <si>
    <t>02214021</t>
  </si>
  <si>
    <t>Beto Unit, Tennessee Colony</t>
  </si>
  <si>
    <t>01215009</t>
  </si>
  <si>
    <t>Goree Unit, Huntsville</t>
  </si>
  <si>
    <t>Facility Repair:  Construct Enclosure - Intake Processing</t>
  </si>
  <si>
    <t>01313001</t>
  </si>
  <si>
    <t>Huntsville Unit, Huntsville</t>
  </si>
  <si>
    <t>Roofing:  Replace Roof and Repair North Wall - Infirmary Building</t>
  </si>
  <si>
    <t>04317001</t>
  </si>
  <si>
    <t>Kyle Unit, Kyle</t>
  </si>
  <si>
    <t>Facility Repair:  Replace Ceiling - Main Hallway &amp; Kitchen</t>
  </si>
  <si>
    <t>02710004</t>
  </si>
  <si>
    <t>Terrell Unit, Rosharon</t>
  </si>
  <si>
    <t>Infrastructure:  Replace Concrete Drive / Back Gate</t>
  </si>
  <si>
    <t>07015010</t>
  </si>
  <si>
    <t>Neal Unit, Amarillo</t>
  </si>
  <si>
    <t>Roofing:  Replace Roof - Beef Processing Plant</t>
  </si>
  <si>
    <t>06313004</t>
  </si>
  <si>
    <t>Duncan Unit, Diboll</t>
  </si>
  <si>
    <t>Facility Repair:  Replace Shower Stalls - Unit Wide</t>
  </si>
  <si>
    <t>03612001</t>
  </si>
  <si>
    <t>Michael Unit, Tennessee Colony</t>
  </si>
  <si>
    <t>Infrastructure:  Construct Elevated Storage Tank &amp; Replace Ground Storage Tank</t>
  </si>
  <si>
    <t>01608001</t>
  </si>
  <si>
    <t>Mt. View Unit, Gatesville</t>
  </si>
  <si>
    <t>Infrastructure:  Replace Water Lines - Distribution System &amp; Replace Ground Water Storage</t>
  </si>
  <si>
    <t>03708003</t>
  </si>
  <si>
    <t>Clements Unit, Amarillo</t>
  </si>
  <si>
    <t>Safety:  Repair/Replace Fire Line - Administrative Segregation</t>
  </si>
  <si>
    <t>00613017</t>
  </si>
  <si>
    <t>Coffield Unit, Tennessee Colony</t>
  </si>
  <si>
    <t>00615025</t>
  </si>
  <si>
    <t>Facility Repair:  Install Showers - Multiple Locations</t>
  </si>
  <si>
    <t>12107001</t>
  </si>
  <si>
    <t>Lindsey Unit, Jacksboro</t>
  </si>
  <si>
    <t>Infrastructure:  Correct Drainage Problems - Multiple Buildings</t>
  </si>
  <si>
    <t>03312003</t>
  </si>
  <si>
    <t>Roofing:  Replace Roof - Psychiatric Facility</t>
  </si>
  <si>
    <t>02217005</t>
  </si>
  <si>
    <t>Infrastructure:  Install Transformer - Substation</t>
  </si>
  <si>
    <t>Sale of Land Proceeds
Account No. 0543</t>
  </si>
  <si>
    <t>01717008</t>
  </si>
  <si>
    <t>Ramsey Unit, Rosharon</t>
  </si>
  <si>
    <t>Roofing:  Replace Roof - Main Building</t>
  </si>
  <si>
    <t>04813003</t>
  </si>
  <si>
    <t>McConnell Unit, Beeville</t>
  </si>
  <si>
    <t>Infrastructure:  Replace Steam &amp; Condensate Lines</t>
  </si>
  <si>
    <t>09215007</t>
  </si>
  <si>
    <t>Holliday Unit, Huntsville</t>
  </si>
  <si>
    <t>Facility Repair: Replace Air Handler and Heaters - Multiple Locations</t>
  </si>
  <si>
    <t>03115010</t>
  </si>
  <si>
    <t>Hilltop Unit, Gatesville</t>
  </si>
  <si>
    <t>Roofing:  Replace Roof - Medical Department</t>
  </si>
  <si>
    <t>04816012</t>
  </si>
  <si>
    <t>Security:  Replace Cell Doors - Multiple Locations</t>
  </si>
  <si>
    <t>01616002</t>
  </si>
  <si>
    <t>Security:  Replace Cell Doors - Administrative Segregation</t>
  </si>
  <si>
    <t>05416004</t>
  </si>
  <si>
    <t>Polunsky Unit, Livingston</t>
  </si>
  <si>
    <t>02812001</t>
  </si>
  <si>
    <t>Powledge Unit, Palestine</t>
  </si>
  <si>
    <t>Infrastructure:  Repair Washout - Outfall Line - Wastewater Treatment Plant</t>
  </si>
  <si>
    <t>03613004</t>
  </si>
  <si>
    <t>Roofing:  Replace Roof - Multiple Buildings</t>
  </si>
  <si>
    <t>03608011</t>
  </si>
  <si>
    <t>01017018</t>
  </si>
  <si>
    <t>Ellis Unit, Huntsville</t>
  </si>
  <si>
    <t>Infrastructure:  Install Water Wells</t>
  </si>
  <si>
    <t>03615011</t>
  </si>
  <si>
    <t>Infrastructure: Replace Water Line - Between Well &amp; Ground Storage</t>
  </si>
  <si>
    <t>10814001</t>
  </si>
  <si>
    <t>Sanchez Unit, El Paso</t>
  </si>
  <si>
    <t>Infrastructure: Renovate Elevated Water Storage Tank</t>
  </si>
  <si>
    <t>03211005</t>
  </si>
  <si>
    <t>Estelle Unit, Huntsville</t>
  </si>
  <si>
    <t>Security: Replace Exterior Lighting</t>
  </si>
  <si>
    <t>00800016</t>
  </si>
  <si>
    <t>Byrd Unit, Huntsville</t>
  </si>
  <si>
    <t>Safety: Install Fire Alarm</t>
  </si>
  <si>
    <t>01117019</t>
  </si>
  <si>
    <t>Ferguson Unit, Midway</t>
  </si>
  <si>
    <t>Safety: Replace Generator and Automatic Transfer Switch</t>
  </si>
  <si>
    <t>00617003</t>
  </si>
  <si>
    <t>03118002</t>
  </si>
  <si>
    <t>Safety: Replace Emergency Generator - Infirmary</t>
  </si>
  <si>
    <t>03617001</t>
  </si>
  <si>
    <t>Facility Repair: Replace Duplex Heat Exchangers - Boiler Room</t>
  </si>
  <si>
    <t>02817018</t>
  </si>
  <si>
    <t>01716008</t>
  </si>
  <si>
    <t>Houston VI DPO, Houston</t>
  </si>
  <si>
    <t>Infrastructure: Repair/Resurface Parking Lot</t>
  </si>
  <si>
    <t>10117005</t>
  </si>
  <si>
    <t>Plane Unit, Dayton</t>
  </si>
  <si>
    <t>Safety: Replace Main Switchgear - Back Gate</t>
  </si>
  <si>
    <t>02817022</t>
  </si>
  <si>
    <t>Safety: Replace Generator - Wastewater Treatment Plant</t>
  </si>
  <si>
    <t>02617007</t>
  </si>
  <si>
    <t>Pack Unit, Navasota</t>
  </si>
  <si>
    <t>Security: Install Window Screens - Multiple Locations</t>
  </si>
  <si>
    <t>02717007</t>
  </si>
  <si>
    <t>01817014</t>
  </si>
  <si>
    <t>Safety: Replace Generator and Automatic Transfer Switch - Lift Station</t>
  </si>
  <si>
    <t>01917002</t>
  </si>
  <si>
    <t>Scott Unit, Angleton</t>
  </si>
  <si>
    <t>10018001</t>
  </si>
  <si>
    <t>Facility Repair: Replace Boilers &amp; Storage Tanks</t>
  </si>
  <si>
    <t>00617023</t>
  </si>
  <si>
    <t>Facility Repair:  Replace Condensing Unit - Law Library</t>
  </si>
  <si>
    <t>06115001</t>
  </si>
  <si>
    <t>Cotulla Unit,  Cotulla</t>
  </si>
  <si>
    <t>Facility Repair:  Replace Shower - Multiple Locations</t>
  </si>
  <si>
    <t>03217006</t>
  </si>
  <si>
    <t xml:space="preserve"> </t>
  </si>
  <si>
    <t>Texas Facilities Commission (303)</t>
  </si>
  <si>
    <t>John Raff, P.E.</t>
  </si>
  <si>
    <t>DROC</t>
  </si>
  <si>
    <t>Replace deteriorated cooling water loop and pumps supplying cooling water to data center.</t>
  </si>
  <si>
    <t>GR Funds</t>
  </si>
  <si>
    <r>
      <t xml:space="preserve">State Bldg/Air Handler Unit Replacements and DM Renovations at Various Buildings, Austin TX  </t>
    </r>
    <r>
      <rPr>
        <sz val="10"/>
        <color theme="1"/>
        <rFont val="Arial"/>
        <family val="2"/>
      </rPr>
      <t>Insurance Annex (</t>
    </r>
    <r>
      <rPr>
        <b/>
        <sz val="10"/>
        <color theme="1"/>
        <rFont val="Arial"/>
        <family val="2"/>
      </rPr>
      <t>INX</t>
    </r>
    <r>
      <rPr>
        <sz val="10"/>
        <color theme="1"/>
        <rFont val="Arial"/>
        <family val="2"/>
      </rPr>
      <t>)               William P. Clements (</t>
    </r>
    <r>
      <rPr>
        <b/>
        <sz val="10"/>
        <color theme="1"/>
        <rFont val="Arial"/>
        <family val="2"/>
      </rPr>
      <t>WPC</t>
    </r>
    <r>
      <rPr>
        <sz val="10"/>
        <color theme="1"/>
        <rFont val="Arial"/>
        <family val="2"/>
      </rPr>
      <t>)      Robert E. Johnson (</t>
    </r>
    <r>
      <rPr>
        <b/>
        <sz val="10"/>
        <color theme="1"/>
        <rFont val="Arial"/>
        <family val="2"/>
      </rPr>
      <t>REJ</t>
    </r>
    <r>
      <rPr>
        <sz val="10"/>
        <color theme="1"/>
        <rFont val="Arial"/>
        <family val="2"/>
      </rPr>
      <t>)             Price Daniel Sr. (</t>
    </r>
    <r>
      <rPr>
        <b/>
        <sz val="10"/>
        <color theme="1"/>
        <rFont val="Arial"/>
        <family val="2"/>
      </rPr>
      <t>PDB</t>
    </r>
    <r>
      <rPr>
        <sz val="10"/>
        <color theme="1"/>
        <rFont val="Arial"/>
        <family val="2"/>
      </rPr>
      <t>)           Supreme Court Bldg (</t>
    </r>
    <r>
      <rPr>
        <b/>
        <sz val="10"/>
        <color theme="1"/>
        <rFont val="Arial"/>
        <family val="2"/>
      </rPr>
      <t>SCB</t>
    </r>
    <r>
      <rPr>
        <sz val="10"/>
        <color theme="1"/>
        <rFont val="Arial"/>
        <family val="2"/>
      </rPr>
      <t>)          Tom C. Clark (</t>
    </r>
    <r>
      <rPr>
        <b/>
        <sz val="10"/>
        <color theme="1"/>
        <rFont val="Arial"/>
        <family val="2"/>
      </rPr>
      <t>TCC</t>
    </r>
    <r>
      <rPr>
        <sz val="10"/>
        <color theme="1"/>
        <rFont val="Arial"/>
        <family val="2"/>
      </rPr>
      <t xml:space="preserve">) </t>
    </r>
  </si>
  <si>
    <t>Renovation/Replacement of air handling units, outside air handling units, air distribution system and control; exterior cladding waterproofing repairs; emergency power and cooling connections and life safety systems.</t>
  </si>
  <si>
    <r>
      <t xml:space="preserve">DSHS/ Air Handler Unit Replacements and DM Renovations at Various Buildings, Austin TX        </t>
    </r>
    <r>
      <rPr>
        <sz val="10"/>
        <color theme="1"/>
        <rFont val="Arial"/>
        <family val="2"/>
      </rPr>
      <t>DSHS Bldg. G (</t>
    </r>
    <r>
      <rPr>
        <b/>
        <sz val="10"/>
        <color theme="1"/>
        <rFont val="Arial"/>
        <family val="2"/>
      </rPr>
      <t>DHG</t>
    </r>
    <r>
      <rPr>
        <sz val="10"/>
        <color theme="1"/>
        <rFont val="Arial"/>
        <family val="2"/>
      </rPr>
      <t>)                    DSHS Building K (</t>
    </r>
    <r>
      <rPr>
        <b/>
        <sz val="10"/>
        <color theme="1"/>
        <rFont val="Arial"/>
        <family val="2"/>
      </rPr>
      <t>DHK</t>
    </r>
    <r>
      <rPr>
        <sz val="10"/>
        <color theme="1"/>
        <rFont val="Arial"/>
        <family val="2"/>
      </rPr>
      <t>)  ?             DSHS Tower Bldg. (</t>
    </r>
    <r>
      <rPr>
        <b/>
        <sz val="10"/>
        <color theme="1"/>
        <rFont val="Arial"/>
        <family val="2"/>
      </rPr>
      <t>DHT</t>
    </r>
    <r>
      <rPr>
        <sz val="10"/>
        <color theme="1"/>
        <rFont val="Arial"/>
        <family val="2"/>
      </rPr>
      <t>)          DSHS Records Bldg. (</t>
    </r>
    <r>
      <rPr>
        <b/>
        <sz val="10"/>
        <color theme="1"/>
        <rFont val="Arial"/>
        <family val="2"/>
      </rPr>
      <t>DHR</t>
    </r>
    <r>
      <rPr>
        <sz val="10"/>
        <color theme="1"/>
        <rFont val="Arial"/>
        <family val="2"/>
      </rPr>
      <t>)    Robert D Moreton (</t>
    </r>
    <r>
      <rPr>
        <b/>
        <sz val="10"/>
        <color theme="1"/>
        <rFont val="Arial"/>
        <family val="2"/>
      </rPr>
      <t>RDM</t>
    </r>
    <r>
      <rPr>
        <sz val="10"/>
        <color theme="1"/>
        <rFont val="Arial"/>
        <family val="2"/>
      </rPr>
      <t>)            DSHS Building F (</t>
    </r>
    <r>
      <rPr>
        <b/>
        <sz val="10"/>
        <color theme="1"/>
        <rFont val="Arial"/>
        <family val="2"/>
      </rPr>
      <t>DHF</t>
    </r>
    <r>
      <rPr>
        <sz val="10"/>
        <color theme="1"/>
        <rFont val="Arial"/>
        <family val="2"/>
      </rPr>
      <t xml:space="preserve">)               DSHS Service Building ( </t>
    </r>
    <r>
      <rPr>
        <b/>
        <sz val="10"/>
        <color theme="1"/>
        <rFont val="Arial"/>
        <family val="2"/>
      </rPr>
      <t>DHSB</t>
    </r>
    <r>
      <rPr>
        <sz val="10"/>
        <color theme="1"/>
        <rFont val="Arial"/>
        <family val="2"/>
      </rPr>
      <t>) Dr. Robert Bernstein Bldg. (</t>
    </r>
    <r>
      <rPr>
        <b/>
        <sz val="10"/>
        <color theme="1"/>
        <rFont val="Arial"/>
        <family val="2"/>
      </rPr>
      <t>RBB</t>
    </r>
    <r>
      <rPr>
        <sz val="10"/>
        <color theme="1"/>
        <rFont val="Arial"/>
        <family val="2"/>
      </rPr>
      <t>)</t>
    </r>
  </si>
  <si>
    <t>Renovation/Replacement of air handling units, outside air handling units, air distribution system and control; Structural/cladding/waterproofing repairs; and life safety systems.</t>
  </si>
  <si>
    <t>Dr. Bob Glaze Laboratory Services (DBGL), Austin TX</t>
  </si>
  <si>
    <t>Repair/Replace Mechanical systems and enhancement to indoor air quality; Replace/Repair of electrical and plumbing systems; Life safety and fire protection systems; repairs of exterior envelope; repair/replace roof.</t>
  </si>
  <si>
    <t>El Paso (ELP) El Paso TX</t>
  </si>
  <si>
    <t>Roof Replacement; Repair/Replace mechanical systems; structural/waterproofing repairs; Repair/Install Vestibule.</t>
  </si>
  <si>
    <t>Stephen F. Austin, Austin TX
William B. Travis, Austin, TX</t>
  </si>
  <si>
    <t>Repair outside air handling units, Fire separations, lightning protection, plumbing and associated Accessibility.</t>
  </si>
  <si>
    <t>Various Parking Garage Elevators Austin TX</t>
  </si>
  <si>
    <t>Repair/replacement of elevators.</t>
  </si>
  <si>
    <t>State Parking Garages Austin TX</t>
  </si>
  <si>
    <t>Repairs to life safety and fire protection systems; repairs to electrical systems; sitework, building envelope, expansion joints and structural systems.</t>
  </si>
  <si>
    <t>P35 Austin, TX</t>
  </si>
  <si>
    <t>Repair/Replace Cooling tower; distribution system and associated controls</t>
  </si>
  <si>
    <t>Program-wide Priority 1 Repairs</t>
  </si>
  <si>
    <t>Priority IA and IB deferred maintenance deficiencies that have become an immediate need (I) and impact health and life safety of the building occupants (A) or threaten the continuity of operations for critical governemnt operations (B).  These needs have advanced to an immediate stage since the proposed appropriation request developed in August of 2016 or may present as an immediate need through he course of the implementation of the 2018-19 deferred maintenance funding strategies.  The list of funding strategies provided for the 2018-19 deferred maintenance appropriation request is provided as an exhibit for reference to qualify initiatives in this project.</t>
  </si>
  <si>
    <t>Project was change ordered to an existing FY16-17 project. Project is currently under construction.</t>
  </si>
  <si>
    <t>Project was change ordered to an existing FY16-17 project. Project is currently in design phase.</t>
  </si>
  <si>
    <t>Project currently in design.</t>
  </si>
  <si>
    <t>Project was issued as a change order to an existing FY16-17 - project and is currently in construction.</t>
  </si>
  <si>
    <t>2668</t>
  </si>
  <si>
    <t>Texas Department of Transportation #601</t>
  </si>
  <si>
    <t>Priority Audit Trail</t>
  </si>
  <si>
    <t>Diana Miller, Facilities Business Operations Manager - Support Services Division</t>
  </si>
  <si>
    <t xml:space="preserve">Original Estimated 
Project Budget </t>
  </si>
  <si>
    <t xml:space="preserve">Current Estimated Project Budget
(for Q3 AY18) </t>
  </si>
  <si>
    <t>% Construction
Completion</t>
  </si>
  <si>
    <t>Comment</t>
  </si>
  <si>
    <t>FY18 Q1 JOC Priority</t>
  </si>
  <si>
    <t>FY18 Q2 JOC Priority</t>
  </si>
  <si>
    <t>FY18 Q3 JOC Priority</t>
  </si>
  <si>
    <t>FY18 Q4 JOC
Priority</t>
  </si>
  <si>
    <t>FY19 Q5 JOC Priority</t>
  </si>
  <si>
    <t>FY19 Q6 JOC Priority</t>
  </si>
  <si>
    <t>FY19 Q7 JOC Priority</t>
  </si>
  <si>
    <t>FY19 Q8 JOC Priority</t>
  </si>
  <si>
    <t>E1</t>
  </si>
  <si>
    <t>13470418179</t>
  </si>
  <si>
    <t>Building Renovation-Victoria</t>
  </si>
  <si>
    <t>Capital Repairs</t>
  </si>
  <si>
    <t>Highway Trans. Fund 6</t>
  </si>
  <si>
    <t>E2</t>
  </si>
  <si>
    <t>19470418181</t>
  </si>
  <si>
    <t>Building Renovation-Atlanta DHQ</t>
  </si>
  <si>
    <t>Project in design phase, consultant fees encumbered</t>
  </si>
  <si>
    <t>E3</t>
  </si>
  <si>
    <t>25470418060</t>
  </si>
  <si>
    <t>Building Renovation-Dickens</t>
  </si>
  <si>
    <t>E4</t>
  </si>
  <si>
    <t>24470418084</t>
  </si>
  <si>
    <t>CCURE Security Upgrades (including perimeter fencing)-DHQ</t>
  </si>
  <si>
    <t>Safety/Security</t>
  </si>
  <si>
    <t>E5</t>
  </si>
  <si>
    <t>17470418059</t>
  </si>
  <si>
    <t>E6</t>
  </si>
  <si>
    <t>16470418185</t>
  </si>
  <si>
    <t>Project let in December 2017</t>
  </si>
  <si>
    <t>E7</t>
  </si>
  <si>
    <t>09470418186</t>
  </si>
  <si>
    <t xml:space="preserve">Waco Roofing </t>
  </si>
  <si>
    <t>Roofing</t>
  </si>
  <si>
    <t>18470418063</t>
  </si>
  <si>
    <t>CCURE Security Upgrades (including perimeter fencing)-Corsciana</t>
  </si>
  <si>
    <t>18-8061, 62, 63, 64, 65,66,67 &amp;68 Let together on 4/3/18</t>
  </si>
  <si>
    <t>18470418064</t>
  </si>
  <si>
    <t>CCURE Security Upgrades (including perimeter fencing)-Dallas (North)</t>
  </si>
  <si>
    <t>18470418065</t>
  </si>
  <si>
    <t>CCURE Security Upgrades (including perimeter fencing)-Dallas (Southwest)</t>
  </si>
  <si>
    <t>18470418066</t>
  </si>
  <si>
    <t>CCURE Security Upgrades (including perimeter fencing)-Denton</t>
  </si>
  <si>
    <t>18470418067</t>
  </si>
  <si>
    <t>CCURE Security Upgrades (including perimeter fencing)-McKinney</t>
  </si>
  <si>
    <t>18470418068</t>
  </si>
  <si>
    <t>CCURE Security Upgrades (including perimeter fencing)-Hutchins</t>
  </si>
  <si>
    <t>22470418109</t>
  </si>
  <si>
    <t>Project 22-8109, 10, &amp; 11 in design phase, consultant fees encumbered</t>
  </si>
  <si>
    <t>22470418110</t>
  </si>
  <si>
    <t>22470418111</t>
  </si>
  <si>
    <t>18470418061</t>
  </si>
  <si>
    <t>CCURE Security Upgrades (including perimeter fencing)-Rockwall</t>
  </si>
  <si>
    <t>18470418062</t>
  </si>
  <si>
    <t>CCURE Security Upgrades (including perimeter fencing)-Waxahachie</t>
  </si>
  <si>
    <t>02470418085</t>
  </si>
  <si>
    <t>CCURE Security Upgrades (including perimeter fencing)-Decatur</t>
  </si>
  <si>
    <t>02470418086</t>
  </si>
  <si>
    <t>CCURE Security Upgrades (including perimeter fencing)-Uless</t>
  </si>
  <si>
    <t>02470418087</t>
  </si>
  <si>
    <t>CCURE Security Upgrades (including perimeter fencing)-Keene</t>
  </si>
  <si>
    <t>02470418088</t>
  </si>
  <si>
    <t>CCURE Security Upgrades (including perimeter fencing)-Stephenville</t>
  </si>
  <si>
    <t>02470418089</t>
  </si>
  <si>
    <t>CCURE Security Upgrades (including perimeter fencing)-Weatherford</t>
  </si>
  <si>
    <t>22470418112</t>
  </si>
  <si>
    <t>Site Work</t>
  </si>
  <si>
    <t>12470418098</t>
  </si>
  <si>
    <t>CCURE Security Upgrades (including perimeter fencing)-Conroe</t>
  </si>
  <si>
    <t>12470418099</t>
  </si>
  <si>
    <t>CCURE Security Upgrades (including perimeter fencing)-Houston (Northeast)</t>
  </si>
  <si>
    <t>12470418100</t>
  </si>
  <si>
    <t>CCURE Security Upgrades (including perimeter fencing)-Houston (Northwest)</t>
  </si>
  <si>
    <t>12470418101</t>
  </si>
  <si>
    <t>CCURE Security Upgrades (including perimeter fencing)-Houston (South)</t>
  </si>
  <si>
    <t>12470418102</t>
  </si>
  <si>
    <t>CCURE Security Upgrades (including perimeter fencing)-Humble</t>
  </si>
  <si>
    <t>12470418103</t>
  </si>
  <si>
    <t>CCURE Security Upgrades (including perimeter fencing)-Lamarque</t>
  </si>
  <si>
    <t>12470418104</t>
  </si>
  <si>
    <t>CCURE Security Upgrades (including perimeter fencing)-Rosenberg</t>
  </si>
  <si>
    <t>02470418090</t>
  </si>
  <si>
    <t>CCURE Security Upgrades (including perimeter fencing)-Gordon</t>
  </si>
  <si>
    <t>02470418091</t>
  </si>
  <si>
    <t>CCURE Security Upgrades (including perimeter fencing)-Jacksboro</t>
  </si>
  <si>
    <t>02470418092</t>
  </si>
  <si>
    <t>CCURE Security Upgrades (including perimeter fencing)-Mineral Wells</t>
  </si>
  <si>
    <t>02470418093</t>
  </si>
  <si>
    <t>CCURE Security Upgrades (including perimeter fencing)-Saginaw</t>
  </si>
  <si>
    <t>02470418094</t>
  </si>
  <si>
    <t>CCURE Security Upgrades (including perimeter fencing)-Special Crews (Southeast)</t>
  </si>
  <si>
    <t>24470418069</t>
  </si>
  <si>
    <t>CCURE Security Upgrades (including perimeter fencing)-Alpine</t>
  </si>
  <si>
    <t>24470418070</t>
  </si>
  <si>
    <t>CCURE Security Upgrades (including perimeter fencing)-El Paso (East)</t>
  </si>
  <si>
    <t>24470418071</t>
  </si>
  <si>
    <t>CCURE Security Upgrades (including perimeter fencing)-El Paso (West)</t>
  </si>
  <si>
    <t>17470418049</t>
  </si>
  <si>
    <t>CCURE Security Upgrades (including perimeter fencing)-Brenham</t>
  </si>
  <si>
    <t>17470418050</t>
  </si>
  <si>
    <t>CCURE Security Upgrades (including perimeter fencing)-Bryan</t>
  </si>
  <si>
    <t>17470418051</t>
  </si>
  <si>
    <t>CCURE Security Upgrades (including perimeter fencing)-Hearne</t>
  </si>
  <si>
    <t>17470418052</t>
  </si>
  <si>
    <t>CCURE Security Upgrades (including perimeter fencing)-Huntsville</t>
  </si>
  <si>
    <t>05470418117</t>
  </si>
  <si>
    <t>CCURE Security Upgrades (including perimeter fencing)-Brownfield</t>
  </si>
  <si>
    <t>05470418118</t>
  </si>
  <si>
    <t>CCURE Security Upgrades (including perimeter fencing)-Littlefield</t>
  </si>
  <si>
    <t>05470418119</t>
  </si>
  <si>
    <t>CCURE Security Upgrades (including perimeter fencing)-Plainview</t>
  </si>
  <si>
    <t>05470418120</t>
  </si>
  <si>
    <t>CCURE Security Upgrades (including perimeter fencing)-Post RDC</t>
  </si>
  <si>
    <t>02470418095</t>
  </si>
  <si>
    <t>Construct Box Culvert (Drainage Improvements)-DHQ</t>
  </si>
  <si>
    <t>02470418096</t>
  </si>
  <si>
    <t>12470418105</t>
  </si>
  <si>
    <t>Building Renovation-Houston NW</t>
  </si>
  <si>
    <t>24470418072</t>
  </si>
  <si>
    <t>CCURE Security Upgrades (including perimeter fencing)-Canutillo</t>
  </si>
  <si>
    <t>24470418073</t>
  </si>
  <si>
    <t>CCURE Security Upgrades (including perimeter fencing)-Dell City</t>
  </si>
  <si>
    <t>24470418074</t>
  </si>
  <si>
    <t>CCURE Security Upgrades (including perimeter fencing)-Fort Davis</t>
  </si>
  <si>
    <t>24470418075</t>
  </si>
  <si>
    <t>CCURE Security Upgrades (including perimeter fencing)-Fort Hancock</t>
  </si>
  <si>
    <t>24470418076</t>
  </si>
  <si>
    <t>CCURE Security Upgrades (including perimeter fencing)-Marathon</t>
  </si>
  <si>
    <t>24470418077</t>
  </si>
  <si>
    <t>CCURE Security Upgrades (including perimeter fencing)-Marfa</t>
  </si>
  <si>
    <t>24470418078</t>
  </si>
  <si>
    <t>CCURE Security Upgrades (including perimeter fencing)-Pine Springs</t>
  </si>
  <si>
    <t>24470418079</t>
  </si>
  <si>
    <t>CCURE Security Upgrades (including perimeter fencing)-Presidio</t>
  </si>
  <si>
    <t>24470418080</t>
  </si>
  <si>
    <t>CCURE Security Upgrades (including perimeter fencing)-Sierra Blanca</t>
  </si>
  <si>
    <t>24470418081</t>
  </si>
  <si>
    <t>CCURE Security Upgrades (including perimeter fencing)-Terlingua</t>
  </si>
  <si>
    <t>24470418082</t>
  </si>
  <si>
    <t>CCURE Security Upgrades (including perimeter fencing)-Van Horn</t>
  </si>
  <si>
    <t>14470418034</t>
  </si>
  <si>
    <t>CCURE Security Upgrades (including perimeter fencing)-Austin (East)</t>
  </si>
  <si>
    <t>14-8029-43 Let together Feb 2018</t>
  </si>
  <si>
    <t>14470418035</t>
  </si>
  <si>
    <t>CCURE Security Upgrades (including perimeter fencing)-Austin (Northwest)</t>
  </si>
  <si>
    <t>14470418036</t>
  </si>
  <si>
    <t>CCURE Security Upgrades (including perimeter fencing)-Austin (West/Southwest)</t>
  </si>
  <si>
    <t>14470418037</t>
  </si>
  <si>
    <t>CCURE Security Upgrades (including perimeter fencing)-Fredericksburg</t>
  </si>
  <si>
    <t>14470418038</t>
  </si>
  <si>
    <t>CCURE Security Upgrades (including perimeter fencing)-Johnson City</t>
  </si>
  <si>
    <t>14470418039</t>
  </si>
  <si>
    <t>CCURE Security Upgrades (including perimeter fencing)-Llano</t>
  </si>
  <si>
    <t>14470418040</t>
  </si>
  <si>
    <t>CCURE Security Upgrades (including perimeter fencing)-Lockhart</t>
  </si>
  <si>
    <t>14470418041</t>
  </si>
  <si>
    <t>CCURE Security Upgrades (including perimeter fencing)-Mason</t>
  </si>
  <si>
    <t>14470418042</t>
  </si>
  <si>
    <t>CCURE Security Upgrades (including perimeter fencing)-San Marcos</t>
  </si>
  <si>
    <t>14470418043</t>
  </si>
  <si>
    <t>CCURE Security Upgrades (including perimeter fencing)-Taylor</t>
  </si>
  <si>
    <t>17470418053</t>
  </si>
  <si>
    <t>CCURE Security Upgrades (including perimeter fencing)-Buffalo</t>
  </si>
  <si>
    <t>17470418054</t>
  </si>
  <si>
    <t>CCURE Security Upgrades (including perimeter fencing)-Caldwell</t>
  </si>
  <si>
    <t>17470418055</t>
  </si>
  <si>
    <t>CCURE Security Upgrades (including perimeter fencing)-Cameron</t>
  </si>
  <si>
    <t>17470418056</t>
  </si>
  <si>
    <t>CCURE Security Upgrades (including perimeter fencing)-Fairfield</t>
  </si>
  <si>
    <t>17470418057</t>
  </si>
  <si>
    <t>CCURE Security Upgrades (including perimeter fencing)-Madisonville</t>
  </si>
  <si>
    <t>17470418058</t>
  </si>
  <si>
    <t>CCURE Security Upgrades (including perimeter fencing)-Navasota</t>
  </si>
  <si>
    <t>05470418121</t>
  </si>
  <si>
    <t>CCURE Security Upgrades (including perimeter fencing)-Bovina</t>
  </si>
  <si>
    <t>05470418122</t>
  </si>
  <si>
    <t>CCURE Security Upgrades (including perimeter fencing)-Dimmitt</t>
  </si>
  <si>
    <t>05470418123</t>
  </si>
  <si>
    <t>CCURE Security Upgrades (including perimeter fencing)-Floydada</t>
  </si>
  <si>
    <t>05470418124</t>
  </si>
  <si>
    <t>CCURE Security Upgrades (including perimeter fencing)-Lamesa</t>
  </si>
  <si>
    <t>05470418125</t>
  </si>
  <si>
    <t>CCURE Security Upgrades (including perimeter fencing)-Levelland</t>
  </si>
  <si>
    <t>05470418126</t>
  </si>
  <si>
    <t>CCURE Security Upgrades (including perimeter fencing)-Lubbock (Northeast)</t>
  </si>
  <si>
    <t>05470418127</t>
  </si>
  <si>
    <t>CCURE Security Upgrades (including perimeter fencing)-Morton</t>
  </si>
  <si>
    <t>05470418128</t>
  </si>
  <si>
    <t>CCURE Security Upgrades (including perimeter fencing)-Muleshoe</t>
  </si>
  <si>
    <t>05470418129</t>
  </si>
  <si>
    <t>CCURE Security Upgrades (including perimeter fencing)-Plains</t>
  </si>
  <si>
    <t>05470418130</t>
  </si>
  <si>
    <t>CCURE Security Upgrades (including perimeter fencing)-Ralls</t>
  </si>
  <si>
    <t>05470418131</t>
  </si>
  <si>
    <t>CCURE Security Upgrades (including perimeter fencing)-Seminole</t>
  </si>
  <si>
    <t>05470418132</t>
  </si>
  <si>
    <t>CCURE Security Upgrades (including perimeter fencing)-Tahoka</t>
  </si>
  <si>
    <t>05470418133</t>
  </si>
  <si>
    <t>CCURE Security Upgrades (including perimeter fencing)-Tulia</t>
  </si>
  <si>
    <t>12470418106</t>
  </si>
  <si>
    <t>Building Demolition-Houston NW</t>
  </si>
  <si>
    <t>07470418153</t>
  </si>
  <si>
    <t>Installation of Above-Ground Fuel Tank-Big Lake</t>
  </si>
  <si>
    <t>Project 07-8153,54,55,56, &amp; 57 in design phase, consultant fees encumbered</t>
  </si>
  <si>
    <t>15470418158</t>
  </si>
  <si>
    <t>12470418107</t>
  </si>
  <si>
    <t>Replacement of Generator (Campus-wide)-Houston NW</t>
  </si>
  <si>
    <t>HVAC</t>
  </si>
  <si>
    <t>21470418141</t>
  </si>
  <si>
    <t>CCURE Security Upgrades (including perimeter fencing)-Hebbronville</t>
  </si>
  <si>
    <t>21470418142</t>
  </si>
  <si>
    <t>CCURE Security Upgrades (including perimeter fencing)-Pharr</t>
  </si>
  <si>
    <t>21470418143</t>
  </si>
  <si>
    <t>CCURE Security Upgrades (including perimeter fencing)-Rio Grande City</t>
  </si>
  <si>
    <t>21470418144</t>
  </si>
  <si>
    <t>CCURE Security Upgrades (including perimeter fencing)-San Benito</t>
  </si>
  <si>
    <t>07470418154</t>
  </si>
  <si>
    <t>Installation of Above-Ground Fuel Tank-San Angelo</t>
  </si>
  <si>
    <t>04470418002</t>
  </si>
  <si>
    <t>CCURE Security Upgrades (including perimeter fencing)-Amarillo (East)</t>
  </si>
  <si>
    <t>04470418003</t>
  </si>
  <si>
    <t>CCURE Security Upgrades (including perimeter fencing)-Canyon</t>
  </si>
  <si>
    <t>04470418004</t>
  </si>
  <si>
    <t>CCURE Security Upgrades (including perimeter fencing)-Dumas</t>
  </si>
  <si>
    <t>04470418005</t>
  </si>
  <si>
    <t>CCURE Security Upgrades (including perimeter fencing)-Pampa</t>
  </si>
  <si>
    <t>13470418177</t>
  </si>
  <si>
    <t>Building Renovation-DHQ</t>
  </si>
  <si>
    <t>15470418159</t>
  </si>
  <si>
    <t>Building Renovation-Transguide</t>
  </si>
  <si>
    <t>24470418083</t>
  </si>
  <si>
    <t>21470418145</t>
  </si>
  <si>
    <t>CCURE Security Upgrades (including perimeter fencing)-Brownsville</t>
  </si>
  <si>
    <t>21470418146</t>
  </si>
  <si>
    <t>CCURE Security Upgrades (including perimeter fencing)-Edcouch</t>
  </si>
  <si>
    <t>21470418147</t>
  </si>
  <si>
    <t>CCURE Security Upgrades (including perimeter fencing)-Falfurrias</t>
  </si>
  <si>
    <t>21470418148</t>
  </si>
  <si>
    <t>CCURE Security Upgrades (including perimeter fencing)-Mission</t>
  </si>
  <si>
    <t>21470418149</t>
  </si>
  <si>
    <t>CCURE Security Upgrades (including perimeter fencing)-Raymondville</t>
  </si>
  <si>
    <t>21470418150</t>
  </si>
  <si>
    <t>CCURE Security Upgrades (including perimeter fencing)-Santa Isidro</t>
  </si>
  <si>
    <t>21470418151</t>
  </si>
  <si>
    <t>CCURE Security Upgrades (including perimeter fencing)-Zapata</t>
  </si>
  <si>
    <t>07470418155</t>
  </si>
  <si>
    <t>04470418006</t>
  </si>
  <si>
    <t>CCURE Security Upgrades (including perimeter fencing)-Amarillo</t>
  </si>
  <si>
    <t>04470418007</t>
  </si>
  <si>
    <t>CCURE Security Upgrades (including perimeter fencing)-Borger</t>
  </si>
  <si>
    <t>04470418008</t>
  </si>
  <si>
    <t>CCURE Security Upgrades (including perimeter fencing)-Canadian</t>
  </si>
  <si>
    <t>04470418009</t>
  </si>
  <si>
    <t>CCURE Security Upgrades (including perimeter fencing)-Channing</t>
  </si>
  <si>
    <t>04470418010</t>
  </si>
  <si>
    <t>CCURE Security Upgrades (including perimeter fencing)-Claude</t>
  </si>
  <si>
    <t>04470418011</t>
  </si>
  <si>
    <t>CCURE Security Upgrades (including perimeter fencing)-Dalhart</t>
  </si>
  <si>
    <t>04470418012</t>
  </si>
  <si>
    <t>CCURE Security Upgrades (including perimeter fencing)-Darrouzett</t>
  </si>
  <si>
    <t>04470418013</t>
  </si>
  <si>
    <t>CCURE Security Upgrades (including perimeter fencing)-Groom</t>
  </si>
  <si>
    <t>04470418014</t>
  </si>
  <si>
    <t>CCURE Security Upgrades (including perimeter fencing)-Groover</t>
  </si>
  <si>
    <t>04470418015</t>
  </si>
  <si>
    <t>CCURE Security Upgrades (including perimeter fencing)-Hereford</t>
  </si>
  <si>
    <t>04470418016</t>
  </si>
  <si>
    <t>CCURE Security Upgrades (including perimeter fencing)-Panhandle</t>
  </si>
  <si>
    <t>04470418017</t>
  </si>
  <si>
    <t>CCURE Security Upgrades (including perimeter fencing)-Perrington</t>
  </si>
  <si>
    <t>04470418018</t>
  </si>
  <si>
    <t>CCURE Security Upgrades (including perimeter fencing)-Stratford</t>
  </si>
  <si>
    <t>04470418019</t>
  </si>
  <si>
    <t>CCURE Security Upgrades (including perimeter fencing)-Vega</t>
  </si>
  <si>
    <t>11470418135</t>
  </si>
  <si>
    <t>CCURE Security Upgrades (including perimeter fencing)-Center</t>
  </si>
  <si>
    <t>11470418136</t>
  </si>
  <si>
    <t>CCURE Security Upgrades (including perimeter fencing)-Crockett</t>
  </si>
  <si>
    <t>11470418137</t>
  </si>
  <si>
    <t>CCURE Security Upgrades (including perimeter fencing)-Groveton</t>
  </si>
  <si>
    <t>11470418138</t>
  </si>
  <si>
    <t>CCURE Security Upgrades (including perimeter fencing)-Hemphill</t>
  </si>
  <si>
    <t>11470418139</t>
  </si>
  <si>
    <t>CCURE Security Upgrades (including perimeter fencing)-Lufkin</t>
  </si>
  <si>
    <t>11470418140</t>
  </si>
  <si>
    <t>CCURE Security Upgrades (including perimeter fencing)-Sheperd</t>
  </si>
  <si>
    <t>19470418020</t>
  </si>
  <si>
    <t>CCURE Security Upgrades (including perimeter fencing)-Gilmer</t>
  </si>
  <si>
    <t>19470418021</t>
  </si>
  <si>
    <t>CCURE Security Upgrades (including perimeter fencing)-Marshall</t>
  </si>
  <si>
    <t>19470418022</t>
  </si>
  <si>
    <t>CCURE Security Upgrades (including perimeter fencing)-Mount Pleasant</t>
  </si>
  <si>
    <t>19470418023</t>
  </si>
  <si>
    <t>CCURE Security Upgrades (including perimeter fencing)-Texarkana</t>
  </si>
  <si>
    <t>13470418178</t>
  </si>
  <si>
    <t>05470418134</t>
  </si>
  <si>
    <t>Building Renovation-Plains</t>
  </si>
  <si>
    <t>12470418108</t>
  </si>
  <si>
    <t>Installation of Above-Ground Fuel Tank-Houston NW</t>
  </si>
  <si>
    <t>07470418156</t>
  </si>
  <si>
    <t>Installation of Above-Ground Fuel Tank-Junction</t>
  </si>
  <si>
    <t>13470418180</t>
  </si>
  <si>
    <t>03470418173</t>
  </si>
  <si>
    <t>CCURE Security Upgrades (including perimeter fencing)-Gainsville</t>
  </si>
  <si>
    <t>Let 03-8173, 74, 75 &amp; 76 in May 2018</t>
  </si>
  <si>
    <t>03470418174</t>
  </si>
  <si>
    <t>CCURE Security Upgrades (including perimeter fencing)-Graham</t>
  </si>
  <si>
    <t>03470418175</t>
  </si>
  <si>
    <t>CCURE Security Upgrades (including perimeter fencing)-Vernon</t>
  </si>
  <si>
    <t>03470418176</t>
  </si>
  <si>
    <t>CCURE Security Upgrades (including perimeter fencing)-Wichita Falls</t>
  </si>
  <si>
    <t>19470418024</t>
  </si>
  <si>
    <t>CCURE Security Upgrades (including perimeter fencing)-Carthage</t>
  </si>
  <si>
    <t>19470418025</t>
  </si>
  <si>
    <t>CCURE Security Upgrades (including perimeter fencing)-Daingerfield</t>
  </si>
  <si>
    <t>19470418026</t>
  </si>
  <si>
    <t>CCURE Security Upgrades (including perimeter fencing)-Jefferson</t>
  </si>
  <si>
    <t>19470418027</t>
  </si>
  <si>
    <t>CCURE Security Upgrades (including perimeter fencing)-Linden</t>
  </si>
  <si>
    <t>19470418028</t>
  </si>
  <si>
    <t>CCURE Security Upgrades (including perimeter fencing)-New Boston</t>
  </si>
  <si>
    <t>02470418097</t>
  </si>
  <si>
    <t>14470418044</t>
  </si>
  <si>
    <t>Drainage Improvements-San Marcos</t>
  </si>
  <si>
    <t>Project in design phase, consultant fees incurred.  Anticipate project scope to change.</t>
  </si>
  <si>
    <t>21470418152</t>
  </si>
  <si>
    <t>07470418157</t>
  </si>
  <si>
    <t>Installation of Above-Ground Fuel Tank-Menard</t>
  </si>
  <si>
    <t>14470418182</t>
  </si>
  <si>
    <t>Roof Replacement-Southwest Austin MNT</t>
  </si>
  <si>
    <t>14470418029</t>
  </si>
  <si>
    <t>CCURE Security Upgrades (including perimeter fencing)-Austin (North)</t>
  </si>
  <si>
    <t>14470418030</t>
  </si>
  <si>
    <t>CCURE Security Upgrades (including perimeter fencing)-Austin</t>
  </si>
  <si>
    <t>14470418031</t>
  </si>
  <si>
    <t>CCURE Security Upgrades (including perimeter fencing)-Bastrop</t>
  </si>
  <si>
    <t>14470418032</t>
  </si>
  <si>
    <t>CCURE Security Upgrades (including perimeter fencing)-Burnett</t>
  </si>
  <si>
    <t>14470418033</t>
  </si>
  <si>
    <t>CCURE Security Upgrades (including perimeter fencing)-Georgetown</t>
  </si>
  <si>
    <t>U1</t>
  </si>
  <si>
    <t>Statewide Unspecified Repairs</t>
  </si>
  <si>
    <t>22470418113</t>
  </si>
  <si>
    <t>Parking Lot Expansion (Northeast)-DHQ</t>
  </si>
  <si>
    <t>3/2/18 Will be done with other funds</t>
  </si>
  <si>
    <t>09470418168</t>
  </si>
  <si>
    <t>Well Improvements and Waterline Replacement-Marlin</t>
  </si>
  <si>
    <t>22470418114</t>
  </si>
  <si>
    <t>Building Renovation-Comstock</t>
  </si>
  <si>
    <t>Q3 AY18 moved below line</t>
  </si>
  <si>
    <t>22470418116</t>
  </si>
  <si>
    <t>Building Renovation-Brackettville</t>
  </si>
  <si>
    <t>E8</t>
  </si>
  <si>
    <t>16470418188</t>
  </si>
  <si>
    <t>Rockport demolition and renovation</t>
  </si>
  <si>
    <t>This project will be combined with New Rockport MNT project with new funds granted in May 2018.</t>
  </si>
  <si>
    <t>22470418115</t>
  </si>
  <si>
    <t>Building Renovation-La Pryor</t>
  </si>
  <si>
    <t>ERT 1</t>
  </si>
  <si>
    <t>20470418604</t>
  </si>
  <si>
    <t>Radio Tower Replacement of 400 - Beaumont</t>
  </si>
  <si>
    <t>New Construction</t>
  </si>
  <si>
    <t>Awarded Oct. 2017</t>
  </si>
  <si>
    <t>03470418613</t>
  </si>
  <si>
    <t>Radio Tower Replacement of 175' - Wichita Falls</t>
  </si>
  <si>
    <t>25470418612</t>
  </si>
  <si>
    <t>Radio Tower Replacement of 175' - Childress</t>
  </si>
  <si>
    <t>14470418601</t>
  </si>
  <si>
    <t>Radio Tower Replacement of 350' - Austin</t>
  </si>
  <si>
    <t>04470418615</t>
  </si>
  <si>
    <t>Radio Tower Replacement of 175' - Amarillo</t>
  </si>
  <si>
    <t>07470418608</t>
  </si>
  <si>
    <t>Radio Tower Replacement of 300' - San Angelo</t>
  </si>
  <si>
    <t>Project Awarded in Feb. 2018</t>
  </si>
  <si>
    <t>ERT2</t>
  </si>
  <si>
    <t>07470418624</t>
  </si>
  <si>
    <t>San Angelo Radio Tower</t>
  </si>
  <si>
    <t>Added in Q3 AY18</t>
  </si>
  <si>
    <t>ERT3</t>
  </si>
  <si>
    <t>11470418620</t>
  </si>
  <si>
    <t>Lufkin Radio Tower</t>
  </si>
  <si>
    <t>ERT4</t>
  </si>
  <si>
    <t>13470418622</t>
  </si>
  <si>
    <t>Yoakum Radio Tower</t>
  </si>
  <si>
    <t>ERT5</t>
  </si>
  <si>
    <t>15470418623</t>
  </si>
  <si>
    <t>San Antonio Radio Tower</t>
  </si>
  <si>
    <t>ERT6</t>
  </si>
  <si>
    <t>20470418621</t>
  </si>
  <si>
    <t>Beaumont Radio Tower</t>
  </si>
  <si>
    <t>03470418614</t>
  </si>
  <si>
    <t>23470418605</t>
  </si>
  <si>
    <t>Radio Tower Replacement of 175' - Brownwood</t>
  </si>
  <si>
    <t>04470418609</t>
  </si>
  <si>
    <t>Radio Tower Replacement of 350' - Amarillo</t>
  </si>
  <si>
    <t>17470418606</t>
  </si>
  <si>
    <t>Radio Tower Replacement of 300' - Bryan</t>
  </si>
  <si>
    <t>ERT7</t>
  </si>
  <si>
    <t>18470418625</t>
  </si>
  <si>
    <t>Radio Tower  400' - Kaufman</t>
  </si>
  <si>
    <t>ERT8</t>
  </si>
  <si>
    <t>10470418626</t>
  </si>
  <si>
    <t>Radio Tower  175' - Jacksonville</t>
  </si>
  <si>
    <t>ERT9</t>
  </si>
  <si>
    <t>10470418627</t>
  </si>
  <si>
    <t>ERT10</t>
  </si>
  <si>
    <t>21470418618</t>
  </si>
  <si>
    <t>Radio Tower Replacement of 300' Pharr</t>
  </si>
  <si>
    <t>U2</t>
  </si>
  <si>
    <t>Unanticipated Emergency Tower Replacement</t>
  </si>
  <si>
    <t>14470418602</t>
  </si>
  <si>
    <t>Removed Q3 AY18</t>
  </si>
  <si>
    <t>14470418603</t>
  </si>
  <si>
    <t>21470418607</t>
  </si>
  <si>
    <t>Radio Tower Replacement of 300' - Pharr</t>
  </si>
  <si>
    <t>19470418610</t>
  </si>
  <si>
    <t>Radio Tower Replacement of 175' - Atlanta</t>
  </si>
  <si>
    <t>19470418611</t>
  </si>
  <si>
    <t>1NC</t>
  </si>
  <si>
    <t>38470418001</t>
  </si>
  <si>
    <t>Texas Historical Commission (808)</t>
  </si>
  <si>
    <t xml:space="preserve">Current Estimated Project Budget
(for 2nd Qtr.) </t>
  </si>
  <si>
    <t xml:space="preserve"> 808-18-0450</t>
  </si>
  <si>
    <t>Mission Dolores State Historic Site, San Augustine, San Augustine County, Texas</t>
  </si>
  <si>
    <t xml:space="preserve">Renovate the museum and laboratory buildings and construct a maintenance building to provide an improved educational experience to visitors. </t>
  </si>
  <si>
    <t>Economic Stabilization Fund (Fund 0599)</t>
  </si>
  <si>
    <t>808-17-0452</t>
  </si>
  <si>
    <t>San Felipe de Austin State Historic Site, San Felipe, Austin County, Texas</t>
  </si>
  <si>
    <t xml:space="preserve">Construct a new museum, exhibits and maintenance building to provide an improved educational experience to visitors. </t>
  </si>
  <si>
    <t>Economic Stabilization Fund (Fund 0599) &amp; General Revenue - Sporting Goods Sales Tax (Fund 0001)</t>
  </si>
  <si>
    <t xml:space="preserve"> 808-18-0449</t>
  </si>
  <si>
    <t>National Museum of the Pacific War, Fredericksburg, Gillespie County, Texas</t>
  </si>
  <si>
    <t>Renovate the interior of the Admiral Nimitz Hotel to enhance efficiency and improve the visitor experience.</t>
  </si>
  <si>
    <t>Roof Repairs - State Historic Sites (Statewide)</t>
  </si>
  <si>
    <t>Interior Renovations - State Historic Sites (Statewide)</t>
  </si>
  <si>
    <t>808-18-STAFF</t>
  </si>
  <si>
    <t>Mission Dolores State Historic Site - Staffing (two years)</t>
  </si>
  <si>
    <t>808-19-X1B56</t>
  </si>
  <si>
    <t xml:space="preserve">FY 19: Conduct necessary roof repairs at various sites in order to safeguard the buildings and their contents. </t>
  </si>
  <si>
    <t>808-19-X2G42</t>
  </si>
  <si>
    <t>FY 19: Conduct renovations to various buildings in order to enhance function and interpretation</t>
  </si>
  <si>
    <t>Texas Historical Commission Rider 26 requires THC to not spend less than $1,425,000 on Deferred Maintenance projects at the Mission Dolores State Historic Site. The remaining $575,000 is intended for staffing at the site for FYs 2018-2019.  Hawkins Architects have been contracted for the Architectural/Engineering Services. THC Rider 2 splits the capital funding evenly $712,500 in each year of the biennium.</t>
  </si>
  <si>
    <t>THC Rider 26 requires not less than $2,000,000 be spent on the National Museum of the Pacific War. McKinney York Architects have been contracted for the Architectural/Engineering Services. Duecker Construction Co. has been contracted for the renovations. THC Rider 2 splits the capital funding evenly $1,000,000 in each year of the biennium.</t>
  </si>
  <si>
    <t>THC Rider 26 requires not less than $350,000 be spent on the deferred maintenance projects at State Historic Sites. THC Rider 2 splits the capital funding evenly $175,000 in each year of the biennium. There are multiple sites with roof replacement needs.</t>
  </si>
  <si>
    <t>THC Rider 26 requires not less than $350,000 be spent on the deferred maintenance projects at State Historic Sites. THC Rider 2 splits the capital funding evenly $175,000 in each year of the biennium. There are multiple sites with interior renovation needs.</t>
  </si>
  <si>
    <t>Department of State Health Services - 537</t>
  </si>
  <si>
    <t>Amanda Hudson</t>
  </si>
  <si>
    <t>53700</t>
  </si>
  <si>
    <t>TCID Building Renovation</t>
  </si>
  <si>
    <t>ESF (other)</t>
  </si>
  <si>
    <t>Roof Repairs and Replacements</t>
  </si>
  <si>
    <t>Laboratory Deferred Maintenance</t>
  </si>
  <si>
    <t xml:space="preserve">Texas Facilities Commission Contract # 13-109 </t>
  </si>
  <si>
    <t>General Revenue</t>
  </si>
  <si>
    <t>Miscellaneous Building Repair and Renovation Costs</t>
  </si>
  <si>
    <t>HHSC 529 State Hospitals</t>
  </si>
  <si>
    <t>HHSC State-Operated Facilities Division - Facilities Support Services</t>
  </si>
  <si>
    <t>Project Priority</t>
  </si>
  <si>
    <t>16-012-KSH</t>
  </si>
  <si>
    <t>Kerrville State Hospital</t>
  </si>
  <si>
    <t>HVAC &amp; Chiller Replacement</t>
  </si>
  <si>
    <t>16-018-RSH</t>
  </si>
  <si>
    <t>Rusk State Hospital</t>
  </si>
  <si>
    <t>Fire Escape &amp; Wall Replacement</t>
  </si>
  <si>
    <t>17-003-RSH</t>
  </si>
  <si>
    <t>Site Drainage Corrections</t>
  </si>
  <si>
    <t>17-006-WCY</t>
  </si>
  <si>
    <t>Waco Center for Youth</t>
  </si>
  <si>
    <t>Security Fence Installation</t>
  </si>
  <si>
    <t>18-001-ASH</t>
  </si>
  <si>
    <t>Austin State Hospital</t>
  </si>
  <si>
    <t>Anti-Ligature &amp; Hardware</t>
  </si>
  <si>
    <t>18-002-BSH</t>
  </si>
  <si>
    <t>Big Spring State Hospital</t>
  </si>
  <si>
    <t>Roof Repairs &amp; Replacement</t>
  </si>
  <si>
    <t>18-003-BSH</t>
  </si>
  <si>
    <t>Sanitary Sewer Repair</t>
  </si>
  <si>
    <t>18-004-BSH</t>
  </si>
  <si>
    <t>Electrical Upgrades</t>
  </si>
  <si>
    <t>18-005-BSH</t>
  </si>
  <si>
    <t>Anti-Ligature &amp; Exterior Stairs</t>
  </si>
  <si>
    <t>18-006-EPC</t>
  </si>
  <si>
    <t>El Paso Psychiatric Center</t>
  </si>
  <si>
    <t>HVAC Control Replacement</t>
  </si>
  <si>
    <t>18-007-KSH</t>
  </si>
  <si>
    <t>Chiller &amp; Boiler Replacements</t>
  </si>
  <si>
    <t>18-008-KSH</t>
  </si>
  <si>
    <t>Security Fence</t>
  </si>
  <si>
    <t>18-009-KSH</t>
  </si>
  <si>
    <t>18-010-VSH</t>
  </si>
  <si>
    <t>North Texas State Hospital - Vernon</t>
  </si>
  <si>
    <t>Utility Upgrades</t>
  </si>
  <si>
    <t>18-011-VSH</t>
  </si>
  <si>
    <t>Roofing Replacements</t>
  </si>
  <si>
    <t>18-012-VSH</t>
  </si>
  <si>
    <t>Water Tank Repairs</t>
  </si>
  <si>
    <t>18-013-VSH</t>
  </si>
  <si>
    <t>Anti-Ligature &amp; Kitchen Expansion</t>
  </si>
  <si>
    <t>18-014-WFH</t>
  </si>
  <si>
    <t>North Texas State Hospital - Wichita Falls</t>
  </si>
  <si>
    <t>Building Renovations</t>
  </si>
  <si>
    <t>18-015-WFH</t>
  </si>
  <si>
    <t>Emergency Generator</t>
  </si>
  <si>
    <t>18-016-WFH</t>
  </si>
  <si>
    <t>Roof Replacements</t>
  </si>
  <si>
    <t>18-017-RSC</t>
  </si>
  <si>
    <t>Rio Grande State Center</t>
  </si>
  <si>
    <t>18-018-RSC</t>
  </si>
  <si>
    <t>Sewer Repair</t>
  </si>
  <si>
    <t>18-019-RSH</t>
  </si>
  <si>
    <t>Anti-ligature &amp; Hardware Upgrade</t>
  </si>
  <si>
    <t>18-020-RSH</t>
  </si>
  <si>
    <t>Emergency Generators</t>
  </si>
  <si>
    <t>18-021-RSH</t>
  </si>
  <si>
    <t>18-022-SAH</t>
  </si>
  <si>
    <t>San Antonio State Hospital</t>
  </si>
  <si>
    <t>Fire Sprinkler, Alarm System &amp; Smoke Partitions</t>
  </si>
  <si>
    <t>18-023-TSH</t>
  </si>
  <si>
    <t>Terrell State Hospital</t>
  </si>
  <si>
    <t>Anti-ligature Renovations</t>
  </si>
  <si>
    <t>18-024-TSH</t>
  </si>
  <si>
    <t>EMS Upgrade &amp; HVAC Replacements</t>
  </si>
  <si>
    <t>18-025-TSH</t>
  </si>
  <si>
    <t>18-026-WCY</t>
  </si>
  <si>
    <t>Replace Fire Alarm System</t>
  </si>
  <si>
    <t>18-027-WCY</t>
  </si>
  <si>
    <t>Anti-Ligature &amp; Emergency Generator</t>
  </si>
  <si>
    <t>18-028-SH</t>
  </si>
  <si>
    <t>Various Hospitals</t>
  </si>
  <si>
    <t>System Wide CSI Remediation</t>
  </si>
  <si>
    <t>18-029-SH</t>
  </si>
  <si>
    <t>System Wide Anti Ligature Remediation</t>
  </si>
  <si>
    <t>18-030-RSH</t>
  </si>
  <si>
    <t>Boiler and Canopy Replacement</t>
  </si>
  <si>
    <t>18-032-SAH</t>
  </si>
  <si>
    <t>Chiller Replacement</t>
  </si>
  <si>
    <t>18-031-ASH</t>
  </si>
  <si>
    <t>Main Switch Gear Replacement</t>
  </si>
  <si>
    <t>GO Bond</t>
  </si>
  <si>
    <t>16-032-WCY</t>
  </si>
  <si>
    <t>Gym Floor and Ceiling Replacement</t>
  </si>
  <si>
    <t>14-005-BSH</t>
  </si>
  <si>
    <t>Air Conditioning System Replacement Bldg. 503</t>
  </si>
  <si>
    <t>16-029-TSH</t>
  </si>
  <si>
    <t>HVAC System Replacement</t>
  </si>
  <si>
    <t>17-019-RSH</t>
  </si>
  <si>
    <t>Condensing Rack Replacement</t>
  </si>
  <si>
    <t>16-007-BSH</t>
  </si>
  <si>
    <t>Electrical System Upgrade &amp; Replacement</t>
  </si>
  <si>
    <t>Grand Totals:</t>
  </si>
  <si>
    <t>HHSC 529 State Supported Living Centers</t>
  </si>
  <si>
    <t>18-101-ABL</t>
  </si>
  <si>
    <t>Abilene State Supported Living Center</t>
  </si>
  <si>
    <t>Exterior Building Renovations, Roofing &amp; Masterlock Replacement</t>
  </si>
  <si>
    <t>18-103-ABL</t>
  </si>
  <si>
    <t>18-104-ABL</t>
  </si>
  <si>
    <t>Walk-In Coolers / Freezer Replacement</t>
  </si>
  <si>
    <t>18-105-ABL</t>
  </si>
  <si>
    <t>Steam Heating Replacement</t>
  </si>
  <si>
    <t>18-106-AUL</t>
  </si>
  <si>
    <t>Austin State Supported Living Center</t>
  </si>
  <si>
    <t>Water Drainage Remediation</t>
  </si>
  <si>
    <t>18-107-AUL</t>
  </si>
  <si>
    <t>Windows Replacement</t>
  </si>
  <si>
    <t>18-108-AUL</t>
  </si>
  <si>
    <t>Water Lines Replacement, HVAC Repair, and Generator Installation</t>
  </si>
  <si>
    <t>18-109-AUL</t>
  </si>
  <si>
    <t>Roof Repair and Replacement</t>
  </si>
  <si>
    <t>18-110-BLC</t>
  </si>
  <si>
    <t>Brenham State Supported Living Center</t>
  </si>
  <si>
    <t>Building Renovations and Sanitary Sewer Lines Replacement</t>
  </si>
  <si>
    <t>18-111-BLC</t>
  </si>
  <si>
    <t>Water Distribution Replacement and Water Tank Repair</t>
  </si>
  <si>
    <t>18-112-BLC</t>
  </si>
  <si>
    <t>18-113-CLC</t>
  </si>
  <si>
    <t>Corpus Christi State Supported Living Center</t>
  </si>
  <si>
    <t>HVAC, Emergency Generator Replacement, and Masterlock Replacement</t>
  </si>
  <si>
    <t>18-114-CLC</t>
  </si>
  <si>
    <t>Walkway and ADA Improvements</t>
  </si>
  <si>
    <t>18-115-DLC</t>
  </si>
  <si>
    <t>Denton State Supported Living Center</t>
  </si>
  <si>
    <t>Boiler Replacements, Electrical Panels, HVAC and Controls Replacement</t>
  </si>
  <si>
    <t>18-116-DLC</t>
  </si>
  <si>
    <t>18-117-ELC</t>
  </si>
  <si>
    <t>El Paso State Supported Living Center</t>
  </si>
  <si>
    <t>Site Electrical and Water Distribution Replacement</t>
  </si>
  <si>
    <t>18-118-ELC</t>
  </si>
  <si>
    <t>Building and Patio Renovations</t>
  </si>
  <si>
    <t>18-119-LBL</t>
  </si>
  <si>
    <t>Lubbock State Supported Living Center</t>
  </si>
  <si>
    <t>HVAC, Plumbing Renovations, and Ceiling Replacement</t>
  </si>
  <si>
    <t>18-120-LFL</t>
  </si>
  <si>
    <t>Lufkin State Supported Living Center</t>
  </si>
  <si>
    <t>Bathroom Renovations</t>
  </si>
  <si>
    <t>18-121-LFL</t>
  </si>
  <si>
    <t>Fuel Tank Installation</t>
  </si>
  <si>
    <t>18-122-LFL</t>
  </si>
  <si>
    <t>18-123-MLC</t>
  </si>
  <si>
    <t>Mexia State Supported Living Center</t>
  </si>
  <si>
    <t>Emergency Generator, Vent Hood Fire Suppression and Boiler and Water System Replacement</t>
  </si>
  <si>
    <t>18-124-MLC</t>
  </si>
  <si>
    <t>Bathroom Renovation and Covered Walkway Replacement</t>
  </si>
  <si>
    <t>18-125-RLC</t>
  </si>
  <si>
    <t>Richmond State Supported Living Center</t>
  </si>
  <si>
    <t>Window Replacement</t>
  </si>
  <si>
    <t>18-126-RLC</t>
  </si>
  <si>
    <t>Sanitary Sewer Line Replacement</t>
  </si>
  <si>
    <t>18-127-RLC</t>
  </si>
  <si>
    <t>Cooling Tower and Chiller Replacement</t>
  </si>
  <si>
    <t>18-128-RLC</t>
  </si>
  <si>
    <t>18-129-SGL</t>
  </si>
  <si>
    <t>San Angelo State Supported Living Center</t>
  </si>
  <si>
    <t>18-130-SGL</t>
  </si>
  <si>
    <t>18-131-SGL</t>
  </si>
  <si>
    <t>Emergency Generators &amp; Mechanical System Upgrade</t>
  </si>
  <si>
    <t>18-132-SAL</t>
  </si>
  <si>
    <t>San Antonio State Supported Living Center</t>
  </si>
  <si>
    <t>Exterior Building Renovation and Emergency Generator Installation</t>
  </si>
  <si>
    <t>18-133-SAL</t>
  </si>
  <si>
    <t>18-134-SGL</t>
  </si>
  <si>
    <t>Chiller Controls</t>
  </si>
  <si>
    <t>18-135-DLC</t>
  </si>
  <si>
    <t>New Guardhouse</t>
  </si>
  <si>
    <t>18-136-DLC</t>
  </si>
  <si>
    <t>Climate Control Retrofit</t>
  </si>
  <si>
    <t>18-137-SAL</t>
  </si>
  <si>
    <t>10-097-MSS</t>
  </si>
  <si>
    <t>Grease Trap Relocation</t>
  </si>
  <si>
    <t>14-054-LFS</t>
  </si>
  <si>
    <t>Life Safety and ADA Renovations Project Increase Request</t>
  </si>
  <si>
    <t>16-061-SAS</t>
  </si>
  <si>
    <t>17-018-LFS</t>
  </si>
  <si>
    <t>Grand Total:</t>
  </si>
  <si>
    <t>ESF</t>
  </si>
  <si>
    <t>September 2018 Quarterly Report</t>
  </si>
  <si>
    <t>Project ID</t>
  </si>
  <si>
    <t>Project will be completed with District funds.  Consultant fees paid.</t>
  </si>
  <si>
    <t>Project let in August 2018</t>
  </si>
  <si>
    <t>Project in design phase, consultant fees encumbered.</t>
  </si>
  <si>
    <t>38470418190</t>
  </si>
  <si>
    <t>DMV DE renovation - State Headquarters</t>
  </si>
  <si>
    <t>E9</t>
  </si>
  <si>
    <t>05470418191</t>
  </si>
  <si>
    <t>Waterline replacement - Lubbock</t>
  </si>
  <si>
    <t>E10.1</t>
  </si>
  <si>
    <t>25470418220</t>
  </si>
  <si>
    <t xml:space="preserve"> Childress CCURE - Wheeler </t>
  </si>
  <si>
    <t>Received $12.5M additional appropriation in June 2018 - This project was added.</t>
  </si>
  <si>
    <t>E10.2</t>
  </si>
  <si>
    <t>25470418221</t>
  </si>
  <si>
    <t xml:space="preserve"> Childress CCURE - Shamrock  </t>
  </si>
  <si>
    <t>E10.3</t>
  </si>
  <si>
    <t>25470418222</t>
  </si>
  <si>
    <t xml:space="preserve"> Childress CCURE - Clarendon </t>
  </si>
  <si>
    <t>E10.4</t>
  </si>
  <si>
    <t>25470418223</t>
  </si>
  <si>
    <t xml:space="preserve"> Childress CCURE - Wellington </t>
  </si>
  <si>
    <t>E10.5</t>
  </si>
  <si>
    <t>25470418224</t>
  </si>
  <si>
    <t xml:space="preserve"> Childress CCURE - Memphis </t>
  </si>
  <si>
    <t>E10.6</t>
  </si>
  <si>
    <t>25470418225</t>
  </si>
  <si>
    <t xml:space="preserve"> Childress CCURE - Silverton </t>
  </si>
  <si>
    <t>E10.7</t>
  </si>
  <si>
    <t>25470418226</t>
  </si>
  <si>
    <t xml:space="preserve"> Childress CCURE - Quanah </t>
  </si>
  <si>
    <t>E10.8</t>
  </si>
  <si>
    <t>25470418227</t>
  </si>
  <si>
    <t xml:space="preserve"> Childress CCURE - Matador </t>
  </si>
  <si>
    <t>E10.9</t>
  </si>
  <si>
    <t>25470418228</t>
  </si>
  <si>
    <t xml:space="preserve"> Childress CCURE - Paducah </t>
  </si>
  <si>
    <t>E10.10</t>
  </si>
  <si>
    <t>25470418229</t>
  </si>
  <si>
    <t xml:space="preserve"> Childress CCURE - Crowell </t>
  </si>
  <si>
    <t>E10.11</t>
  </si>
  <si>
    <t>25470418230</t>
  </si>
  <si>
    <t xml:space="preserve"> Childress CCURE - Dickens </t>
  </si>
  <si>
    <t>E10.12</t>
  </si>
  <si>
    <t>25470418231</t>
  </si>
  <si>
    <t xml:space="preserve"> Childress CCURE - Guthrie </t>
  </si>
  <si>
    <t>E10.13</t>
  </si>
  <si>
    <t>25470418232</t>
  </si>
  <si>
    <t xml:space="preserve"> Childress CCURE - Munday </t>
  </si>
  <si>
    <t>38470418197</t>
  </si>
  <si>
    <t>Proj 24-8070,71,72,73,75,78,80 let together in June 2018</t>
  </si>
  <si>
    <t xml:space="preserve">02-8095, 96, 97 will be let together.  Project in design phase, consultant fees encumbered. </t>
  </si>
  <si>
    <t>Received $12.5M in June 2018, added $2M to this project.  Project 12-8105, 06, 07, &amp; 08 in design phase, consultant fees encumbered. Increased scope and estimate to $5M in June 2018</t>
  </si>
  <si>
    <t>60..6</t>
  </si>
  <si>
    <t>Project 04-18004, 18005, 18007, 18008, 18011, 18012, 18014, 18017, 18018 let together in August 2018</t>
  </si>
  <si>
    <t>08470418210</t>
  </si>
  <si>
    <t xml:space="preserve"> Abilene  DW Generator - Jayton </t>
  </si>
  <si>
    <t>08470418211</t>
  </si>
  <si>
    <t xml:space="preserve"> Abilene  DW Generator - Jayton (MNT Yard)</t>
  </si>
  <si>
    <t>08470418212</t>
  </si>
  <si>
    <t xml:space="preserve"> Abilene  DW Generator - Gail </t>
  </si>
  <si>
    <t>08470418213</t>
  </si>
  <si>
    <t xml:space="preserve"> Abilene  DW Generator - Snyder </t>
  </si>
  <si>
    <t>08470418214</t>
  </si>
  <si>
    <t xml:space="preserve"> Abilene  DW Generator - Aspermount </t>
  </si>
  <si>
    <t>08470418215</t>
  </si>
  <si>
    <t xml:space="preserve"> Abilene  DW Generator - Baird </t>
  </si>
  <si>
    <t>08470418216</t>
  </si>
  <si>
    <t xml:space="preserve"> Abilene  DW Generator - Albany </t>
  </si>
  <si>
    <t>08470418217</t>
  </si>
  <si>
    <t xml:space="preserve"> Abilene  DW Generator - Sweetwater </t>
  </si>
  <si>
    <t>08470418218</t>
  </si>
  <si>
    <t xml:space="preserve"> Abilene  DW Generator - DHQ </t>
  </si>
  <si>
    <t>08470418219</t>
  </si>
  <si>
    <t xml:space="preserve"> Abilene  DW Generator - AEM </t>
  </si>
  <si>
    <t>June 2018 Project will be funded by District - Now reflecting Consultant fees that were incurred.</t>
  </si>
  <si>
    <t>09470418233</t>
  </si>
  <si>
    <t xml:space="preserve"> Waco DW  Generator Program - Hamilton </t>
  </si>
  <si>
    <t>09470418234</t>
  </si>
  <si>
    <t xml:space="preserve"> Waco DW  Generator Program - Meridian </t>
  </si>
  <si>
    <t>09470418235</t>
  </si>
  <si>
    <t xml:space="preserve"> Waco DW  Generator Program - Mexia </t>
  </si>
  <si>
    <t>09470418236</t>
  </si>
  <si>
    <t xml:space="preserve"> Waco DW  Generator Program - Marlin </t>
  </si>
  <si>
    <t>09470418237</t>
  </si>
  <si>
    <t xml:space="preserve"> Waco DW  Generator Program - Special Crews </t>
  </si>
  <si>
    <t>09470418238</t>
  </si>
  <si>
    <t xml:space="preserve"> Waco DW  Generator Program - Waco DHQ Admin Bldg </t>
  </si>
  <si>
    <t>09470418239</t>
  </si>
  <si>
    <t xml:space="preserve"> Waco DW  Generator Program - Waco DHQ Lab Bldg </t>
  </si>
  <si>
    <t>09470418240</t>
  </si>
  <si>
    <t xml:space="preserve"> Waco DW  Generator Program - Waco DHQ Ops Bldg </t>
  </si>
  <si>
    <t>19470418200</t>
  </si>
  <si>
    <t xml:space="preserve"> Atlanta DW Generator - Carthage </t>
  </si>
  <si>
    <t>19470418201</t>
  </si>
  <si>
    <t xml:space="preserve"> Atlanta DW Generator - Daingerfield </t>
  </si>
  <si>
    <t>19470418202</t>
  </si>
  <si>
    <t xml:space="preserve"> Atlanta DW Generator - Gilmer </t>
  </si>
  <si>
    <t>19470418203</t>
  </si>
  <si>
    <t xml:space="preserve"> Atlanta DW Generator - Mt. Pleasant </t>
  </si>
  <si>
    <t>19470418204</t>
  </si>
  <si>
    <t xml:space="preserve"> Atlanta DW Generator - New Bosto </t>
  </si>
  <si>
    <t>19470418205</t>
  </si>
  <si>
    <t xml:space="preserve"> Atlanta DW Generator - Texarkana </t>
  </si>
  <si>
    <t>19470418206</t>
  </si>
  <si>
    <t xml:space="preserve"> Atlanta DW Generator - Jefferson </t>
  </si>
  <si>
    <t>19470418207</t>
  </si>
  <si>
    <t xml:space="preserve"> Atlanta DW Generator - Linden </t>
  </si>
  <si>
    <t>19470418208</t>
  </si>
  <si>
    <t xml:space="preserve"> Atlanta DW Generator - Marshall </t>
  </si>
  <si>
    <t>Let July 2018</t>
  </si>
  <si>
    <t>16470403034-2</t>
  </si>
  <si>
    <t>Alice Waterwell other half from 16/17 16470403034</t>
  </si>
  <si>
    <t xml:space="preserve">PROJECTS LISTED ABOVE CURRENTLY FUNDED $62.5M </t>
  </si>
  <si>
    <t>AF1</t>
  </si>
  <si>
    <t>16470418701</t>
  </si>
  <si>
    <t>Maintenance Building Rehabilitation (Harvey) - Beaumont District</t>
  </si>
  <si>
    <t>AF2</t>
  </si>
  <si>
    <t>16470418702</t>
  </si>
  <si>
    <t>Rehabilitate Boardwalk, Arbors, Kiosk (Harvey) - Beaumont District</t>
  </si>
  <si>
    <t>AF3</t>
  </si>
  <si>
    <t>16470418703</t>
  </si>
  <si>
    <t>Landscaping Rehabilitation (Harvey) - Beaumont District</t>
  </si>
  <si>
    <t>AF4</t>
  </si>
  <si>
    <t>16470418704</t>
  </si>
  <si>
    <t>Lift Station Repairs (Harvey) -Beaumont District</t>
  </si>
  <si>
    <t>AF5</t>
  </si>
  <si>
    <t>16470418705</t>
  </si>
  <si>
    <t>Portable Restrooms (Harvey) - Beaumont District</t>
  </si>
  <si>
    <t>AF6</t>
  </si>
  <si>
    <t>16470418706</t>
  </si>
  <si>
    <t>Maintenance Building Roof Replacement (Harvey) - Corpus Christi District</t>
  </si>
  <si>
    <t>HURRICANE HARVEY RELIEF DM PROJECTS $493,000</t>
  </si>
  <si>
    <t xml:space="preserve">DEFERRED DM PROJECTS </t>
  </si>
  <si>
    <t>TOTAL OF INITIAL $62,993,000 DM AY18-19 DM PROJECTS</t>
  </si>
  <si>
    <t>TxDOT SPACE NEEDS REPORT</t>
  </si>
  <si>
    <t>Pursuant to Article IX, Section 18.10 General Appropriations Act, 84th Legislature, state agencies, or the facilities Commission on behalf of state agencies, shall notify  the committee of any need for new space, exceeding 50,000 square feet, expected in the next ten years, no later than 30 days after a need for new space is confirmed.</t>
  </si>
  <si>
    <t>5002 Construction of Buildings and Facilities</t>
  </si>
  <si>
    <t>Anticipated Space Needed</t>
  </si>
  <si>
    <t>AY2018</t>
  </si>
  <si>
    <t>AY2020</t>
  </si>
  <si>
    <t>AY2022</t>
  </si>
  <si>
    <t xml:space="preserve">$ Reported on AY 18/19 </t>
  </si>
  <si>
    <t>Campus Consolidation</t>
  </si>
  <si>
    <t>500,000 sq/ft</t>
  </si>
  <si>
    <t>New Paris District Headquarters Campus</t>
  </si>
  <si>
    <t>50,000 sq/ft</t>
  </si>
  <si>
    <t>El Paso District Headquarters Campus (24470418083)</t>
  </si>
  <si>
    <t>CAMPUS CONSOLIDATION - NEW CONSTRUCTION</t>
  </si>
  <si>
    <t>Campus Consolidation Design</t>
  </si>
  <si>
    <t>Planning, design and site preparation only.</t>
  </si>
  <si>
    <t>TOTAL CAMPUS CONSOLIDATION - NEW CONSTRUCTION $30,000,000</t>
  </si>
  <si>
    <t>RADIO TOWERS $6,000,000 - NEW CONSTRUCTION</t>
  </si>
  <si>
    <t>Awarded in Q4 AY18</t>
  </si>
  <si>
    <t>SUBTOTAL 2018 RADIO TOWERS</t>
  </si>
  <si>
    <t>SUBTOTAL 2019 RADIO TOWERS</t>
  </si>
  <si>
    <t>Radio Tower  175' - Mineola</t>
  </si>
  <si>
    <t>Removed August 2018</t>
  </si>
  <si>
    <t>SUBTOTAL RADIO TOWERS NO LONGER ON PLAN</t>
  </si>
  <si>
    <t>TOTAL RADIO TOWERS - NEW CONSTRUCTION $6,000,000</t>
  </si>
  <si>
    <t>HURRICANE HARVEY RELIEF  $6,850,000 - NEW CONSTRUCTION PROJECTS</t>
  </si>
  <si>
    <t>AF0</t>
  </si>
  <si>
    <t>16470418700</t>
  </si>
  <si>
    <t>Demolish and Replace MNT Facility on Site (Harvey) - Corpus Christi Dist. Includes 16-8188 work moved from DM.</t>
  </si>
  <si>
    <t>AF7</t>
  </si>
  <si>
    <t>16470418707</t>
  </si>
  <si>
    <t>Replace Radio Tower (Harvey) - Corpus Christi District</t>
  </si>
  <si>
    <t>TOTAL HURRICANE HARVEY RELIEF NEW CONSTRUCTION PROJECTS - $6,850,000</t>
  </si>
  <si>
    <t>TOTAL ALL NEW CONSTRUCTION PROJECTS - $42,850,000</t>
  </si>
  <si>
    <t xml:space="preserve">Angleton Area Office (Reg 2)
Fuel System Removal
501 South Velasco
Angleton, Texas 77515
</t>
  </si>
  <si>
    <t>Roof replacement (approx. 2,800 sf - addition)</t>
  </si>
  <si>
    <t>Victoria Sub District Office (Reg 6)
CID Roof Replacement
8802 North Navarro
Victoria, Texas 77904</t>
  </si>
  <si>
    <t xml:space="preserve">Roof replacement of  CID building  </t>
  </si>
  <si>
    <t>HQ-CAM-18-62942</t>
  </si>
  <si>
    <t>Austin HQ (Campus)
Campus Upgrade
5805 North Lamar Blvd
Austin, Texas 78752</t>
  </si>
  <si>
    <t>HQ-CAM1-18-62942</t>
  </si>
  <si>
    <t>HQ-CAM2-18-62942</t>
  </si>
  <si>
    <t>Building A, B &amp; C Annex; requires specialized repointing of joints, caulking and cleaning of historic limestone surfaces.  Paint exterior doors and handrails.</t>
  </si>
  <si>
    <t>HQ-CAM3-18-62942</t>
  </si>
  <si>
    <t>HQ-CAM4-18-62942</t>
  </si>
  <si>
    <t>Repair and expand existing irrigation systems</t>
  </si>
  <si>
    <t>ST-CON-18-62932</t>
  </si>
  <si>
    <t>Statewide
Unexpected DM repairs/Project Contingency</t>
  </si>
  <si>
    <t>Statewide
Unexpected DM repairs/Project Contingency:  Emergency deferred maintenance repairs includes all trades listed above and unforeseen emergency building/infrastructure repairs as necessary for prior biennium and current DM projects.</t>
  </si>
  <si>
    <t>CONTINGENCY CONTROL BUDGET LINE</t>
  </si>
  <si>
    <t>Austin District Office (Reg 6) - Roof Replacement Change Order
9000 IH-35 North
Austin, Texas  78753</t>
  </si>
  <si>
    <t>Add to address hidden conditions revealed during the roof replacement</t>
  </si>
  <si>
    <t>Laredo Crime Laboratory (Reg 3)
Fire Alarm Repair
1901 Bob Bullock Loop
Laredo, Texas 78043</t>
  </si>
  <si>
    <t xml:space="preserve">Repairs required after an electrical storm for the Laredo Fire Alarm Panel </t>
  </si>
  <si>
    <t>Houston Regional Headquarters  Crime Lab (Reg 2)
Chiller Repair
12230 West Road
Jersey Village, Texas 77065</t>
  </si>
  <si>
    <t>Repairs to crime lab chiller #2</t>
  </si>
  <si>
    <t>Houston Regional Headquarters Crime Lab (Reg 2)
Boiler Repair
12230 West Road
Jersey Village, Texas 77065</t>
  </si>
  <si>
    <t>Repairs to the Houston crime lab boiler</t>
  </si>
  <si>
    <t>Houston Regional Headquarters  (Reg 2)
Boiler Replacement
12230 West Road
Jersey Village, Texas 77065</t>
  </si>
  <si>
    <t>Replace boiler</t>
  </si>
  <si>
    <t>Decatur Area Office (Reg 1)
RTU Replacement
2000 S. Trinity St
Decatur, Texas 76234</t>
  </si>
  <si>
    <t>Replace roof top unit</t>
  </si>
  <si>
    <t>Corpus Christi Crime Lab (Reg 3)
RTU Coil Replacement
1922 S. Padre Island Drive
Corpus Christi, Texas 78416</t>
  </si>
  <si>
    <t>San Antonio Regional HQ (Reg 6)
ATG Repair
6502 South New Braunfels Ave
San Antonio, Texas 78223</t>
  </si>
  <si>
    <t>ATG repairs and upgrades to the leak detection system</t>
  </si>
  <si>
    <t xml:space="preserve">Odessa Area Office (Reg 4)
Natural Gas Line Repair
1910 IH-20 West
Odessa, Texas 79762 </t>
  </si>
  <si>
    <t>Roof repair</t>
  </si>
  <si>
    <t>Repair leak in main office roof</t>
  </si>
  <si>
    <t>Weslaco Regional Office (Reg 3)
RTU Coil Replacement
2525 N. International Blvd
Weslaco, Texas 78596</t>
  </si>
  <si>
    <t>Coil replacement for RTUs 5,8 &amp; 9</t>
  </si>
  <si>
    <t>San Antonio Regional HQ (Reg 6)
Roof Repair
6502 South New Braunfels Ave
San Antonio, Texas 78223</t>
  </si>
  <si>
    <t>Roof repair on portable building</t>
  </si>
  <si>
    <t>Austin HQ (Building B)
HVAC Repair
5805 North Lamar Blvd
Austin, Texas 78752</t>
  </si>
  <si>
    <t>Replaced compressor for HVAC controls serving building B.</t>
  </si>
  <si>
    <t>Houston Regional Headquarters Crime Lab (Reg 2)
Generator Repair
12230 West Road
Jersey Village, Texas 77065</t>
  </si>
  <si>
    <t>Houston crime lab generator repairs</t>
  </si>
  <si>
    <t>Houston Crime Lab boiler #1 (heat exchanger and burner assembly) repairs</t>
  </si>
  <si>
    <t>Longview Area Office (Reg 1)
Heat Exchange Repair
416 Lake Lamond Road
Longview, Texas 75064</t>
  </si>
  <si>
    <t>Heat exchange is no longer functioning in the HP area</t>
  </si>
  <si>
    <t>Austin HQ (Building U)
Boiler Repair
5805 North Lamar Blvd
Austin, Texas 78752</t>
  </si>
  <si>
    <t>Rental of boiler to support crime laboratory building while repairs are completed</t>
  </si>
  <si>
    <t>Repair of boiler at the crime laboratory building</t>
  </si>
  <si>
    <t>Lufkin Sub district Office (Reg 2)
RTU Replacement
2809 South John Redditt Drive
Lufkin, Texas  75904</t>
  </si>
  <si>
    <t>RTU 3 replacement</t>
  </si>
  <si>
    <t>Del Rio Sub District Office (Reg 3)
HVAC Repair
2012 Veteran Boulevard
Del Rio, Texas 78840</t>
  </si>
  <si>
    <t>HP compressor and fan motor repair</t>
  </si>
  <si>
    <t>Webster Area Office (Reg 2)
Heater Replacement
111 Tristar
Webster, Texas 77598-1513</t>
  </si>
  <si>
    <t>Heater replacement</t>
  </si>
  <si>
    <t>HVAC condensing unit replacement</t>
  </si>
  <si>
    <t>Hurst District Office (Reg 1)
HVAC Replacement
624 NE Loop 820
Hurst, Texas 76053</t>
  </si>
  <si>
    <t>Air handler replacement - electrical panel breaker</t>
  </si>
  <si>
    <t xml:space="preserve">Gilmer Area Office (Reg 1)
RTU Repair
713 State Highway 155 North
Gilmer, Texas 75644-5725
</t>
  </si>
  <si>
    <t>Replace heat exchanger in the RTU</t>
  </si>
  <si>
    <t>Houston - Gessner DL (Reg 2)
Boiler Replacement
12220 South Gessner
Houston, Texas 77071-2831</t>
  </si>
  <si>
    <t>Boiler replacement</t>
  </si>
  <si>
    <t>Austin HQ (Building A)
HVAC Thermostat Upgrade
5805 North Lamar Blvd
Austin, Texas 78752</t>
  </si>
  <si>
    <t>Add zone control</t>
  </si>
  <si>
    <t xml:space="preserve">Canton Area Office (Reg 1)
Heating Repair
1601 North Trade Days Blvd.
Canton, Texas 75103
</t>
  </si>
  <si>
    <t>Garland Regional Headquarters (Reg 1)
Water Heater Replacement
350 West IH-30
Garland, Texas 75043</t>
  </si>
  <si>
    <t>Water heater replacement</t>
  </si>
  <si>
    <t>Repair chiller for the crime laboratory</t>
  </si>
  <si>
    <t>Austin HQ (Building Q)
Duct Cleaning
5805 North Lamar Blvd
Austin, Texas 78752</t>
  </si>
  <si>
    <t>Duct cleaning at crime laboratory</t>
  </si>
  <si>
    <t>Brenham Area Office (Reg 2)
HVAC Repair
975 Hwy 290 West.
Brenham, Texas 77834</t>
  </si>
  <si>
    <t>Install new electrical circuit for HVAC system</t>
  </si>
  <si>
    <t>Waco District Office (Reg 6)
Roof Repair
1617 E. Crest Dr.
Waco, Texas  76705</t>
  </si>
  <si>
    <t>Roof leak repairs at nine locations</t>
  </si>
  <si>
    <t>Seguin Area Office (Reg 6)
Roof Repair
1440 East Kingsbury
Seguin, Texas 78155</t>
  </si>
  <si>
    <t>Roof leak repairs</t>
  </si>
  <si>
    <t>Austin HQ (Building C)
HVAC Repair
5805 North Lamar Blvd
Austin, Texas 78752</t>
  </si>
  <si>
    <t>Repairs to the Houston chillers to keep operational until they are replaced.  (replacement project is in process.)</t>
  </si>
  <si>
    <t>Austin HQ (Building C)
Electrical Upgrade
5805 North Lamar Blvd
Austin, Texas 78752</t>
  </si>
  <si>
    <t>Upgrade electrical capacity to provide clean power for the chiller units.</t>
  </si>
  <si>
    <t>Sweetwater Area Office (Reg 5)
Security Gate Replacement 
600 Northwest Georgia
Sweetwater, Texas 79556</t>
  </si>
  <si>
    <t>Security gate replacement</t>
  </si>
  <si>
    <t>Repair roof top unit #1</t>
  </si>
  <si>
    <t>Repair Crime Lab roof top unit #1</t>
  </si>
  <si>
    <t>Garland Crime Laboratory (Reg 1)
Chiller Repair
350 West IH-30
Garland, Texas 75043</t>
  </si>
  <si>
    <t>Repair chiller for the Crime Laboratory</t>
  </si>
  <si>
    <t>Lubbock Regional Office (Reg 5)
Roof Exhaust Fan Repair
1404 Lubbock Business Park Blvd., Ste 100
Lubbock, Texas 79403</t>
  </si>
  <si>
    <t>Repair exhaust fan on roof (replace motor)</t>
  </si>
  <si>
    <t>Austin HQ (Building A)
Elevator Repair
5805 North Lamar Blvd
Austin, Texas 78752</t>
  </si>
  <si>
    <t>Repair freight elevator serving TDEM</t>
  </si>
  <si>
    <t>Austin HQ (Building Q)
Generator Repair
5805 North Lamar Blvd
Austin, Texas 78752</t>
  </si>
  <si>
    <t>Repair generator serving CODIS</t>
  </si>
  <si>
    <t xml:space="preserve">Marshall DPS Office(Reg 1)
HVAC Repair
5215 West Loop 390 North
Marshall, Texas 75670-2610
</t>
  </si>
  <si>
    <t>Repair 4 ton heat pump in Marshall DPS office</t>
  </si>
  <si>
    <t>Heat pump system replacement</t>
  </si>
  <si>
    <t>Chiller penthouse air bleeder repair</t>
  </si>
  <si>
    <t>Compressor repair</t>
  </si>
  <si>
    <t>A/C replacement and repairs</t>
  </si>
  <si>
    <t>Repair automation system</t>
  </si>
  <si>
    <t>Austin HQ (Building C)
Chilled Water Piping Repair
5805 North Lamar Blvd
Austin, Texas 78752</t>
  </si>
  <si>
    <t>Chilled water piping repair</t>
  </si>
  <si>
    <t>Damper repair</t>
  </si>
  <si>
    <t>Air handler repair</t>
  </si>
  <si>
    <t xml:space="preserve">Statewide 
Alerton System
</t>
  </si>
  <si>
    <t>Statewide Repairs to Alerton System</t>
  </si>
  <si>
    <t>Rosenberg Area Office (Reg 2)
HVAC Replacement
5505 Avenue N.
Rosenberg, Texas 77471</t>
  </si>
  <si>
    <t>HVAC System replacement of 8 1/2 Ton unit</t>
  </si>
  <si>
    <t>Wallisville Area Office (Reg 2)
HVAC Replacement
20906 I-10 East
Wallisville, Texas 77597</t>
  </si>
  <si>
    <t>HVAC System replacement of 7 1/2 Ton unit</t>
  </si>
  <si>
    <t>Conroe District Office (Reg 2)
Hose Bib Repair
804 S IH-45
Conroe, Texas 77304</t>
  </si>
  <si>
    <t>Repair lighting circuit</t>
  </si>
  <si>
    <t>Repair 3 RTUs #1, #2 and #3</t>
  </si>
  <si>
    <t>Flooring replacement for CID area</t>
  </si>
  <si>
    <t>Asphalt remediation  at the Tactical Training Center located in Florence.</t>
  </si>
  <si>
    <t xml:space="preserve">Concrete remediation </t>
  </si>
  <si>
    <t>Replacement of window gasket</t>
  </si>
  <si>
    <t>Evaporator coil repair HVAC</t>
  </si>
  <si>
    <t>Coil condenser replacement</t>
  </si>
  <si>
    <t>Front and rear door replacement</t>
  </si>
  <si>
    <t xml:space="preserve">A/C compressor </t>
  </si>
  <si>
    <t>A/C module replacement</t>
  </si>
  <si>
    <t>HVAC coil replacement</t>
  </si>
  <si>
    <t>Total Estimated Project Budget</t>
  </si>
  <si>
    <t>Facility Repair: Renovate Vault &amp; Replace Refrigeration System - Icehouse</t>
  </si>
  <si>
    <t>Facility Repair:  Replace Flooring - Kitchen</t>
  </si>
  <si>
    <t>Jester IV Unit, Richmond</t>
  </si>
  <si>
    <t>01913008</t>
  </si>
  <si>
    <t>Facility Repair:  Renovate #3 and #4 Pickets</t>
  </si>
  <si>
    <t>09199005</t>
  </si>
  <si>
    <t>Infrastructure: Repair/Replace Fire Alarm System Multiple Buildings</t>
  </si>
  <si>
    <t>04813002</t>
  </si>
  <si>
    <t>Safety:  Replace Intercom System - Medical</t>
  </si>
  <si>
    <t>01313008</t>
  </si>
  <si>
    <t>Roofing:  Repair/Replace Roof - Mechanical</t>
  </si>
  <si>
    <t>05413002</t>
  </si>
  <si>
    <t>Facility Repair: Replace Shower Doors - Administrative Segregation</t>
  </si>
  <si>
    <t>12809001</t>
  </si>
  <si>
    <t>Bradshaw Unit, Henderson</t>
  </si>
  <si>
    <t>Facility Repair: Repair Floor - Kitchen</t>
  </si>
  <si>
    <t>01212004</t>
  </si>
  <si>
    <t>Safety: Install Generator with Automatic Transfer Switch - Multiple Locations</t>
  </si>
  <si>
    <t>07009003</t>
  </si>
  <si>
    <t>Facility Repair: Renovate Mechanical Rooms and Showers</t>
  </si>
  <si>
    <t>09107005</t>
  </si>
  <si>
    <t>Facility Repair: Renovate Commissary Warehouse</t>
  </si>
  <si>
    <t>07913003</t>
  </si>
  <si>
    <t xml:space="preserve">Moore Unit, Bonham </t>
  </si>
  <si>
    <t>Facility Repair: Resurface Parking Lot and Perimeter Road</t>
  </si>
  <si>
    <t>02016020</t>
  </si>
  <si>
    <t>Wynne Unit, Huntsville</t>
  </si>
  <si>
    <t>Facility Repair: Replace Deaerator - Boiler Room</t>
  </si>
  <si>
    <t>09916006</t>
  </si>
  <si>
    <t>Hutchins Unit, Dallas</t>
  </si>
  <si>
    <t>Facility Repair: Replace Air Handler</t>
  </si>
  <si>
    <t>09717001</t>
  </si>
  <si>
    <t>Gist Unit, Beaumont</t>
  </si>
  <si>
    <t>Facility Repair: Replace HVAC Unit</t>
  </si>
  <si>
    <t>09717003</t>
  </si>
  <si>
    <t>Facility Repairs: Replace HVAC Unit - Education Building</t>
  </si>
  <si>
    <t>03715008</t>
  </si>
  <si>
    <t>Facility Repair: Replace Electrical Conduit - Multiple Locations</t>
  </si>
  <si>
    <t>06614001</t>
  </si>
  <si>
    <t>Tulia Unit, Tulia</t>
  </si>
  <si>
    <t>Facility Repair: Replace Showers - Multiple Locations</t>
  </si>
  <si>
    <t>00515002</t>
  </si>
  <si>
    <t>Security: Replace Lighting - Multiple Locations</t>
  </si>
  <si>
    <t>0412017</t>
  </si>
  <si>
    <t>Stiles Unit, Beaumont</t>
  </si>
  <si>
    <t>Facility Repair: Replace Electrical Panels - Multiple Locations</t>
  </si>
  <si>
    <t>03217025</t>
  </si>
  <si>
    <t>Safety: Replace Generator - High Security</t>
  </si>
  <si>
    <t>04017005</t>
  </si>
  <si>
    <t>Lewis Unit, Woodville</t>
  </si>
  <si>
    <t>Safety: Replace Generators and Automatic Transfer Switch - Multiple Locations</t>
  </si>
  <si>
    <t>02417011</t>
  </si>
  <si>
    <t>Crain Unit, Gatesville</t>
  </si>
  <si>
    <t>Facility Repair: Replace Water Heater - Multiple Locations</t>
  </si>
  <si>
    <t>10315011</t>
  </si>
  <si>
    <t>Lopez Unit, Edinburg</t>
  </si>
  <si>
    <t>04717006</t>
  </si>
  <si>
    <t>Robertson Unit, Abilene</t>
  </si>
  <si>
    <t>01817012</t>
  </si>
  <si>
    <t>Stringfellow Unit, Rosharon</t>
  </si>
  <si>
    <t>Safety: Replace Generator - Boiler Room</t>
  </si>
  <si>
    <t>00917007</t>
  </si>
  <si>
    <t>Eastham Unit, Lovelady</t>
  </si>
  <si>
    <t>Facility Repair: Replace Raw Material Feed Bin - Feed Mill</t>
  </si>
  <si>
    <t>Facility Repair: Replace Feed Bin - Feed Mill</t>
  </si>
  <si>
    <t>01416005</t>
  </si>
  <si>
    <t>Jester I Unit, Richmond</t>
  </si>
  <si>
    <t>Facility Repair: Demolish Agriculture Buildings</t>
  </si>
  <si>
    <t>Infrastructure: Replace Aerators</t>
  </si>
  <si>
    <t>09916033</t>
  </si>
  <si>
    <t>Facility Repair: Replace Air Handlers - Multiple Locations</t>
  </si>
  <si>
    <t>Facility Repair: Replace Refrigeration Equipment</t>
  </si>
  <si>
    <t>06714010</t>
  </si>
  <si>
    <t>Infrastructure: DESIGN ONLY: Replace Hot Water and Steam Piping</t>
  </si>
  <si>
    <t>00918001</t>
  </si>
  <si>
    <t>00717018</t>
  </si>
  <si>
    <t>Darrington Unit, Rosharon</t>
  </si>
  <si>
    <t>Facility Repair: Replace Air Handlers - Chapel</t>
  </si>
  <si>
    <t>00917005</t>
  </si>
  <si>
    <t>Facility Repair: Replace Poultry Building and Cage System</t>
  </si>
  <si>
    <t>Safety: Replace Emergency Generator - Kitchen</t>
  </si>
  <si>
    <t>02718004</t>
  </si>
  <si>
    <t>Infrastructure: Resurface Parking Lot</t>
  </si>
  <si>
    <t>09217001</t>
  </si>
  <si>
    <t>03617010</t>
  </si>
  <si>
    <t>12017001</t>
  </si>
  <si>
    <t>Willacy Unit, Raymondville</t>
  </si>
  <si>
    <t>Infrastructure: Replace Hot Water Storage Tank  - Laundry Room</t>
  </si>
  <si>
    <t>01818004</t>
  </si>
  <si>
    <t>Facility Repair: Replace Water Storage Tank and Heat Exchanger</t>
  </si>
  <si>
    <t>02418004</t>
  </si>
  <si>
    <t>02618008</t>
  </si>
  <si>
    <t>Facility Repair: DESIGN ONLY: Install HVAC Unit</t>
  </si>
  <si>
    <t>04218005</t>
  </si>
  <si>
    <t>Hughes Unit, Gatesville</t>
  </si>
  <si>
    <t>12018001</t>
  </si>
  <si>
    <t>Facility Repair: Install Electrical Duct Heaters - Multiple Locations</t>
  </si>
  <si>
    <t>01217001</t>
  </si>
  <si>
    <t>Safety: Replace Generator and two Automatic Transfer Switches - Food Service</t>
  </si>
  <si>
    <t>02718006</t>
  </si>
  <si>
    <t>Facility Repair: Replace Water Softener - Boiler Room</t>
  </si>
  <si>
    <t>02817010</t>
  </si>
  <si>
    <t>Safety: Install Nurse Call System - Medical</t>
  </si>
  <si>
    <t>07418002</t>
  </si>
  <si>
    <t>Wallace Unit, Colorado City</t>
  </si>
  <si>
    <t>06218001</t>
  </si>
  <si>
    <t>Fort Stockton Unit, Ft. Stockton</t>
  </si>
  <si>
    <t>Facility Repair: Replace Refrigeration Equipment - Kitchen</t>
  </si>
  <si>
    <t>00118006</t>
  </si>
  <si>
    <t>Administrative Complex</t>
  </si>
  <si>
    <t>Facility Repair: Replace HVAC Unit - Classifications</t>
  </si>
  <si>
    <t>06118001</t>
  </si>
  <si>
    <t>02618014</t>
  </si>
  <si>
    <t>Roofing: Resurface Roofs - Multiple Locations</t>
  </si>
  <si>
    <t>BUDGET:  Lowest qualified bidder higher than original estimate.</t>
  </si>
  <si>
    <t>HVAC Repair/Replacement</t>
  </si>
  <si>
    <t xml:space="preserve">Health and Human Services Commission manages and implements 18-403 TCD HVAC Repair/Replacement for Bldg. 533. The repair/replacement is pending a new architect engineer but the initial assessment is complete. A schedule and action plan are now being developed for the project.  Once approved, the project duration should be within 6 months. </t>
  </si>
  <si>
    <t>127490</t>
  </si>
  <si>
    <t>116818</t>
  </si>
  <si>
    <r>
      <t xml:space="preserve">Construction costs </t>
    </r>
    <r>
      <rPr>
        <strike/>
        <sz val="12"/>
        <rFont val="Arial"/>
        <family val="2"/>
      </rPr>
      <t>Planning and design cost</t>
    </r>
    <r>
      <rPr>
        <sz val="12"/>
        <rFont val="Arial"/>
        <family val="2"/>
      </rPr>
      <t>s to replace the 50-year-old wastewater system, water distribution system and the main lift station with modernized and efficient systems capable of saving water resources while servicing the entire park.</t>
    </r>
  </si>
  <si>
    <t>116151</t>
  </si>
  <si>
    <r>
      <t xml:space="preserve">Construction costs </t>
    </r>
    <r>
      <rPr>
        <strike/>
        <sz val="12"/>
        <rFont val="Arial"/>
        <family val="2"/>
      </rPr>
      <t>Planning and design costs</t>
    </r>
    <r>
      <rPr>
        <sz val="12"/>
        <rFont val="Arial"/>
        <family val="2"/>
      </rPr>
      <t xml:space="preserve"> to upgrade the Desert Vista Camp Loop's utilities, to include replacement and repairs to the On Site Sewage Facility System, water well, storage tank, pumps, and associated appurtenances, accessible restroom upgrades, and electrical service.</t>
    </r>
  </si>
  <si>
    <t>126472</t>
  </si>
  <si>
    <t>117535</t>
  </si>
  <si>
    <t>116471</t>
  </si>
  <si>
    <t>117494</t>
  </si>
  <si>
    <t>122865</t>
  </si>
  <si>
    <t>116921</t>
  </si>
  <si>
    <t>117504</t>
  </si>
  <si>
    <r>
      <t xml:space="preserve">Construction costs </t>
    </r>
    <r>
      <rPr>
        <strike/>
        <sz val="12"/>
        <rFont val="Arial"/>
        <family val="2"/>
      </rPr>
      <t>Planning and design costs</t>
    </r>
    <r>
      <rPr>
        <sz val="12"/>
        <rFont val="Arial"/>
        <family val="2"/>
      </rPr>
      <t xml:space="preserve"> to upgrade the park's overall water system, including treatment to reduce water hardness, and replace water distribution lines serving several park facilities in order to reduced system maintenance costs. </t>
    </r>
  </si>
  <si>
    <t>117536</t>
  </si>
  <si>
    <t>117505</t>
  </si>
  <si>
    <t>126496</t>
  </si>
  <si>
    <t>124729</t>
  </si>
  <si>
    <t xml:space="preserve">Planning and design costs to replace two residences and remove from a sensitive archaeological site. (Project on Hold) </t>
  </si>
  <si>
    <t>127483</t>
  </si>
  <si>
    <t>127358</t>
  </si>
  <si>
    <t>117449</t>
  </si>
  <si>
    <t>117534</t>
  </si>
  <si>
    <t>122888</t>
  </si>
  <si>
    <t xml:space="preserve">Planning and design costs to renovate the interior and exterior of the historic Kreische House and Brewery to include water damage repairs and renovation of the cedar shake roof, structural elements, woodwork, floors, windows, stone work, finishes, historic furniture, and water diversion landscaping to protect the structures during flooding. Project also includes the cost to construct the roof. </t>
  </si>
  <si>
    <t>114228</t>
  </si>
  <si>
    <r>
      <t xml:space="preserve">Construction costs </t>
    </r>
    <r>
      <rPr>
        <strike/>
        <sz val="12"/>
        <rFont val="Arial"/>
        <family val="2"/>
      </rPr>
      <t>Planning and design costs</t>
    </r>
    <r>
      <rPr>
        <sz val="12"/>
        <rFont val="Arial"/>
        <family val="2"/>
      </rPr>
      <t xml:space="preserve"> to replace the water treatment plant with a new system to include a storage tank and ground water well. </t>
    </r>
  </si>
  <si>
    <t>114243</t>
  </si>
  <si>
    <t>117260</t>
  </si>
  <si>
    <t>127438</t>
  </si>
  <si>
    <t>114238</t>
  </si>
  <si>
    <t>117359</t>
  </si>
  <si>
    <t>118102</t>
  </si>
  <si>
    <t>127360</t>
  </si>
  <si>
    <t>126719</t>
  </si>
  <si>
    <t>126912</t>
  </si>
  <si>
    <t>117106</t>
  </si>
  <si>
    <t>115356</t>
  </si>
  <si>
    <t>115389</t>
  </si>
  <si>
    <t>116036</t>
  </si>
  <si>
    <t>117036</t>
  </si>
  <si>
    <t>117503</t>
  </si>
  <si>
    <t>117495</t>
  </si>
  <si>
    <t>127510</t>
  </si>
  <si>
    <r>
      <t xml:space="preserve">Construction costs </t>
    </r>
    <r>
      <rPr>
        <strike/>
        <sz val="12"/>
        <rFont val="Arial"/>
        <family val="2"/>
      </rPr>
      <t>Planning and design costs</t>
    </r>
    <r>
      <rPr>
        <sz val="12"/>
        <rFont val="Arial"/>
        <family val="2"/>
      </rPr>
      <t xml:space="preserve"> to install equalization basin at wastewater treatment plant in order to provide adequate pace flow into the plant during peak usage. </t>
    </r>
  </si>
  <si>
    <t>118450</t>
  </si>
  <si>
    <t>118414</t>
  </si>
  <si>
    <t>137395</t>
  </si>
  <si>
    <t>128233</t>
  </si>
  <si>
    <t>124545</t>
  </si>
  <si>
    <t>132907</t>
  </si>
  <si>
    <t>125986</t>
  </si>
  <si>
    <t>137824</t>
  </si>
  <si>
    <t>134232</t>
  </si>
  <si>
    <t>134239</t>
  </si>
  <si>
    <t>137394</t>
  </si>
  <si>
    <t>136423</t>
  </si>
  <si>
    <t>112741</t>
  </si>
  <si>
    <t>118540</t>
  </si>
  <si>
    <t>126107</t>
  </si>
  <si>
    <t>115897</t>
  </si>
  <si>
    <t>115900</t>
  </si>
  <si>
    <t>117585</t>
  </si>
  <si>
    <t>128106</t>
  </si>
  <si>
    <t>128197</t>
  </si>
  <si>
    <t>132416</t>
  </si>
  <si>
    <t>134236</t>
  </si>
  <si>
    <t>137357</t>
  </si>
  <si>
    <t>110005</t>
  </si>
  <si>
    <t>1110166</t>
  </si>
  <si>
    <t>118517</t>
  </si>
  <si>
    <t>1110100</t>
  </si>
  <si>
    <t>Planning and Design costs to renovate interior, exterior and utilities for the Big House and Superintendent's Residence.</t>
  </si>
  <si>
    <t>190078</t>
  </si>
  <si>
    <t>1110156</t>
  </si>
  <si>
    <t>1110283</t>
  </si>
  <si>
    <t>1910077</t>
  </si>
  <si>
    <t>116769</t>
  </si>
  <si>
    <t>128269</t>
  </si>
  <si>
    <t>128301</t>
  </si>
  <si>
    <t>128322</t>
  </si>
  <si>
    <t>128323</t>
  </si>
  <si>
    <t>118477</t>
  </si>
  <si>
    <t>118476</t>
  </si>
  <si>
    <t>128302</t>
  </si>
  <si>
    <t>1910092</t>
  </si>
  <si>
    <t>1910246</t>
  </si>
  <si>
    <t>128406</t>
  </si>
  <si>
    <t xml:space="preserve">HARVEY - Emergency funding reserved and redirected to address state park 2017 Harvey damages. Now that comprehensive damage assessments have been completed, individual projects (by site) are now set up. </t>
  </si>
  <si>
    <t>1210250</t>
  </si>
  <si>
    <t xml:space="preserve">HARVEY - Planning and Design to repair levee </t>
  </si>
  <si>
    <t>118686</t>
  </si>
  <si>
    <t>HARVEY - Planning and Design/Interim repairs to the CCC Dam Spillway damaged during the 2017 hurricane event.  Significant erosion occurred on downstream slope of the Dam spillway threatening the Safety of the Dam.  Project will assess damages, prepare construction documents and repair the damaged structure to meet TCEQ regulations.</t>
  </si>
  <si>
    <t>1210062</t>
  </si>
  <si>
    <t xml:space="preserve">HARVEY - Repair/renovate maintenance building </t>
  </si>
  <si>
    <t>1210094</t>
  </si>
  <si>
    <t xml:space="preserve">HARVEY - Construction costs to repair all Park Operational facilities, utility systems, Wooded Area Camping Loop, CCC Recreation Hall, Boat Ramp, Beach Side Camping facilities, Fishing pier, Wildlife viewing overlook, Day-use area, Beach Camping area/boardwalk, and the Big Tree area.  Project will prepare construction documents and repair damaged structures to include mold remediation and replacement of damaged interior finishes.  </t>
  </si>
  <si>
    <t>128684</t>
  </si>
  <si>
    <t>HARVEY - Roofing repairs to multiple facilities (Park HQ, Maintenance Shop, and Restrooms) throughout the park damaged during the 2017 hurricane event.  Project addressed immediate facility preservation to the building exterior needed to prevent additional water intrusion damage to interior finishes.</t>
  </si>
  <si>
    <t>128679</t>
  </si>
  <si>
    <t>HARVEY - Repair residence roof damaged during the 2017 hurricane event.  Project addressed immediate facility preservation to the building exterior necessary to prevent additional water intrusion damage including minimal interior finishes.</t>
  </si>
  <si>
    <t>128702</t>
  </si>
  <si>
    <t xml:space="preserve">HARVEY - Construction costs to repair all Park Operational facilities (Headquarters, Residences and Maintenance yard), site utility systems, RV Camping Loop, Day-use and Beach area services.  Project will prepare construction documents and repair damaged structures to include mold remediation and replacement of damaged interior finishes. </t>
  </si>
  <si>
    <t>128677</t>
  </si>
  <si>
    <t>HARVEY - Roofing repairs to both Residences damaged during the 2017 hurricane event.  Project addressed immediate facility preservation to the building exterior necessary to prevent additional water intrusion damage to interior finishes.</t>
  </si>
  <si>
    <t>128676</t>
  </si>
  <si>
    <t>HARVEY - Repairs to the Headquarters facility damaged during the 2017 hurricane event.  Project will assess overall building damage, prepare construction documents and repair all interior damages including mold remediation and replacement of interior finishes.  Project includes replacement of an adjacent support office building and associated utility connections. All phases - Planning &amp; Design and Construction - will be funded with 18/19 funds consisting of actual construction activities to include all cost associated with the Bidding, Construction and Project Closeout phases.</t>
  </si>
  <si>
    <t>128693</t>
  </si>
  <si>
    <t>HARVEY - Repairs to facilities damaged during the 2017 hurricane event. Construction costs to repair the Park Headquarters, Residence, Acorn Annex and Wellhead.  Project will perform interior repairs to include mold remediation and replacement of damaged interior finishes. Construction - will be funded with 18/19 funds.</t>
  </si>
  <si>
    <t>118692</t>
  </si>
  <si>
    <t>HARVEY - Emergency repairs to two radio towers damaged during the 2017 hurricane event.  Project assessed towers and equipment damages providing immediate repairs necessary to restore life safety communications.</t>
  </si>
  <si>
    <t>190062</t>
  </si>
  <si>
    <t xml:space="preserve">HARVEY - State Park Managed Harvey Repairs </t>
  </si>
  <si>
    <t>128683</t>
  </si>
  <si>
    <t xml:space="preserve">HARVEY - Repairs to the Park Headquarters and Maintenance complex damaged during the 2017 hurricane event.  Project addressed immediate facility preservation to the building exteriors necessary to prevent additional water intrusion damage including minimal interior finishes.  Overall restoration is incorporated into the prior Weather Related event. </t>
  </si>
  <si>
    <t>128695</t>
  </si>
  <si>
    <t xml:space="preserve">HARVEY - Repairs to the Cabin, Pavilion, and Pedestrian bridge damaged during the 2017 hurricane event.  Project will assess damages, provide a structural Preliminary Engineering Report for the Cabin, prepare construction documents and repair damaged structures. </t>
  </si>
  <si>
    <t>114144</t>
  </si>
  <si>
    <t>118669</t>
  </si>
  <si>
    <t>117417</t>
  </si>
  <si>
    <t xml:space="preserve">2015 and 2016 Weather Related (Fund 9) - Various WMA repairs resulting from the 2015 and 2016 floods included roads, fencing, and lake dams at Guadalupe Delta WMA, Kerr WMA, Gus Engeling WMA, and Fawcett WMA. </t>
  </si>
  <si>
    <t>127570</t>
  </si>
  <si>
    <t>122081</t>
  </si>
  <si>
    <t>128535</t>
  </si>
  <si>
    <t>124743</t>
  </si>
  <si>
    <t>125873</t>
  </si>
  <si>
    <t>122405</t>
  </si>
  <si>
    <t>128533</t>
  </si>
  <si>
    <t>127861</t>
  </si>
  <si>
    <t>124932</t>
  </si>
  <si>
    <t>127758</t>
  </si>
  <si>
    <t>125983</t>
  </si>
  <si>
    <t>Sea Center Texas - Pond Electrical System Improvements - Phase II   300 Medical Drive Lake Jackson, Texas 77566  (Brazoria County)</t>
  </si>
  <si>
    <t>Modify pond lighting and electrical.</t>
  </si>
  <si>
    <t>128687</t>
  </si>
  <si>
    <t xml:space="preserve">HARVEY - Repairs to facilities damaged during the 2017 hurricane event.  Project will replace damaged roofing at the Bass Bldg. and Shop bldg.    </t>
  </si>
  <si>
    <t>190072</t>
  </si>
  <si>
    <t>HARVEY - Coastal Fisheries Managed Repairs to facilities damaged during the 2017 hurricane event.</t>
  </si>
  <si>
    <t>190073</t>
  </si>
  <si>
    <t>128696</t>
  </si>
  <si>
    <t xml:space="preserve">HARVEY - Repairs to facilities damaged during the 2017 hurricane event.  Scope of work includes mold remediation and interior demolition and repairs at the warehouse and office building. </t>
  </si>
  <si>
    <t>190074</t>
  </si>
  <si>
    <t>128685</t>
  </si>
  <si>
    <t xml:space="preserve">HARVEY -Repairs to facilities damaged during the 2017 hurricane event.  Project will repair damage structures.  </t>
  </si>
  <si>
    <t>190075</t>
  </si>
  <si>
    <t>190070</t>
  </si>
  <si>
    <t xml:space="preserve">HARVEY - Cost to temporarily shore up building that was damaged during Harvey. </t>
  </si>
  <si>
    <t>128694</t>
  </si>
  <si>
    <t xml:space="preserve">HARVEY - Repairs to the Main Office, Biologist Office and Bunkhouse at the WMA damaged during the 2017 hurricane event.  Project includes treating internal water/mold damage and the overall restoration of their interior finishes.  </t>
  </si>
  <si>
    <t>128697</t>
  </si>
  <si>
    <t xml:space="preserve">HARVEY - Repairs to the Bunkhouse at the WMA damaged during the 2017 hurricane event.  </t>
  </si>
  <si>
    <t>126484</t>
  </si>
  <si>
    <t xml:space="preserve">The Game Warden Training Center - Fire Sprinklers           4363 FM1047, Hamilton, TX 76531 (Hamilton County) </t>
  </si>
  <si>
    <t>123377</t>
  </si>
  <si>
    <t>1210289</t>
  </si>
  <si>
    <t>AE Wood Fish Hatchery - HVAC Replacements                                                  507 Staples Rd, San Marcos, TX 78666 (Hays County)</t>
  </si>
  <si>
    <t>128562</t>
  </si>
  <si>
    <t>128632</t>
  </si>
  <si>
    <t>1110061</t>
  </si>
  <si>
    <t>128314</t>
  </si>
  <si>
    <t>1210288</t>
  </si>
  <si>
    <t>127144</t>
  </si>
  <si>
    <t>127550</t>
  </si>
  <si>
    <t xml:space="preserve">Plan and Design of modern harvest kettles. Improvements will provide staff with greater efficiencies in harvesting fish and assist in reducing stress on fish during harvest. (Project On Hold) </t>
  </si>
  <si>
    <t>118667</t>
  </si>
  <si>
    <t>117303</t>
  </si>
  <si>
    <t>116446</t>
  </si>
  <si>
    <t>128235</t>
  </si>
  <si>
    <t>1210282</t>
  </si>
  <si>
    <t xml:space="preserve">Grouping of - Fund 9 Coastal Fisheries, Wildlife, and Law Enforcement Projects </t>
  </si>
  <si>
    <t>16-028-TSH</t>
  </si>
  <si>
    <t>18-145-ABL</t>
  </si>
  <si>
    <t>18-146-AUL</t>
  </si>
  <si>
    <t>18-147-ELC</t>
  </si>
  <si>
    <t>December 2018 Quarterly Report</t>
  </si>
  <si>
    <t>Current Estimated Project Budget (FY19 1st Qtr.)</t>
  </si>
  <si>
    <t>A computerized Integrated Workplace Management system (IWMS) that is web based and can be implemented statewide is needed to track and plan for maintenance of DPS facilities.  As funding permits, this will include  the implementation of space management, inventory management, lease management, and environmental sustainability integration.</t>
  </si>
  <si>
    <t>Statewide Assessment:   An updated professional statewide Facility Condition Assessment study is needed to identify current deferred maintenance and capital renewal projects and associated costs. - NOT APPROVED BY LBB - Project Substitution - Midland District Office Multi DM project.</t>
  </si>
  <si>
    <t>CANCELED.  Will be removed from JOC Report 3/2019</t>
  </si>
  <si>
    <t>4-MID-18-62931</t>
  </si>
  <si>
    <t>Midland District Office (Reg 4)
Multi-Trade DM Project
2405 S. Loop 250 West
Midland, Texas 79703</t>
  </si>
  <si>
    <t xml:space="preserve">Multi-trade deferred maintenance project </t>
  </si>
  <si>
    <t>Remove and Dispose of 2,500 Gallon  UST Underground Storage Tank</t>
  </si>
  <si>
    <t xml:space="preserve">Wichita Falls District Office (Reg 5)
Fuel System Removal
5505 Central EXPWY
Wichita Falls, Texas 76307
</t>
  </si>
  <si>
    <t xml:space="preserve">Remove and Dispose of 4,000 Gallon UST </t>
  </si>
  <si>
    <t xml:space="preserve">Hurst District Office (Reg 1)
Fuel System Removal
624 NE Loop 820 
Hurst, Texas 76053
</t>
  </si>
  <si>
    <t xml:space="preserve">San Antonio Office (Reg 6)
Fuel System Removal
6502 S New Braunfels Ave
San Antonio, Texas 78223
</t>
  </si>
  <si>
    <t>Remove and Dispose of 8,000 Gallon  UST Underground Storage Tank</t>
  </si>
  <si>
    <t xml:space="preserve">Longview  Area Office (Reg 1)
Fuel System Removal
416 Lake Lamond
Longview, Texas 75604
</t>
  </si>
  <si>
    <t>Remove and Dispose of 4,000 Gallon  UST Underground Storage Tank</t>
  </si>
  <si>
    <t xml:space="preserve">Denton Area Office (Reg 1)
Fuel System Removal
820 N. Loop 288
Denton, Texas 76209
</t>
  </si>
  <si>
    <t>Remove and Dispose of 6,000 Gallon  UST Underground Storage Tank</t>
  </si>
  <si>
    <t>TBD by TFC</t>
  </si>
  <si>
    <t xml:space="preserve">TBD by TFC </t>
  </si>
  <si>
    <t>Repave deteriorated asphalt with concrete on main drive lanes from Guadalupe to loading dock of Building A. Repair and expand paving at the Director's parking lot (Building A)</t>
  </si>
  <si>
    <t>Building E &amp; G; Requires specialized EIFS clean, repair, paint, caulk, paint exterior doors</t>
  </si>
  <si>
    <t>Buildings D, F4, F5, GA, H, K, L, O, &amp; Q; Requires general caulking, repointing, cleaning and painting of block/metal/wood surfaces.  Paint exterior doors and handrails.</t>
  </si>
  <si>
    <t>Austin HQ  (Building A)
Chiller Air Bleeder Repair
5805 North Lamar Blvd
Austin, Texas 78752</t>
  </si>
  <si>
    <t>Austin HQ (Bldg U)
Urgent Chiller Repair               5805 North Lamar Blvd
Austin, Texas 78752</t>
  </si>
  <si>
    <t>Chiller repair Building U</t>
  </si>
  <si>
    <t>Corpus Christi District Office (Reg 3)
Flooring Replacement              1922 South Padre Island Dr
Corpus Christi, 78416</t>
  </si>
  <si>
    <t xml:space="preserve">Tactical Training Center (HQ)
Asphalt Remediation
810 County Road 240 
Florence, Texas 76527
</t>
  </si>
  <si>
    <t xml:space="preserve">Tactical Training Center (HQ)
Concrete Remediation
810 County Road 240 
Florence, Texas 76527
</t>
  </si>
  <si>
    <t xml:space="preserve">Austin HQ (Building G Annex)
Replacement of Window         5805 North Lamar Blvd
Austin, Texas 78752
</t>
  </si>
  <si>
    <t xml:space="preserve">Corpus Christi District (Reg 3)
Door Replacement
1922 South Padre Island
Corpus Christi, Texas 78416 
</t>
  </si>
  <si>
    <t xml:space="preserve">Lubbock Crime Lab (Reg 5)
AC Module Replacement           1404 Lubbock Business Park Blvd #200
Lubbock, Texas 79403
</t>
  </si>
  <si>
    <t xml:space="preserve">Weslaco Regional Office (Reg 3)
HVAC Coil Replacement
2525 N International Hwys 
Weslaco, Texas 78596
</t>
  </si>
  <si>
    <t>Austin HQ (Building C) 
Temporary Chiller Rental
5805 North Lamar Blvd
Austin, Texas 78752</t>
  </si>
  <si>
    <t xml:space="preserve">Rental of temporary 200 ton chiller Training Academy </t>
  </si>
  <si>
    <t>Corpus Christi Crime Lab (Reg 3)
HVAC Fan Motor Replacement
1922 S Padre Island
Corpus Christi, TX 78416</t>
  </si>
  <si>
    <t>HVAC fan motor replacement</t>
  </si>
  <si>
    <t>Houston Regional Office (Reg 2)       HVAC Controller Replacement
12230 West Road
Jersey City, TX  77065</t>
  </si>
  <si>
    <t>Replacement of controllers and repair</t>
  </si>
  <si>
    <t>Houston Crime Lab  (Reg 2)              HVAC Repair
12230 West Road
Houston, TX  77065</t>
  </si>
  <si>
    <t>Remove and replace EXVA for repair of HVAC</t>
  </si>
  <si>
    <t>Austin HQ (Building A)
Corridor Refresh
5805 North Lamar 
Austin, TX  78752</t>
  </si>
  <si>
    <t>Refresh ceiling, walls, flooring</t>
  </si>
  <si>
    <t xml:space="preserve">Repairs to RTU #1 and #2 </t>
  </si>
  <si>
    <t>Main natural gas line from meter to building repair</t>
  </si>
  <si>
    <t>Babcock Area Office (Reg 6)
Roof Repair
1258 Babcock Rd
San Antonio, Texas 78201</t>
  </si>
  <si>
    <t xml:space="preserve">Childress District Office (Reg 5)
Roof Repair
1700 Ave. F Northwest Ste A
Childress, Texas 79201
</t>
  </si>
  <si>
    <t>Beaumont District Office (Reg 2)
HVAC Repair
7200 Eastex Freeway
Beaumont, Texas 77708</t>
  </si>
  <si>
    <t>Additional panel required to support additional heat strips for the unit.</t>
  </si>
  <si>
    <t>Paid from other funds. Will be removed from JOC Report 3/2019.  YES</t>
  </si>
  <si>
    <t>Garland Crime Laboratory (Reg 1)
HVAC Repair
402 West IH-30
Garland, Texas 75043</t>
  </si>
  <si>
    <t>319/2018</t>
  </si>
  <si>
    <t xml:space="preserve">HVAC repair </t>
  </si>
  <si>
    <t>Houston Regional Headquarters (West Road) (Reg 2)
HVAC Repair
12230 West Road
Jersey Village, Texas 77065</t>
  </si>
  <si>
    <t xml:space="preserve">Rio Grande Area Office (Reg 3)
RTU Repair          
700 E. Hidalgo St.
Rio Grande City, Texas  78582
</t>
  </si>
  <si>
    <t>Weslaco Regional Office (Reg 3)
RTU Repair
2525 N. International Blvd
Weslaco, Texas 78599</t>
  </si>
  <si>
    <t xml:space="preserve">Webster DPS Office (Reg 2)
Heat Pump Replacement
111 Tristar
Webster, Texas 77598-1513
</t>
  </si>
  <si>
    <t>Eagle Pass DL Office (Reg 4)
HVAC Repair
32 Foster Maldonado
Eagle Pass, Texas  78852</t>
  </si>
  <si>
    <t>Austin HQ (Building C)
HVAC Replacement
5805 North Lamar Blvd
Austin, Texas 78752</t>
  </si>
  <si>
    <t>Victoria Sub District Office (Reg 6)
Plumbing Repair
8802 North Navarro
Victoria, Texas 77904</t>
  </si>
  <si>
    <t>Repair plumbing leaks</t>
  </si>
  <si>
    <t>Austin HQ (Building C)
Automation System Repair
5805 North Lamar Blvd
Austin, Texas 78752</t>
  </si>
  <si>
    <t>Austin HQ (Building E)
A/C Repair
5805 North Lamar Blvd
Austin, Texas 78752</t>
  </si>
  <si>
    <t>Austin HQ (Building C)
A/C Repair
5805 North Lamar Blvd
Austin, Texas 78752</t>
  </si>
  <si>
    <t xml:space="preserve">Garland Regional Headquarters (Reg 1)
Fuel System Repair
350 West IH 30
Garland, Texas 75043-5953     </t>
  </si>
  <si>
    <t>Repairs to ATG - leak in detection system</t>
  </si>
  <si>
    <t>Galveston Driver License Office (Reg 2)
Light Pole Repair
6812 Broadway
Galveston, Texas 77554-8096</t>
  </si>
  <si>
    <t xml:space="preserve">Repair electrical light pole - Lighting Conduit Wire    </t>
  </si>
  <si>
    <t>Exterior hose bibs replacements that were leaking causing deterioration of the mortar joints</t>
  </si>
  <si>
    <t>Bryan District Office (Reg 2)
Lighting Panel Repair
2571 N Earl Rudder Frwy
Bryan, Texas77805</t>
  </si>
  <si>
    <t>Baytown Area Office (Reg 2)
RTU Repair
5420 Decker Drive
Baytown, Texas 77520</t>
  </si>
  <si>
    <t xml:space="preserve">Austin HQ (Building D)
A/C Repair
5805 North Lamar Blvd
Austin, Texas 78752
</t>
  </si>
  <si>
    <t xml:space="preserve">Austin HQ (Building A)
Interior Refresh
5805 North Lamar Blvd
Austin, Texas 78752
</t>
  </si>
  <si>
    <t>Vinyl tile replacement</t>
  </si>
  <si>
    <t xml:space="preserve">San Angelo Sub District (Reg 4)
Fire Alarm Repair
1600 West Loop 306
San Angelo, Texas 76904
</t>
  </si>
  <si>
    <t>Repair the fire alarm panel</t>
  </si>
  <si>
    <t xml:space="preserve">Lubbock Crime Lab (Reg 5)
Coil Condenser Replacement
1404 Lubbock Business Park Blvd Ste 200
Lubbock, Texas 79403
</t>
  </si>
  <si>
    <t xml:space="preserve">San Antonio Regional HQ (Reg 6)
HVAC Repair
6502 S New Braunfels Ave
New Braunfels, Texas 78223
</t>
  </si>
  <si>
    <t xml:space="preserve">Eagle Pass Area Office
HVAC Repair
32 Foster Maldonado Blvd
Eagle Pass, Texas  78852                   </t>
  </si>
  <si>
    <t>HVAC repair</t>
  </si>
  <si>
    <t>Tactical Training Center (HQ)
HVAC Repair
810 County Road 240
Florence, Texas 76527</t>
  </si>
  <si>
    <t xml:space="preserve">Install compression </t>
  </si>
  <si>
    <t>Houston Crime Laboratory (Reg 2)
Boiler Replacement
12230 West Road
Houston, TX  77065</t>
  </si>
  <si>
    <t>Repair boiler #1 and #2</t>
  </si>
  <si>
    <t xml:space="preserve">Corpus Christi Crime Laboratory (Reg 3)
HVAC Repair
1922 South Padre Island Drive
Corpus Christi, TX  78416                                         </t>
  </si>
  <si>
    <t>Repair HVAC  Crime Lab</t>
  </si>
  <si>
    <t>Austin HQ (Warehouse)                                                        HVAC Repair
108 Denson Drive
Austin, TX  78758</t>
  </si>
  <si>
    <t xml:space="preserve">Repair of AC unit </t>
  </si>
  <si>
    <t>Repair of A/C</t>
  </si>
  <si>
    <t>Austin HQ (Building C)                                                        HVAC Repair
5805 North Lamar
Austin, TX  78758</t>
  </si>
  <si>
    <t>Service to Bldg C Chiller</t>
  </si>
  <si>
    <t>Austin HQ (Building C))                                                        HVAC Repair
5805 North Lamar
Austin, TX  78758</t>
  </si>
  <si>
    <t>Repair of compressor kit</t>
  </si>
  <si>
    <t>Eagle Pass Area Office (Reg 3)
HVAC Repair
32 Foster Maldonado Blvd.
Eagle Pass, TX  78552</t>
  </si>
  <si>
    <t>Conroe District Office (Reg 2)                                             Generator Repair 
2 Hilbig Road 
Conroe, Texas 77301</t>
  </si>
  <si>
    <t>Repair of generator control board</t>
  </si>
  <si>
    <t>Texarkana Area Office (Reg 1)                                             HVAC Repair
1516 Hampton
Texarkana, Texas 75503</t>
  </si>
  <si>
    <t>Repair of Gas Rooftop Units for the HVAC system URGENT</t>
  </si>
  <si>
    <t xml:space="preserve">LBB did not approve the Facility Condition Assessment.  Cancelled project.  Will remove FCA project for March 2019 report.  Substituted the Midland District Office multi- DM project originally funded in 83rd session and required additional funding to award to general contractor. </t>
  </si>
  <si>
    <t>Project exceeded $45,000 estimate.  Cancelled project under DM85 and moved to DM84 bond.  Will remove this contingency project line for March 2019 report.</t>
  </si>
  <si>
    <t>Repair paid from alternate funds.  Will remove contingency project for March 2019 report.</t>
  </si>
  <si>
    <t>Q3 FY20</t>
  </si>
  <si>
    <t>Q4 FY20</t>
  </si>
  <si>
    <t>Federal Share Encumbered</t>
  </si>
  <si>
    <t>Project in Construction</t>
  </si>
  <si>
    <t xml:space="preserve">Current Estimated Project Budget
(for 1th Qtr.) </t>
  </si>
  <si>
    <r>
      <rPr>
        <strike/>
        <sz val="12"/>
        <rFont val="Arial"/>
        <family val="2"/>
      </rPr>
      <t>Construction costs</t>
    </r>
    <r>
      <rPr>
        <sz val="12"/>
        <rFont val="Arial"/>
        <family val="2"/>
      </rPr>
      <t xml:space="preserve"> Planning and design costs to replace obsolete clay wastewater lines and systems, lift station, septic tanks, and drain fields  with a modernized, efficient system capable of servicing the entire site, which includes the Hacienda, Mission workshop, CCC Restroom, Old River Restroom, park headquarters, group dining hall, camp loop, and residence.</t>
    </r>
  </si>
  <si>
    <t>NEW -   114525</t>
  </si>
  <si>
    <t>Palo Duro Canyon SP - Water Supply Utility Upgrades              13 Miles E of Canyon at end of Hwy 217 Canyon, TX 79015 (Randall County)</t>
  </si>
  <si>
    <t xml:space="preserve">Construction of a new water treatment plant and modifications to the distribution piping on the canyon floor, raw water storage facilities, and installation of new storage tanks and pumps. </t>
  </si>
  <si>
    <t>NEW - 1110160</t>
  </si>
  <si>
    <t>Balmorhea SP - Manager's Residence Roof Replacement                          9207 H. 17S Toyahvale, TX (Reeves County)</t>
  </si>
  <si>
    <t xml:space="preserve">Remove and replace the tile roof on the manager's residence. The roof currently has significant leaks. </t>
  </si>
  <si>
    <r>
      <rPr>
        <b/>
        <sz val="12"/>
        <rFont val="Arial"/>
        <family val="2"/>
      </rPr>
      <t>2015 and 2016 Weather Related (State Parks)</t>
    </r>
    <r>
      <rPr>
        <sz val="12"/>
        <rFont val="Arial"/>
        <family val="2"/>
      </rPr>
      <t xml:space="preserve"> - Replace the breached dam and repair roads due to the 2015 memorial day flooding.</t>
    </r>
  </si>
  <si>
    <r>
      <rPr>
        <b/>
        <sz val="12"/>
        <rFont val="Arial"/>
        <family val="2"/>
      </rPr>
      <t>2015 and 2016 Weather Related (State Parks)</t>
    </r>
    <r>
      <rPr>
        <sz val="12"/>
        <rFont val="Arial"/>
        <family val="2"/>
      </rPr>
      <t xml:space="preserve"> - Repair the Day Use Swim Beach, replacement of multiple restrooms, a pavilion and overall shoreline reinforcement which were damaged by the multiple flooding events in 2015 and 2016. </t>
    </r>
  </si>
  <si>
    <r>
      <rPr>
        <b/>
        <sz val="12"/>
        <rFont val="Arial"/>
        <family val="2"/>
      </rPr>
      <t>2015 and 2016 Weather Related (State Parks)</t>
    </r>
    <r>
      <rPr>
        <sz val="12"/>
        <rFont val="Arial"/>
        <family val="2"/>
      </rPr>
      <t xml:space="preserve"> - Construction costs to repair facilities in the Birch Creek Unit day use area. Planning and Design of Repairs to the Cedar Elm camping area, the Old Hickory and Bucktail bridge(s) which were damaged by multiple flooding events in 2015 and 2016. </t>
    </r>
  </si>
  <si>
    <r>
      <rPr>
        <b/>
        <sz val="12"/>
        <rFont val="Arial"/>
        <family val="2"/>
      </rPr>
      <t>2015 and 2016 Weather Related (State Parks)</t>
    </r>
    <r>
      <rPr>
        <sz val="12"/>
        <rFont val="Arial"/>
        <family val="2"/>
      </rPr>
      <t xml:space="preserve"> - Construction costs to restore public access facilities (Fish Cleaning Stations) in the day use area.  Planning and Design of repairs to the Cedar Creek camping area, and the Boat Ramp camping area which were damaged by the multiple flooding events in 2015 and 2016. </t>
    </r>
  </si>
  <si>
    <r>
      <rPr>
        <b/>
        <sz val="12"/>
        <rFont val="Arial"/>
        <family val="2"/>
      </rPr>
      <t>2015 and 2016 Weather Related (State Parks)</t>
    </r>
    <r>
      <rPr>
        <sz val="12"/>
        <rFont val="Arial"/>
        <family val="2"/>
      </rPr>
      <t xml:space="preserve"> - Planning and Design of repairs to multiple bridges, culverts, and access ways along the Somerville Trailway that were damaged by multiple flooding events in 2015 and 2016. (On Hold)</t>
    </r>
  </si>
  <si>
    <r>
      <rPr>
        <b/>
        <sz val="12"/>
        <rFont val="Arial"/>
        <family val="2"/>
      </rPr>
      <t>2015 and 2016 Weather Related (State Parks)</t>
    </r>
    <r>
      <rPr>
        <sz val="12"/>
        <rFont val="Arial"/>
        <family val="2"/>
      </rPr>
      <t xml:space="preserve"> - Planning and Design of erosion damage, a boat ramp, and address soil stabilization that resulted from the multiple 2016 flood events.  </t>
    </r>
  </si>
  <si>
    <r>
      <rPr>
        <b/>
        <sz val="12"/>
        <rFont val="Arial"/>
        <family val="2"/>
      </rPr>
      <t xml:space="preserve">2015 and 2016 Weather Related (State Parks) </t>
    </r>
    <r>
      <rPr>
        <sz val="12"/>
        <rFont val="Arial"/>
        <family val="2"/>
      </rPr>
      <t xml:space="preserve">- Planning and Design to Repair of limited facilities (restroom #3, restroom #4, and several shade shelter replacements) at key areas damaged during multiple 2016 flood events.  Planning and design for the remainder of the impacted areas that include the Towash shelter loop, day use area, the group camp &amp; dinning hall, and all shade shelters. </t>
    </r>
  </si>
  <si>
    <r>
      <rPr>
        <b/>
        <sz val="12"/>
        <rFont val="Arial"/>
        <family val="2"/>
      </rPr>
      <t>2015 and 2016 Weather Related (State Parks)</t>
    </r>
    <r>
      <rPr>
        <sz val="12"/>
        <rFont val="Arial"/>
        <family val="2"/>
      </rPr>
      <t xml:space="preserve"> - Replace day use restroom with a new CXT and stabilization of 4000 sq. ft. CCC built tabernacle. Work includes structural, wood, and masonry repairs, reroofing, and site construction.  (On Hold)</t>
    </r>
  </si>
  <si>
    <r>
      <rPr>
        <b/>
        <sz val="12"/>
        <rFont val="Arial"/>
        <family val="2"/>
      </rPr>
      <t>2015 and 2016 Weather Related (State Parks)</t>
    </r>
    <r>
      <rPr>
        <sz val="12"/>
        <rFont val="Arial"/>
        <family val="2"/>
      </rPr>
      <t xml:space="preserve"> -  Repair concrete walks, shoreline stabilization, playground areas, and the green belt trail which was damaged during the multiple flooding events in 2015 and 2016. </t>
    </r>
  </si>
  <si>
    <r>
      <rPr>
        <b/>
        <sz val="12"/>
        <rFont val="Arial"/>
        <family val="2"/>
      </rPr>
      <t>2015 and 2016 Weather Related (State Parks)</t>
    </r>
    <r>
      <rPr>
        <sz val="12"/>
        <rFont val="Arial"/>
        <family val="2"/>
      </rPr>
      <t xml:space="preserve">- Hazardous tree removal from the multiple flooding events in 2015 and 2016. </t>
    </r>
  </si>
  <si>
    <t>Hazardous Tree Removal for State Parks Region 5 - Waco Regioal Office</t>
  </si>
  <si>
    <t xml:space="preserve">Hazardous Tree Removal for State Parks Region 6 - Cedar Hill </t>
  </si>
  <si>
    <t>NEW-   1910247</t>
  </si>
  <si>
    <t>Hazardous Tree Removal for State Parks Region 6 - Ray Roberts Isle Du Bois</t>
  </si>
  <si>
    <r>
      <rPr>
        <b/>
        <sz val="12"/>
        <rFont val="Arial"/>
        <family val="2"/>
      </rPr>
      <t>2015 and 2016 Weather Related (State Parks)</t>
    </r>
    <r>
      <rPr>
        <sz val="12"/>
        <rFont val="Arial"/>
        <family val="2"/>
      </rPr>
      <t xml:space="preserve"> - Repair mini cabin(s), screen shelter(s), group dining hall(s), staff residence, the Bullinger Creek bunkhouse, the Nature Center, and multiple restrooms that were damaged during the 2016 flood. </t>
    </r>
  </si>
  <si>
    <t>1210307</t>
  </si>
  <si>
    <t>1110307</t>
  </si>
  <si>
    <t>Install building fire sprinkler system in cadet dorms as recommended by the State Firm Marshall.</t>
  </si>
  <si>
    <t>NEW - 1210301</t>
  </si>
  <si>
    <t>Possum Kingdom Fish Hatchery - Micro Filtration System -                401 Red Bluff Rd, Graford, TX 76449 (Palo Pinto County)</t>
  </si>
  <si>
    <t xml:space="preserve">Design and install micro-filtration system to remove Zebra Mussels and mitigate risk to the hatchery operations. </t>
  </si>
  <si>
    <t xml:space="preserve">Goliad Waste Water Repairs - For FY18/19 work on this project will only include design. Construction anticipated to be performed in FY20/21. Construction funds being swept will be used to perform critical water system repairs at Palo Duro Canyon (see below). </t>
  </si>
  <si>
    <t xml:space="preserve">New Project - Palo Duro Canyon Water Supply. This is a bond funded project that has been in planning and design since 14/15. The project is now ready for construction, however, we need more funds than what was appropriated in FY14/15. </t>
  </si>
  <si>
    <t>New Project - Balmorhea SP Residence Roof Repairs. New emergency project resulting from significant roof leaks.</t>
  </si>
  <si>
    <t xml:space="preserve">New project to better identify and account for where the hazardous tree removal is occurring. Originally hazardous tree removal was generically called out on line 80. </t>
  </si>
  <si>
    <t xml:space="preserve">Dundee Fish Hatchery Pump Repairs - For FY18/19 work on this project will only include planning and design. Construction anticipated to be performed in FY20/21. Construction funds being swept to fund new emergency project at Possum Kingdom FH (see below). </t>
  </si>
  <si>
    <t xml:space="preserve">New Project - Possum Kingdom Micro-Filtration System.  New emergency project to design and install a micro-filtration system at the Possum Kingdom Fish Hatchery to mitigate the risk of Zebra Mussel infestation impacting hatchery operations. The reservoir has recently been identified has being high risk for Zebra Muscle infestation. The current budget allocation of $1,000,000 is just an earmark guesstimate at this time; this will definitely change once Infrastructure has more time to work with consultants to finalize project deliverables. </t>
  </si>
  <si>
    <t>1 - 70</t>
  </si>
  <si>
    <t>71 - 84</t>
  </si>
  <si>
    <t>85 - 99</t>
  </si>
  <si>
    <t>100 - 103</t>
  </si>
  <si>
    <t>104 - 129</t>
  </si>
  <si>
    <t>130 - 144</t>
  </si>
  <si>
    <t xml:space="preserve">Current Estimated Project Budget
(for 1st Qtr.) </t>
  </si>
  <si>
    <t>Economic Stabilization Fund No. 0543</t>
  </si>
  <si>
    <t>01017008</t>
  </si>
  <si>
    <t>Facility Repair: Replace Plumbing Controls and Fixtures</t>
  </si>
  <si>
    <t>State Energy Conservation Office (SECO)</t>
  </si>
  <si>
    <t>07514005</t>
  </si>
  <si>
    <t>Hodge Unit, Rusk</t>
  </si>
  <si>
    <t>Facility Repair: Replace T-12 Lighting with LED Lighting</t>
  </si>
  <si>
    <t>03414002</t>
  </si>
  <si>
    <t>Skyview Unit, Rusk</t>
  </si>
  <si>
    <t>10518001</t>
  </si>
  <si>
    <t>Murray Unit, Gatesville</t>
  </si>
  <si>
    <t>Facility Repair: Replace Boiler and Hot Water Storage Tanks</t>
  </si>
  <si>
    <t>09118026</t>
  </si>
  <si>
    <t>Facility Repair: Replace Air Handling Unit</t>
  </si>
  <si>
    <t>04216010</t>
  </si>
  <si>
    <t>Safety: Replace Nurse Call System - Infirmary</t>
  </si>
  <si>
    <t>04218007</t>
  </si>
  <si>
    <t>Facility Repair: Replace Refrigeration Rack System</t>
  </si>
  <si>
    <t>01718017</t>
  </si>
  <si>
    <t>Facility Repair: Replace Chiller</t>
  </si>
  <si>
    <t>05318003</t>
  </si>
  <si>
    <t>Smith Unit, Lamesa</t>
  </si>
  <si>
    <t>Facility Repair: Replace HVAC Units - Multiple Locations</t>
  </si>
  <si>
    <t>04718008</t>
  </si>
  <si>
    <t>Facility Repair: Replace HVAC Units Administrative Segregation</t>
  </si>
  <si>
    <t>03018003</t>
  </si>
  <si>
    <t>Safety: Replace Emergency Generator</t>
  </si>
  <si>
    <t>01818005</t>
  </si>
  <si>
    <t>Infrastructure: Replace Pump System and Controls</t>
  </si>
  <si>
    <t>03617012</t>
  </si>
  <si>
    <t>Safety: Replace Nurse Call System - Hospice</t>
  </si>
  <si>
    <t>10118003</t>
  </si>
  <si>
    <t>Facility Repair: Replace Boilers and Hot Water Storage Tank</t>
  </si>
  <si>
    <t>02618022</t>
  </si>
  <si>
    <t>Facility Repair: Install HVAC Units</t>
  </si>
  <si>
    <t>TIMELINE:  (original estimated substantial completion date:  11/02/18; actual: 10/29/18).   Pending final expenditures to close project.</t>
  </si>
  <si>
    <t>BUDGET:  Project complete.  Budget reduced to final expenditures.</t>
  </si>
  <si>
    <t>TIMELINE:  (original estimated substantial completion date:  1/31/19; revised: 7/19/20)</t>
  </si>
  <si>
    <t>BUDGET: Construction scheduled for FY20-21</t>
  </si>
  <si>
    <t>TIMELINE:  (original estimated substantial completion date:  12/02/18; revised: 2/1/20)</t>
  </si>
  <si>
    <t>TIMELINE:  (original estimated substantial completion date:  11/10/18; revised: 6/1/20)</t>
  </si>
  <si>
    <t>TIMELINE:  (original estimated substantial completion date:  11/1/19; revised: 12/3/18)
BUDGET:  Project complete.  Budget reduced to final expenditures.</t>
  </si>
  <si>
    <t>TIMELINE:  (original estimated substantial completion date:  12/02/18; revised: 12/1/19)</t>
  </si>
  <si>
    <t>TIMELINE:  (original estimated substantial completion date:  11/29/18; actual: 10/18/18).   Pending final expenditures to close project.</t>
  </si>
  <si>
    <t>TIMELINE:  (original estimated substantial completion date:  12/31/18; revised: 2/1/19)</t>
  </si>
  <si>
    <t>TIMELINE:  (original estimated substantial completion date:  12/14/18; revised: 03/29/19)</t>
  </si>
  <si>
    <t>TIMELINE:  (original estimated substantial completion date:  11/12/18; actual: 12/21/18).   Pending final expenditures to close project.</t>
  </si>
  <si>
    <t>TIMELINE:  (original estimated substantial completion date:  03/08/19; revised: 10/25/19)</t>
  </si>
  <si>
    <t>TIMELINE:  (original estimated substantial completion date:  12/21/18; revised: 10/10/18).   Pending final expenditures to close project.</t>
  </si>
  <si>
    <t>TIMELINE:  (original estimated substantial completion date:  02/08/19; revised: 10/18/19)</t>
  </si>
  <si>
    <t>TIMELINE:  (original estimated substantial completion date:  11/30/18; revised: 1/25/19)</t>
  </si>
  <si>
    <t>BUDGET: Additional material required</t>
  </si>
  <si>
    <t>TIMELINE:  (original estimated substantial completion date:  11/30/18; revised: 1/11/19)</t>
  </si>
  <si>
    <t>TIMELINE:  (original estimated substantial completion date:  11/09/18; actual: 9/06/18)
BUDGET:  Project complete.  Budget reduced to final expenditures.</t>
  </si>
  <si>
    <t>TIMELINE:  (original estimated substantial completion date:  10/01/18; actual: 09/13/18).  Pending final expenditures to close project.</t>
  </si>
  <si>
    <t>TIMELINE:  (original estimated substantial completion date:  11/29/18; revised: 04/12/19)</t>
  </si>
  <si>
    <t>TIMELINE:  (original estimated substantial completion date:  9/23/18; actual: 9/14/18)
BUDGET:  Project complete.  Budget reduced to final expenditures.</t>
  </si>
  <si>
    <t>TIMELINE:  (original estimated substantial completion date:  11/16/18; revised: 1/28/19)</t>
  </si>
  <si>
    <t>TIMELINE:  (original estimated substantial completion date:  11/30/18; revised: 2/22/19)</t>
  </si>
  <si>
    <t>TIMELINE:  (original estimated substantial completion date:  11/19/18; revised: 1/30/19) Pending final expenditures to close project.</t>
  </si>
  <si>
    <t>TIMELINE:  (original estimated substantial completion date: 11/16/18; actual: 9/17/18)
BUDGET:  Project complete.  Budget reduced to final expenditures.</t>
  </si>
  <si>
    <t>TIMELINE:  (original estimated substantial completion date:  11/16/18; revised: 2/15/19)</t>
  </si>
  <si>
    <t>TIMELINE:  (original estimated substantial completion date:  10/26/18; revised: 3/08/19)</t>
  </si>
  <si>
    <t>TIMELINE:  (original estimated substantial completion date:  11/26/18; actual: 11/21/18).   Pending final expenditures to close project.</t>
  </si>
  <si>
    <t>TIMELINE:  (original estimated substantial completion date:  12/21/18; revised: 9/20/19)</t>
  </si>
  <si>
    <t>TIMELINE:  (original estimated substantial completion date:  2/22/19; actual: 10/31/18).   Pending final expenditures to close project.</t>
  </si>
  <si>
    <t>TIMELINE:  (original estimated substantial completion date: 12/14/18; actual: 9/18/18)
BUDGET:  Project complete.  Budget reduced to final expenditures.</t>
  </si>
  <si>
    <t>TIMELINE:  (original estimated substantial completion date: 11/16/18; revised: 12/21/19)</t>
  </si>
  <si>
    <t>TIMELINE:  (original estimated substantial completion date: 8/2/19; actual: 10/18/18)</t>
  </si>
  <si>
    <t>TIMELINE:  (original estimated substantial completion date: 12/28/18; revised: 3/29/19)</t>
  </si>
  <si>
    <t>TIMELINE:  (original estimated substantial completion date: 12/07/18; revised: 11/15/19)</t>
  </si>
  <si>
    <t>PRIORITIZATION:  Project being funded by the State Energy Conservation Office (SECO).
BUDGET: Replace Plumbing Controls and Fixtures (Ellis Unit, Huntsville)</t>
  </si>
  <si>
    <t>PRIORITIZATION:  Project being funded by the State Energy Conservation Office (SECO).
BUDGET: Replace Plumbing Controls and Fixtures (Estelle Unit, Huntsville)</t>
  </si>
  <si>
    <t>PRIORITIZATION:  New project. Project being funded by the State Energy Conservation Office (SECO).
BUDGET: Replace T-12 Lighting with LED Lighting (Hodge Unit, Rusk)</t>
  </si>
  <si>
    <t>PRIORITIZATION:  New project. Project being funded by the State Energy Conservation Office (SECO).
BUDGET: Replace T-12 Lighting with LED Lighting (Skyview Unit, Rusk)</t>
  </si>
  <si>
    <t>PRIORITIZATION:  New project
BUDGET: Replace Boilers and Hot Water Storage Tank - Multiple Locations (Murray Unit, Gatesville)</t>
  </si>
  <si>
    <t>PRIORITIZATION:  Priority revised from 97 to 102. 
TIMELINE:  (original estimated substantial completion date:  11/30/18; actual: 10/23/18)   Pending final expenditures to close project.</t>
  </si>
  <si>
    <t>PRIORITIZATION:  New project
BUDGET: Replace Air Handling Unit (Chasefield Unit, Beeville)</t>
  </si>
  <si>
    <t>PRIORITIZATION:  New project
BUDGET: Replace Nurse Call System - Infirmary (Hughes Unit, Gatesville)</t>
  </si>
  <si>
    <t>PRIORITIZATION:  New project
BUDGET: Replace Refrigeration Rack System (Hughes Unit, Gatesville)</t>
  </si>
  <si>
    <t>PRIORITIZATION:  New project
BUDGET: Replace Chiller (Ramsey Unit, Rosharon)</t>
  </si>
  <si>
    <t>PRIORITIZATION:  New project
BUDGET: Replace HVAC Units - Multiple Locations (Smith Unit, Lamesa)</t>
  </si>
  <si>
    <t>PRIORITIZATION:  New project
BUDGET: Replace HVAC Units Administrative Segregation (Robertson Unit, Abilene)</t>
  </si>
  <si>
    <t>PRIORITIZATION:  New project
BUDGET: Replace Emergency Generator (Jester III Unit, Richmond)</t>
  </si>
  <si>
    <t>PRIORITIZATION:  New project
BUDGET: Replace Pump System and Controls (Stringfellow Unit, Rosharon)</t>
  </si>
  <si>
    <t>PRIORITIZATION:  New project
BUDGET: Replace Nurse Call System - Hospice (Michael Unit, Tennessee Colony)</t>
  </si>
  <si>
    <t>PRIORITIZATION:  New project
BUDGET: Replace Boilers and Hot Water Storage Tank - Multiple Locations (Plane Unit, Dayton)</t>
  </si>
  <si>
    <t>PRIORITIZATION:  New project
BUDGET: Install HVAC Units - Trusty Camp (Pack Unit, Navasota)</t>
  </si>
  <si>
    <t>Professional service providers in the design phase.  CMR providing pre-construction services.</t>
  </si>
  <si>
    <t>AY18-19 PROJECTS PLANNED</t>
  </si>
  <si>
    <t xml:space="preserve">Current Estimated Project Budget
(for Q5 AY18-19) </t>
  </si>
  <si>
    <t>AY 2018-19 Encumbered (Based on Contract Award date)</t>
  </si>
  <si>
    <t>AY 2018-19 Expended</t>
  </si>
  <si>
    <t>AY18-19 Q1 JOC Priority</t>
  </si>
  <si>
    <t>AY18-19 Q2 JOC Priority</t>
  </si>
  <si>
    <t>AY18-19 Q3 JOC Priority</t>
  </si>
  <si>
    <t>AY18-19 Q4 JOC
Priority</t>
  </si>
  <si>
    <t>AY 18-19 Q5 JOC Priority</t>
  </si>
  <si>
    <t>Let 17-8049, 50, 51,52,53,54,55,56,57,58 &amp;59 together</t>
  </si>
  <si>
    <t xml:space="preserve">CCURE Security Upgrades - Perimeter Fencing </t>
  </si>
  <si>
    <t>Let on 11/15/18 no bidders; will be let again.</t>
  </si>
  <si>
    <t>E11</t>
  </si>
  <si>
    <t>05470418241</t>
  </si>
  <si>
    <t>Seminole Remodel instead of Plains</t>
  </si>
  <si>
    <t>Project 05-18134 -Plains remodel changed scope to remodel in Seminole.</t>
  </si>
  <si>
    <t>E12</t>
  </si>
  <si>
    <t>03470418242</t>
  </si>
  <si>
    <t>Replace Admin. Roof - Wichita Falls</t>
  </si>
  <si>
    <t>Project escalated in October 2018</t>
  </si>
  <si>
    <t>E13</t>
  </si>
  <si>
    <t>21470418243</t>
  </si>
  <si>
    <t>Pharr Generator</t>
  </si>
  <si>
    <t>Roof Replacement- Childress DHQ</t>
  </si>
  <si>
    <t xml:space="preserve">Cmsn denied approval Aug 2018 - Will re-let in Dec. 2018 - 18085, 18086, 18087, 18088, 18089, 18090, 18091, 18092, 18093, 18094 </t>
  </si>
  <si>
    <t>Construct Concrete Flume with Detention Pond- Childress DHQ</t>
  </si>
  <si>
    <t>Flight Services - UPS Site Generator, Chiller Repl. - Austin</t>
  </si>
  <si>
    <t>Oct. 2018 bid came in too high.  Project will be rescoped.</t>
  </si>
  <si>
    <t>Proj 24-8069,74,76,77,79,81,82 let together in September 2018.</t>
  </si>
  <si>
    <t>Parking Lot Resurface- Ft. Worth DHQ</t>
  </si>
  <si>
    <t>Laboratory Building Renovation- San Antonio DHQ</t>
  </si>
  <si>
    <t>Project 04-18002, 18003, 18006, 18009, 18010, 18013, 18015,  18016, 18019 let together in November 2018.</t>
  </si>
  <si>
    <t>Building Renovation- Yoakum DHQ</t>
  </si>
  <si>
    <t>Project consultant fees encumbered and will be let in December 2018.</t>
  </si>
  <si>
    <t>Installation of Above-Ground Fuel Tank - San Angelo DHQ</t>
  </si>
  <si>
    <t>Building Renovation-Yoakum DHQ</t>
  </si>
  <si>
    <t>Change in District plans, new project in Seminole only consultant fees encumbered</t>
  </si>
  <si>
    <t>Generator Replacement- Yoakum DHQ</t>
  </si>
  <si>
    <t>Building Renovation-Ft. Worth DHQ</t>
  </si>
  <si>
    <t>Building Renovation-Pharr DHQ</t>
  </si>
  <si>
    <t>Phase moved from16/17, Phase II approved</t>
  </si>
  <si>
    <t xml:space="preserve">HURRICANE HARVEY RELIEF DM PROJECTS $493M </t>
  </si>
  <si>
    <t>2/30/19</t>
  </si>
  <si>
    <t>4/31/19</t>
  </si>
  <si>
    <t>Consultant fees encumbered</t>
  </si>
  <si>
    <t>Project moved below line, expanding work in Project 12-18105</t>
  </si>
  <si>
    <t>AY18-19 Q5 JOC Priority</t>
  </si>
  <si>
    <t>AY18-19 Q6 JOC Priority</t>
  </si>
  <si>
    <t>AY18-19 Q7 JOC Priority</t>
  </si>
  <si>
    <t>AY18-19 Q8 JOC Priority</t>
  </si>
  <si>
    <t>Consultant Fees encumbered</t>
  </si>
  <si>
    <t>Kenneth Biddle</t>
  </si>
  <si>
    <t>1, 4</t>
  </si>
  <si>
    <t>This is a continuation of the new Construction project for which appropriations were made by the 83rd and 84th Legislatures. This is funded with $750,000 of Economic Stabilization Funds (Fund 0599) and $1,250,000 of GR - Sporting Goods Sales Tax (Fund 0001). THC Rider 26 requires not less than $2,000,000 be spent on the San Felipe de Austin State Historic Site. THC Rider 2 splits the capital funding evenly $1,000,000 in each year of the biennium.  The project has been completed.</t>
  </si>
  <si>
    <t>Health and Human Services Commission manages and implements 18-402-TCD Roof replacement for BLG 501 administration building. Construction documents for roofing consultant were submitted on June 15. Pending delegation from the Comptroller to start the solicitation process. Construction will start in the winter with a duration of 90 days depending on weather.</t>
  </si>
  <si>
    <t>Funds have been expended under Texas Facilities Commission Contract 13-109 for chemical fume hoods in the DSHS Laboratory.</t>
  </si>
  <si>
    <t>The estimated cost for Roof Repairs on the South Texas Lab are $50K. Renovations are needed for BAX Q7 and UPS lab equipment which are currently awaiting firm estimates.  Remaining funds will be utilized for unplanned building repairs, as well as renovation costs that will be required as part of purchasing miscellaneous laboratory equipment. Funds anticipated to be fully expended by 08/31/19.</t>
  </si>
  <si>
    <t>0%</t>
  </si>
  <si>
    <t>18-041-RSC</t>
  </si>
  <si>
    <t>Emergency HVAC Replacement</t>
  </si>
  <si>
    <t>18-040-SH</t>
  </si>
  <si>
    <t>Legionella Water Management Plan</t>
  </si>
  <si>
    <t>18-043-ASH</t>
  </si>
  <si>
    <t>Emergency Freezer Repair</t>
  </si>
  <si>
    <t>18-042-RSH</t>
  </si>
  <si>
    <t>New Administration Building</t>
  </si>
  <si>
    <t>18-029-KSH</t>
  </si>
  <si>
    <t>Anti-Ligature</t>
  </si>
  <si>
    <t>18-029-EPC</t>
  </si>
  <si>
    <t>HHSC/WCY</t>
  </si>
  <si>
    <t>Transfer Fund</t>
  </si>
  <si>
    <t>18-150-MLC</t>
  </si>
  <si>
    <t>Sewer Treatment Repairs Emergency Project</t>
  </si>
  <si>
    <t>18-149-SSLC</t>
  </si>
  <si>
    <t>Various Facilities</t>
  </si>
  <si>
    <t>18-148-AUL</t>
  </si>
  <si>
    <t>Emergency Electrical Transformer</t>
  </si>
  <si>
    <t>18-044-RSC</t>
  </si>
  <si>
    <t>HVAC Replacement</t>
  </si>
  <si>
    <t>18-151-AUL</t>
  </si>
  <si>
    <t>Remediation</t>
  </si>
  <si>
    <t>HHSC</t>
  </si>
  <si>
    <t>Men and Women Forensic Units</t>
  </si>
  <si>
    <t>STATE PRESERVATION BOARD (809)</t>
  </si>
  <si>
    <t>BOB CASH, CYNTHIA PROVINE</t>
  </si>
  <si>
    <t xml:space="preserve">Current Estimated Project Budget
(for 4th Qtr.) </t>
  </si>
  <si>
    <t>CRP18001</t>
  </si>
  <si>
    <t>Capitol Elevator Modernization/Upgrade Phase 1</t>
  </si>
  <si>
    <t>Modernization of all Capitol and Extension Elevators.  Project is in the design / RFQ phase.  RFQ to be issued in the next month.  Delayed due to Special Session</t>
  </si>
  <si>
    <t>FUND 0001</t>
  </si>
  <si>
    <t>Consultant is engaged in design and MEP has been selected.  CDs' 95% complete.  Bid package to Elevator vendors due by 12/21/18.  RFP will be issued at beginning of January, 2019.</t>
  </si>
  <si>
    <t>CRP18017</t>
  </si>
  <si>
    <t>Capitol Elevator Modernization/Upgrade Phase 2</t>
  </si>
  <si>
    <t>Consultant is engaged in design and MEP has been selected.  CDs' 95% complete.  Bid package to Elevator vendors due by 12/21/18.  RFP will be issued at beginning of January, 2019</t>
  </si>
  <si>
    <t>CRP18015</t>
  </si>
  <si>
    <t>HVAC Automation System Upgrade Capitol Extension</t>
  </si>
  <si>
    <t>RFP for materials being crafted, expect issue of RFP in the next 3 months - Delayed due to Special Session</t>
  </si>
  <si>
    <t>Materials have arrived and systems are being programmed for installation.  CPU / System upgrades have been in stalled and N4 is up and running.   All software licenses have been obtained and updated.   Installation of field devices under 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</si>
</sst>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mm/dd/yy;@"/>
    <numFmt numFmtId="167" formatCode="&quot;$&quot;#,##0;[Red]&quot;$&quot;#,##0"/>
    <numFmt numFmtId="168" formatCode="###0;###0"/>
    <numFmt numFmtId="169" formatCode="0.0"/>
    <numFmt numFmtId="170" formatCode="m/d/yy;@"/>
  </numFmts>
  <fonts count="54">
    <font>
      <sz val="11"/>
      <color theme="1"/>
      <name val="Calibri"/>
      <family val="2"/>
      <scheme val="minor"/>
    </font>
    <font>
      <sz val="11"/>
      <color theme="1"/>
      <name val="Calibri"/>
      <family val="2"/>
      <scheme val="minor"/>
    </font>
    <font>
      <sz val="11"/>
      <color rgb="FF9C6500"/>
      <name val="Calibri"/>
      <family val="2"/>
      <scheme val="minor"/>
    </font>
    <font>
      <b/>
      <u/>
      <sz val="16"/>
      <color theme="1"/>
      <name val="Calibri"/>
      <family val="2"/>
      <scheme val="minor"/>
    </font>
    <font>
      <b/>
      <u/>
      <sz val="11"/>
      <color theme="1"/>
      <name val="Calibri"/>
      <family val="2"/>
      <scheme val="minor"/>
    </font>
    <font>
      <sz val="11"/>
      <name val="Calibri"/>
      <family val="2"/>
      <scheme val="minor"/>
    </font>
    <font>
      <b/>
      <u/>
      <sz val="12"/>
      <name val="Calibri"/>
      <family val="2"/>
      <scheme val="minor"/>
    </font>
    <font>
      <b/>
      <sz val="12"/>
      <color theme="1"/>
      <name val="Arial"/>
      <family val="2"/>
    </font>
    <font>
      <sz val="12"/>
      <color theme="1"/>
      <name val="Arial"/>
      <family val="2"/>
    </font>
    <font>
      <i/>
      <sz val="12"/>
      <color theme="1"/>
      <name val="Arial"/>
      <family val="2"/>
    </font>
    <font>
      <sz val="12"/>
      <name val="Arial"/>
      <family val="2"/>
    </font>
    <font>
      <b/>
      <u/>
      <sz val="12"/>
      <color theme="1"/>
      <name val="Arial"/>
      <family val="2"/>
    </font>
    <font>
      <b/>
      <i/>
      <sz val="12"/>
      <color theme="1"/>
      <name val="Arial"/>
      <family val="2"/>
    </font>
    <font>
      <sz val="10"/>
      <color theme="1"/>
      <name val="Arial"/>
      <family val="2"/>
    </font>
    <font>
      <sz val="10"/>
      <name val="Arial"/>
      <family val="2"/>
    </font>
    <font>
      <b/>
      <sz val="10"/>
      <name val="Arial"/>
      <family val="2"/>
    </font>
    <font>
      <u/>
      <sz val="8"/>
      <color indexed="22"/>
      <name val="Calibri"/>
      <family val="2"/>
    </font>
    <font>
      <sz val="10"/>
      <color indexed="8"/>
      <name val="Arial"/>
      <family val="2"/>
    </font>
    <font>
      <b/>
      <sz val="9"/>
      <color indexed="81"/>
      <name val="Tahoma"/>
      <family val="2"/>
    </font>
    <font>
      <sz val="9"/>
      <color indexed="81"/>
      <name val="Tahoma"/>
      <family val="2"/>
    </font>
    <font>
      <b/>
      <sz val="14"/>
      <color theme="1"/>
      <name val="Arial"/>
      <family val="2"/>
    </font>
    <font>
      <sz val="12"/>
      <color rgb="FFFF0000"/>
      <name val="Arial"/>
      <family val="2"/>
    </font>
    <font>
      <sz val="22"/>
      <color theme="1"/>
      <name val="Arial"/>
      <family val="2"/>
    </font>
    <font>
      <i/>
      <sz val="12"/>
      <color rgb="FFFF0000"/>
      <name val="Arial"/>
      <family val="2"/>
    </font>
    <font>
      <sz val="12"/>
      <color rgb="FF7030A0"/>
      <name val="Arial"/>
      <family val="2"/>
    </font>
    <font>
      <sz val="11"/>
      <color rgb="FF7030A0"/>
      <name val="Arial"/>
      <family val="2"/>
    </font>
    <font>
      <b/>
      <sz val="12"/>
      <name val="Arial"/>
      <family val="2"/>
    </font>
    <font>
      <strike/>
      <sz val="12"/>
      <name val="Arial"/>
      <family val="2"/>
    </font>
    <font>
      <sz val="14"/>
      <color theme="1"/>
      <name val="Arial"/>
      <family val="2"/>
    </font>
    <font>
      <b/>
      <sz val="10"/>
      <color theme="1"/>
      <name val="Arial"/>
      <family val="2"/>
    </font>
    <font>
      <b/>
      <sz val="16"/>
      <color theme="1"/>
      <name val="Arial"/>
      <family val="2"/>
    </font>
    <font>
      <sz val="16"/>
      <color theme="1"/>
      <name val="Arial"/>
      <family val="2"/>
    </font>
    <font>
      <b/>
      <sz val="11"/>
      <color theme="1"/>
      <name val="Arial"/>
      <family val="2"/>
    </font>
    <font>
      <sz val="12"/>
      <color rgb="FF000000"/>
      <name val="Arial"/>
      <family val="2"/>
    </font>
    <font>
      <b/>
      <sz val="14"/>
      <color theme="1"/>
      <name val="Calibri"/>
      <family val="2"/>
      <scheme val="minor"/>
    </font>
    <font>
      <sz val="12"/>
      <name val="CG Times (W1)"/>
    </font>
    <font>
      <b/>
      <sz val="12"/>
      <color indexed="8"/>
      <name val="Arial"/>
      <family val="2"/>
    </font>
    <font>
      <sz val="12"/>
      <color indexed="8"/>
      <name val="Arial"/>
      <family val="2"/>
    </font>
    <font>
      <sz val="10"/>
      <color indexed="8"/>
      <name val="MS Sans Serif"/>
      <family val="2"/>
    </font>
    <font>
      <b/>
      <sz val="8"/>
      <color indexed="8"/>
      <name val="Tahoma"/>
      <family val="2"/>
    </font>
    <font>
      <b/>
      <sz val="10"/>
      <color indexed="8"/>
      <name val="Arial"/>
      <family val="2"/>
    </font>
    <font>
      <sz val="8"/>
      <color theme="1"/>
      <name val="Arial"/>
      <family val="2"/>
    </font>
    <font>
      <sz val="36"/>
      <color theme="1"/>
      <name val="Arial"/>
      <family val="2"/>
    </font>
    <font>
      <i/>
      <sz val="22"/>
      <color theme="1"/>
      <name val="Arial"/>
      <family val="2"/>
    </font>
    <font>
      <sz val="36"/>
      <name val="Arial"/>
      <family val="2"/>
    </font>
    <font>
      <b/>
      <sz val="36"/>
      <name val="Arial"/>
      <family val="2"/>
    </font>
    <font>
      <b/>
      <sz val="12"/>
      <color rgb="FFFF0000"/>
      <name val="Arial"/>
      <family val="2"/>
    </font>
    <font>
      <b/>
      <u/>
      <sz val="12"/>
      <color rgb="FFFF0000"/>
      <name val="Arial"/>
      <family val="2"/>
    </font>
    <font>
      <b/>
      <sz val="14"/>
      <name val="Arial"/>
      <family val="2"/>
    </font>
    <font>
      <sz val="14"/>
      <name val="Arial"/>
      <family val="2"/>
    </font>
    <font>
      <sz val="14"/>
      <color theme="1"/>
      <name val="Calibri"/>
      <family val="2"/>
      <scheme val="minor"/>
    </font>
    <font>
      <b/>
      <i/>
      <sz val="14"/>
      <color theme="1"/>
      <name val="Calibri"/>
      <family val="2"/>
      <scheme val="minor"/>
    </font>
    <font>
      <i/>
      <sz val="14"/>
      <color theme="1"/>
      <name val="Calibri"/>
      <family val="2"/>
      <scheme val="minor"/>
    </font>
    <font>
      <b/>
      <u/>
      <sz val="14"/>
      <color theme="1"/>
      <name val="Calibri"/>
      <family val="2"/>
      <scheme val="minor"/>
    </font>
  </fonts>
  <fills count="14">
    <fill>
      <patternFill patternType="none"/>
    </fill>
    <fill>
      <patternFill patternType="gray125"/>
    </fill>
    <fill>
      <patternFill patternType="solid">
        <fgColor rgb="FFFFEB9C"/>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3" tint="0.59999389629810485"/>
        <bgColor indexed="64"/>
      </patternFill>
    </fill>
    <fill>
      <patternFill patternType="gray0625">
        <bgColor theme="2" tint="-9.9948118533890809E-2"/>
      </patternFill>
    </fill>
    <fill>
      <patternFill patternType="solid">
        <fgColor theme="0" tint="-0.34998626667073579"/>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indexed="9"/>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auto="1"/>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style="thin">
        <color auto="1"/>
      </right>
      <top style="thin">
        <color auto="1"/>
      </top>
      <bottom/>
      <diagonal/>
    </border>
    <border>
      <left style="thin">
        <color rgb="FF000000"/>
      </left>
      <right style="thin">
        <color rgb="FF000000"/>
      </right>
      <top style="thin">
        <color rgb="FF000000"/>
      </top>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style="thin">
        <color auto="1"/>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93">
    <xf numFmtId="0" fontId="0" fillId="0" borderId="0"/>
    <xf numFmtId="44" fontId="1" fillId="0" borderId="0" applyFont="0" applyFill="0" applyBorder="0" applyAlignment="0" applyProtection="0"/>
    <xf numFmtId="0" fontId="2" fillId="2" borderId="0" applyNumberFormat="0" applyBorder="0" applyAlignment="0" applyProtection="0"/>
    <xf numFmtId="0" fontId="1" fillId="0" borderId="0"/>
    <xf numFmtId="0" fontId="1" fillId="0" borderId="0"/>
    <xf numFmtId="44" fontId="16" fillId="0" borderId="0" applyFont="0" applyFill="0" applyBorder="0" applyAlignment="0" applyProtection="0"/>
    <xf numFmtId="0" fontId="1" fillId="0" borderId="0"/>
    <xf numFmtId="0" fontId="17" fillId="0" borderId="0"/>
    <xf numFmtId="0" fontId="17" fillId="0" borderId="0"/>
    <xf numFmtId="0" fontId="1" fillId="0" borderId="0"/>
    <xf numFmtId="44" fontId="8" fillId="0" borderId="0" applyFont="0" applyFill="0" applyBorder="0" applyAlignment="0" applyProtection="0"/>
    <xf numFmtId="9" fontId="8" fillId="0" borderId="0" applyFont="0" applyFill="0" applyBorder="0" applyAlignment="0" applyProtection="0"/>
    <xf numFmtId="0" fontId="35" fillId="0" borderId="0"/>
    <xf numFmtId="0" fontId="8" fillId="0" borderId="0"/>
    <xf numFmtId="0" fontId="8" fillId="0" borderId="0"/>
    <xf numFmtId="9" fontId="8" fillId="0" borderId="0" applyFont="0" applyFill="0" applyBorder="0" applyAlignment="0" applyProtection="0"/>
    <xf numFmtId="0" fontId="1" fillId="0" borderId="0"/>
    <xf numFmtId="43" fontId="14"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4" fillId="0" borderId="0"/>
    <xf numFmtId="0" fontId="38" fillId="0" borderId="0"/>
    <xf numFmtId="0" fontId="38" fillId="0" borderId="0"/>
    <xf numFmtId="0" fontId="39" fillId="13" borderId="0" applyBorder="0">
      <alignment horizontal="left" vertical="center" indent="1"/>
    </xf>
    <xf numFmtId="0" fontId="14"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cellStyleXfs>
  <cellXfs count="967">
    <xf numFmtId="0" fontId="0" fillId="0" borderId="0" xfId="0"/>
    <xf numFmtId="0" fontId="3" fillId="0" borderId="0" xfId="0" applyFont="1"/>
    <xf numFmtId="0" fontId="1" fillId="0" borderId="1" xfId="3" applyBorder="1"/>
    <xf numFmtId="164" fontId="1" fillId="0" borderId="2" xfId="3" applyNumberFormat="1" applyBorder="1" applyAlignment="1">
      <alignment horizontal="center" wrapText="1"/>
    </xf>
    <xf numFmtId="164" fontId="0" fillId="0" borderId="2" xfId="3" applyNumberFormat="1" applyFont="1" applyBorder="1" applyAlignment="1">
      <alignment horizontal="center" wrapText="1"/>
    </xf>
    <xf numFmtId="10" fontId="1" fillId="0" borderId="2" xfId="3" applyNumberFormat="1" applyFont="1" applyBorder="1" applyAlignment="1">
      <alignment horizontal="center" wrapText="1"/>
    </xf>
    <xf numFmtId="10" fontId="1" fillId="0" borderId="3" xfId="3" applyNumberFormat="1" applyFont="1" applyBorder="1" applyAlignment="1">
      <alignment horizontal="center" wrapText="1"/>
    </xf>
    <xf numFmtId="0" fontId="4" fillId="0" borderId="4" xfId="3" applyFont="1" applyBorder="1"/>
    <xf numFmtId="164" fontId="1" fillId="0" borderId="0" xfId="3" applyNumberFormat="1" applyBorder="1" applyAlignment="1">
      <alignment horizontal="center" wrapText="1"/>
    </xf>
    <xf numFmtId="164" fontId="0" fillId="0" borderId="0" xfId="3" applyNumberFormat="1" applyFont="1" applyBorder="1" applyAlignment="1">
      <alignment horizontal="center" wrapText="1"/>
    </xf>
    <xf numFmtId="10" fontId="1" fillId="0" borderId="0" xfId="3" applyNumberFormat="1" applyFont="1" applyBorder="1" applyAlignment="1">
      <alignment horizontal="center" wrapText="1"/>
    </xf>
    <xf numFmtId="10" fontId="1" fillId="0" borderId="5" xfId="3" applyNumberFormat="1" applyFont="1" applyBorder="1" applyAlignment="1">
      <alignment horizontal="center" wrapText="1"/>
    </xf>
    <xf numFmtId="0" fontId="0" fillId="3" borderId="4" xfId="3" applyFont="1" applyFill="1" applyBorder="1"/>
    <xf numFmtId="164" fontId="1" fillId="3" borderId="0" xfId="3" applyNumberFormat="1" applyFill="1" applyBorder="1" applyAlignment="1">
      <alignment horizontal="center" wrapText="1"/>
    </xf>
    <xf numFmtId="10" fontId="5" fillId="3" borderId="0" xfId="3" applyNumberFormat="1" applyFont="1" applyFill="1" applyBorder="1" applyAlignment="1">
      <alignment horizontal="center" wrapText="1"/>
    </xf>
    <xf numFmtId="10" fontId="1" fillId="3" borderId="0" xfId="3" applyNumberFormat="1" applyFill="1" applyBorder="1" applyAlignment="1">
      <alignment horizontal="center" wrapText="1"/>
    </xf>
    <xf numFmtId="10" fontId="1" fillId="3" borderId="5" xfId="3" applyNumberFormat="1" applyFill="1" applyBorder="1" applyAlignment="1">
      <alignment horizontal="center"/>
    </xf>
    <xf numFmtId="0" fontId="0" fillId="4" borderId="4" xfId="3" applyFont="1" applyFill="1" applyBorder="1"/>
    <xf numFmtId="164" fontId="1" fillId="4" borderId="0" xfId="3" applyNumberFormat="1" applyFill="1" applyBorder="1" applyAlignment="1">
      <alignment horizontal="center" wrapText="1"/>
    </xf>
    <xf numFmtId="10" fontId="5" fillId="4" borderId="0" xfId="3" applyNumberFormat="1" applyFont="1" applyFill="1" applyBorder="1" applyAlignment="1">
      <alignment horizontal="center" wrapText="1"/>
    </xf>
    <xf numFmtId="10" fontId="1" fillId="4" borderId="0" xfId="3" applyNumberFormat="1" applyFill="1" applyBorder="1" applyAlignment="1">
      <alignment horizontal="center" wrapText="1"/>
    </xf>
    <xf numFmtId="10" fontId="1" fillId="4" borderId="5" xfId="3" applyNumberFormat="1" applyFill="1" applyBorder="1" applyAlignment="1">
      <alignment horizontal="center"/>
    </xf>
    <xf numFmtId="10" fontId="1" fillId="3" borderId="0" xfId="3" applyNumberFormat="1" applyFont="1" applyFill="1" applyBorder="1" applyAlignment="1">
      <alignment horizontal="center" wrapText="1"/>
    </xf>
    <xf numFmtId="0" fontId="1" fillId="3" borderId="4" xfId="3" applyFill="1" applyBorder="1"/>
    <xf numFmtId="0" fontId="0" fillId="0" borderId="4" xfId="3" applyFont="1" applyFill="1" applyBorder="1"/>
    <xf numFmtId="164" fontId="1" fillId="0" borderId="0" xfId="3" applyNumberFormat="1" applyFill="1" applyBorder="1" applyAlignment="1">
      <alignment horizontal="center" wrapText="1"/>
    </xf>
    <xf numFmtId="10" fontId="5" fillId="0" borderId="0" xfId="3" applyNumberFormat="1" applyFont="1" applyFill="1" applyBorder="1" applyAlignment="1">
      <alignment horizontal="center" wrapText="1"/>
    </xf>
    <xf numFmtId="10" fontId="1" fillId="0" borderId="0" xfId="3" applyNumberFormat="1" applyFill="1" applyBorder="1" applyAlignment="1">
      <alignment horizontal="center" wrapText="1"/>
    </xf>
    <xf numFmtId="10" fontId="1" fillId="0" borderId="5" xfId="3" applyNumberFormat="1" applyFill="1" applyBorder="1" applyAlignment="1">
      <alignment horizontal="center"/>
    </xf>
    <xf numFmtId="0" fontId="6" fillId="0" borderId="4" xfId="3" applyFont="1" applyFill="1" applyBorder="1"/>
    <xf numFmtId="0" fontId="1" fillId="0" borderId="4" xfId="3" applyBorder="1"/>
    <xf numFmtId="0" fontId="7" fillId="0" borderId="6" xfId="0" applyFont="1" applyBorder="1" applyAlignment="1">
      <alignment vertical="center" wrapText="1"/>
    </xf>
    <xf numFmtId="0" fontId="0" fillId="0" borderId="0" xfId="0" applyBorder="1" applyAlignment="1">
      <alignment horizontal="left" vertical="center" wrapText="1"/>
    </xf>
    <xf numFmtId="14" fontId="0" fillId="0" borderId="0" xfId="0" applyNumberFormat="1" applyBorder="1" applyAlignment="1">
      <alignment horizontal="left" vertical="center" wrapText="1"/>
    </xf>
    <xf numFmtId="0" fontId="7" fillId="0" borderId="9" xfId="0" applyFont="1" applyBorder="1" applyAlignment="1">
      <alignment vertical="center" wrapText="1"/>
    </xf>
    <xf numFmtId="0" fontId="0" fillId="0" borderId="6" xfId="0" applyBorder="1" applyAlignment="1">
      <alignment horizontal="center" vertical="center" wrapText="1"/>
    </xf>
    <xf numFmtId="0" fontId="0" fillId="0" borderId="6" xfId="0" applyBorder="1" applyAlignment="1">
      <alignment horizontal="left" vertical="center" wrapText="1"/>
    </xf>
    <xf numFmtId="0" fontId="0" fillId="0" borderId="6" xfId="4" applyFont="1" applyBorder="1" applyAlignment="1">
      <alignment vertical="center" wrapText="1"/>
    </xf>
    <xf numFmtId="0" fontId="0" fillId="0" borderId="6" xfId="4" applyFont="1" applyBorder="1" applyAlignment="1">
      <alignment horizontal="left" vertical="center" wrapText="1"/>
    </xf>
    <xf numFmtId="0" fontId="0" fillId="0" borderId="6" xfId="0" applyBorder="1" applyAlignment="1">
      <alignment vertical="center" wrapText="1"/>
    </xf>
    <xf numFmtId="0" fontId="0" fillId="0" borderId="0" xfId="0" applyBorder="1"/>
    <xf numFmtId="0" fontId="9" fillId="0" borderId="0" xfId="0" applyFont="1" applyBorder="1"/>
    <xf numFmtId="14" fontId="9" fillId="0" borderId="0" xfId="0" applyNumberFormat="1" applyFont="1" applyBorder="1" applyAlignment="1">
      <alignment horizontal="left"/>
    </xf>
    <xf numFmtId="0" fontId="7" fillId="0" borderId="7" xfId="0" applyFont="1" applyBorder="1" applyAlignment="1">
      <alignment vertical="center" wrapText="1"/>
    </xf>
    <xf numFmtId="0" fontId="7" fillId="0" borderId="20" xfId="0" applyFont="1" applyBorder="1" applyAlignment="1">
      <alignment vertical="center" wrapText="1"/>
    </xf>
    <xf numFmtId="0" fontId="7" fillId="0" borderId="8" xfId="0" applyFont="1" applyBorder="1" applyAlignment="1">
      <alignment vertical="center" wrapText="1"/>
    </xf>
    <xf numFmtId="42" fontId="0" fillId="0" borderId="6" xfId="0" applyNumberFormat="1" applyBorder="1" applyAlignment="1">
      <alignment horizontal="center" vertical="center" wrapText="1"/>
    </xf>
    <xf numFmtId="0" fontId="13" fillId="0" borderId="6" xfId="0" applyFont="1" applyBorder="1" applyAlignment="1">
      <alignment vertical="center" wrapText="1"/>
    </xf>
    <xf numFmtId="6" fontId="0" fillId="0" borderId="6" xfId="0" applyNumberFormat="1" applyBorder="1" applyAlignment="1">
      <alignment horizontal="center" vertical="center" wrapText="1"/>
    </xf>
    <xf numFmtId="164" fontId="0" fillId="0" borderId="6" xfId="0" applyNumberFormat="1" applyBorder="1" applyAlignment="1">
      <alignment horizontal="center" vertical="center" wrapText="1"/>
    </xf>
    <xf numFmtId="164" fontId="9" fillId="0" borderId="10" xfId="0" applyNumberFormat="1" applyFont="1" applyBorder="1" applyAlignment="1">
      <alignment horizontal="center" vertical="center" wrapText="1"/>
    </xf>
    <xf numFmtId="0" fontId="0" fillId="0" borderId="6" xfId="0" applyBorder="1" applyAlignment="1">
      <alignment wrapText="1"/>
    </xf>
    <xf numFmtId="0" fontId="0" fillId="0" borderId="21" xfId="0" applyBorder="1" applyAlignment="1">
      <alignment wrapText="1"/>
    </xf>
    <xf numFmtId="164" fontId="7" fillId="0" borderId="21" xfId="0" applyNumberFormat="1" applyFont="1" applyBorder="1" applyAlignment="1">
      <alignment horizontal="center" vertical="center" wrapText="1"/>
    </xf>
    <xf numFmtId="164" fontId="7" fillId="0" borderId="6" xfId="0" applyNumberFormat="1" applyFont="1" applyBorder="1" applyAlignment="1">
      <alignment horizontal="center" vertical="center" wrapText="1"/>
    </xf>
    <xf numFmtId="0" fontId="0" fillId="0" borderId="0" xfId="0" applyFont="1" applyFill="1" applyAlignment="1">
      <alignment horizontal="center" wrapText="1"/>
    </xf>
    <xf numFmtId="0" fontId="7" fillId="0" borderId="6" xfId="0" applyFont="1" applyFill="1" applyBorder="1" applyAlignment="1">
      <alignment horizontal="left" wrapText="1"/>
    </xf>
    <xf numFmtId="0" fontId="0" fillId="0" borderId="0" xfId="0" applyFont="1" applyFill="1" applyBorder="1" applyAlignment="1">
      <alignment horizontal="center" vertical="center" wrapText="1"/>
    </xf>
    <xf numFmtId="164" fontId="0" fillId="0" borderId="0" xfId="0" applyNumberFormat="1" applyFont="1" applyFill="1" applyBorder="1" applyAlignment="1">
      <alignment horizontal="left" wrapText="1"/>
    </xf>
    <xf numFmtId="0" fontId="0" fillId="0" borderId="0" xfId="0" applyFont="1" applyFill="1" applyAlignment="1">
      <alignment horizontal="left" wrapText="1"/>
    </xf>
    <xf numFmtId="166" fontId="21" fillId="0" borderId="0" xfId="0" applyNumberFormat="1" applyFont="1" applyFill="1" applyAlignment="1" applyProtection="1">
      <alignment horizontal="left" wrapText="1"/>
    </xf>
    <xf numFmtId="9" fontId="21" fillId="0" borderId="0" xfId="0" applyNumberFormat="1" applyFont="1" applyFill="1" applyAlignment="1" applyProtection="1">
      <alignment horizontal="left" wrapText="1"/>
    </xf>
    <xf numFmtId="9" fontId="21" fillId="0" borderId="0" xfId="0" applyNumberFormat="1" applyFont="1" applyFill="1" applyAlignment="1" applyProtection="1">
      <alignment horizontal="left" wrapText="1"/>
      <protection locked="0"/>
    </xf>
    <xf numFmtId="14" fontId="0" fillId="0" borderId="0" xfId="0" applyNumberFormat="1" applyFont="1" applyFill="1" applyBorder="1" applyAlignment="1">
      <alignment horizontal="center" vertical="center" wrapText="1"/>
    </xf>
    <xf numFmtId="0" fontId="0" fillId="0" borderId="0" xfId="0" applyFont="1" applyFill="1" applyBorder="1" applyAlignment="1">
      <alignment horizontal="left" wrapText="1"/>
    </xf>
    <xf numFmtId="0" fontId="0" fillId="0" borderId="0" xfId="0" applyFont="1" applyFill="1" applyAlignment="1">
      <alignment horizontal="center" vertical="center" wrapText="1"/>
    </xf>
    <xf numFmtId="164" fontId="0" fillId="0" borderId="0" xfId="0" applyNumberFormat="1" applyFont="1" applyFill="1" applyAlignment="1">
      <alignment horizontal="left" wrapText="1"/>
    </xf>
    <xf numFmtId="0" fontId="25" fillId="0" borderId="0" xfId="0" applyNumberFormat="1" applyFont="1" applyFill="1" applyAlignment="1" applyProtection="1">
      <alignment horizontal="left" wrapText="1"/>
    </xf>
    <xf numFmtId="0" fontId="24" fillId="0" borderId="0" xfId="0" applyNumberFormat="1" applyFont="1" applyFill="1" applyAlignment="1" applyProtection="1">
      <alignment horizontal="left" wrapText="1"/>
    </xf>
    <xf numFmtId="166" fontId="26" fillId="0" borderId="25" xfId="0" applyNumberFormat="1" applyFont="1" applyFill="1" applyBorder="1" applyAlignment="1" applyProtection="1">
      <alignment horizontal="center" vertical="center" wrapText="1"/>
    </xf>
    <xf numFmtId="9" fontId="26" fillId="0" borderId="25" xfId="0" applyNumberFormat="1" applyFont="1" applyFill="1" applyBorder="1" applyAlignment="1" applyProtection="1">
      <alignment horizontal="center" vertical="center" wrapText="1"/>
    </xf>
    <xf numFmtId="49" fontId="10" fillId="0" borderId="12" xfId="0" applyNumberFormat="1" applyFont="1" applyFill="1" applyBorder="1" applyAlignment="1">
      <alignment horizontal="center" vertical="center" wrapText="1"/>
    </xf>
    <xf numFmtId="164" fontId="10" fillId="0" borderId="12" xfId="0" applyNumberFormat="1" applyFont="1" applyFill="1" applyBorder="1" applyAlignment="1">
      <alignment horizontal="center" vertical="center" wrapText="1"/>
    </xf>
    <xf numFmtId="49" fontId="10"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164" fontId="10" fillId="0" borderId="6" xfId="0" applyNumberFormat="1" applyFont="1" applyFill="1" applyBorder="1" applyAlignment="1">
      <alignment horizontal="center" vertical="center" wrapText="1"/>
    </xf>
    <xf numFmtId="0" fontId="10" fillId="0" borderId="6" xfId="0" applyFont="1" applyFill="1" applyBorder="1" applyAlignment="1">
      <alignment horizontal="left" vertical="center" wrapText="1"/>
    </xf>
    <xf numFmtId="0" fontId="10" fillId="0" borderId="6" xfId="0" applyFont="1" applyFill="1" applyBorder="1" applyAlignment="1">
      <alignment vertical="center" wrapText="1"/>
    </xf>
    <xf numFmtId="49" fontId="10" fillId="0" borderId="21" xfId="0" applyNumberFormat="1" applyFont="1" applyFill="1" applyBorder="1" applyAlignment="1">
      <alignment horizontal="center" vertical="center" wrapText="1"/>
    </xf>
    <xf numFmtId="0" fontId="10" fillId="0" borderId="21" xfId="0" applyFont="1" applyFill="1" applyBorder="1" applyAlignment="1">
      <alignment horizontal="left" vertical="center" wrapText="1"/>
    </xf>
    <xf numFmtId="164" fontId="10" fillId="0" borderId="21" xfId="0" applyNumberFormat="1" applyFont="1" applyFill="1" applyBorder="1" applyAlignment="1">
      <alignment horizontal="center" vertical="center" wrapText="1"/>
    </xf>
    <xf numFmtId="0" fontId="7" fillId="0" borderId="6" xfId="0" applyFont="1" applyBorder="1" applyAlignment="1">
      <alignment wrapText="1"/>
    </xf>
    <xf numFmtId="0" fontId="0" fillId="0" borderId="0" xfId="0" applyBorder="1" applyAlignment="1">
      <alignment horizontal="left" wrapText="1"/>
    </xf>
    <xf numFmtId="14" fontId="0" fillId="0" borderId="0" xfId="0" applyNumberFormat="1" applyBorder="1" applyAlignment="1">
      <alignment horizontal="left" wrapText="1"/>
    </xf>
    <xf numFmtId="0" fontId="0" fillId="0" borderId="0" xfId="0" applyBorder="1" applyAlignment="1">
      <alignment horizontal="left"/>
    </xf>
    <xf numFmtId="0" fontId="7" fillId="0" borderId="9" xfId="0" applyFont="1" applyBorder="1" applyAlignment="1">
      <alignment wrapText="1"/>
    </xf>
    <xf numFmtId="0" fontId="0" fillId="0" borderId="9" xfId="0" applyBorder="1" applyAlignment="1">
      <alignment wrapText="1"/>
    </xf>
    <xf numFmtId="0" fontId="0" fillId="0" borderId="0" xfId="0" applyAlignment="1">
      <alignment wrapText="1"/>
    </xf>
    <xf numFmtId="0" fontId="0" fillId="0" borderId="12" xfId="0" applyFont="1" applyBorder="1" applyAlignment="1">
      <alignment horizontal="center" wrapText="1"/>
    </xf>
    <xf numFmtId="49" fontId="0" fillId="0" borderId="12" xfId="0" applyNumberFormat="1" applyFont="1" applyFill="1" applyBorder="1" applyAlignment="1">
      <alignment horizontal="center" wrapText="1"/>
    </xf>
    <xf numFmtId="0" fontId="28" fillId="0" borderId="12" xfId="0" applyFont="1" applyFill="1" applyBorder="1" applyAlignment="1">
      <alignment horizontal="center" wrapText="1"/>
    </xf>
    <xf numFmtId="49" fontId="7" fillId="5" borderId="12" xfId="0" applyNumberFormat="1" applyFont="1" applyFill="1" applyBorder="1" applyAlignment="1">
      <alignment horizontal="center" wrapText="1"/>
    </xf>
    <xf numFmtId="0" fontId="7" fillId="5" borderId="13" xfId="0" applyFont="1" applyFill="1" applyBorder="1" applyAlignment="1" applyProtection="1">
      <alignment horizontal="left"/>
      <protection locked="0"/>
    </xf>
    <xf numFmtId="0" fontId="7" fillId="5" borderId="9" xfId="0" applyFont="1" applyFill="1" applyBorder="1" applyAlignment="1" applyProtection="1">
      <alignment horizontal="left"/>
      <protection locked="0"/>
    </xf>
    <xf numFmtId="0" fontId="7" fillId="5" borderId="19" xfId="0" applyFont="1" applyFill="1" applyBorder="1" applyAlignment="1" applyProtection="1">
      <alignment horizontal="left"/>
      <protection locked="0"/>
    </xf>
    <xf numFmtId="0" fontId="7" fillId="5" borderId="6" xfId="0" applyFont="1" applyFill="1" applyBorder="1" applyAlignment="1">
      <alignment horizontal="center"/>
    </xf>
    <xf numFmtId="0" fontId="26" fillId="5" borderId="6" xfId="0" applyFont="1" applyFill="1" applyBorder="1" applyAlignment="1">
      <alignment horizontal="center"/>
    </xf>
    <xf numFmtId="0" fontId="0" fillId="0" borderId="6" xfId="0" applyFont="1" applyFill="1" applyBorder="1" applyAlignment="1">
      <alignment horizontal="center"/>
    </xf>
    <xf numFmtId="0" fontId="0" fillId="0" borderId="6" xfId="0" applyFill="1" applyBorder="1" applyAlignment="1">
      <alignment vertical="center" wrapText="1"/>
    </xf>
    <xf numFmtId="0" fontId="0" fillId="0" borderId="6" xfId="0" applyFill="1" applyBorder="1" applyAlignment="1">
      <alignment horizontal="left" vertical="center" wrapText="1"/>
    </xf>
    <xf numFmtId="0" fontId="0" fillId="0" borderId="6" xfId="0" applyBorder="1" applyAlignment="1">
      <alignment horizontal="center" wrapText="1"/>
    </xf>
    <xf numFmtId="0" fontId="0" fillId="0" borderId="6" xfId="0" applyBorder="1" applyAlignment="1">
      <alignment horizontal="left" wrapText="1"/>
    </xf>
    <xf numFmtId="14" fontId="0" fillId="0" borderId="6" xfId="0" applyNumberFormat="1" applyBorder="1" applyAlignment="1">
      <alignment wrapText="1"/>
    </xf>
    <xf numFmtId="0" fontId="0" fillId="0" borderId="6" xfId="0" applyBorder="1" applyAlignment="1">
      <alignment horizontal="center"/>
    </xf>
    <xf numFmtId="0" fontId="0" fillId="0" borderId="6" xfId="0" applyBorder="1" applyAlignment="1">
      <alignment vertical="top" wrapText="1"/>
    </xf>
    <xf numFmtId="0" fontId="0" fillId="0" borderId="6" xfId="0" applyFont="1" applyBorder="1" applyAlignment="1">
      <alignment wrapText="1"/>
    </xf>
    <xf numFmtId="0" fontId="0" fillId="0" borderId="12" xfId="0" applyBorder="1" applyAlignment="1">
      <alignment wrapText="1"/>
    </xf>
    <xf numFmtId="0" fontId="0" fillId="0" borderId="33" xfId="0" applyFill="1" applyBorder="1" applyAlignment="1">
      <alignment wrapText="1"/>
    </xf>
    <xf numFmtId="0" fontId="0" fillId="0" borderId="12" xfId="0" applyFill="1" applyBorder="1" applyAlignment="1">
      <alignment wrapText="1"/>
    </xf>
    <xf numFmtId="0" fontId="0" fillId="0" borderId="10" xfId="0" applyBorder="1" applyAlignment="1">
      <alignment horizontal="center" wrapText="1"/>
    </xf>
    <xf numFmtId="1" fontId="8" fillId="0" borderId="6" xfId="0" applyNumberFormat="1" applyFont="1" applyFill="1" applyBorder="1" applyAlignment="1">
      <alignment horizontal="center" vertical="top" wrapText="1"/>
    </xf>
    <xf numFmtId="14" fontId="8" fillId="0" borderId="6" xfId="0" applyNumberFormat="1" applyFont="1" applyFill="1" applyBorder="1" applyAlignment="1">
      <alignment horizontal="center" vertical="top" wrapText="1"/>
    </xf>
    <xf numFmtId="164" fontId="8" fillId="0" borderId="6" xfId="10" applyNumberFormat="1" applyFont="1" applyBorder="1" applyAlignment="1">
      <alignment vertical="top" wrapText="1"/>
    </xf>
    <xf numFmtId="9" fontId="8" fillId="0" borderId="6" xfId="11" applyFont="1" applyFill="1" applyBorder="1" applyAlignment="1">
      <alignment horizontal="center" vertical="top" wrapText="1"/>
    </xf>
    <xf numFmtId="5" fontId="8" fillId="0" borderId="6" xfId="10" applyNumberFormat="1" applyFont="1" applyFill="1" applyBorder="1" applyAlignment="1">
      <alignment horizontal="right" vertical="top" wrapText="1"/>
    </xf>
    <xf numFmtId="165" fontId="30" fillId="6" borderId="21" xfId="1" applyNumberFormat="1" applyFont="1" applyFill="1" applyBorder="1" applyAlignment="1">
      <alignment horizontal="left" vertical="center" wrapText="1"/>
    </xf>
    <xf numFmtId="164" fontId="30" fillId="6" borderId="21" xfId="10" applyNumberFormat="1" applyFont="1" applyFill="1" applyBorder="1" applyAlignment="1">
      <alignment vertical="center" wrapText="1"/>
    </xf>
    <xf numFmtId="164" fontId="31" fillId="6" borderId="21" xfId="11" applyNumberFormat="1" applyFont="1" applyFill="1" applyBorder="1" applyAlignment="1">
      <alignment horizontal="center" vertical="center" wrapText="1"/>
    </xf>
    <xf numFmtId="164" fontId="31" fillId="6" borderId="21" xfId="10" applyNumberFormat="1" applyFont="1" applyFill="1" applyBorder="1" applyAlignment="1">
      <alignment vertical="center" wrapText="1"/>
    </xf>
    <xf numFmtId="1" fontId="8" fillId="7" borderId="6" xfId="0" applyNumberFormat="1" applyFont="1" applyFill="1" applyBorder="1" applyAlignment="1">
      <alignment horizontal="center" vertical="top" wrapText="1"/>
    </xf>
    <xf numFmtId="164" fontId="8" fillId="7" borderId="6" xfId="10" applyNumberFormat="1" applyFont="1" applyFill="1" applyBorder="1" applyAlignment="1">
      <alignment vertical="top" wrapText="1"/>
    </xf>
    <xf numFmtId="9" fontId="8" fillId="7" borderId="6" xfId="11" applyFont="1" applyFill="1" applyBorder="1" applyAlignment="1">
      <alignment horizontal="center" vertical="top" wrapText="1"/>
    </xf>
    <xf numFmtId="5" fontId="8" fillId="7" borderId="6" xfId="10" applyNumberFormat="1" applyFont="1" applyFill="1" applyBorder="1" applyAlignment="1">
      <alignment horizontal="right" vertical="top" wrapText="1"/>
    </xf>
    <xf numFmtId="5" fontId="8" fillId="0" borderId="1" xfId="1" applyNumberFormat="1" applyFont="1" applyFill="1" applyBorder="1" applyAlignment="1">
      <alignment horizontal="right"/>
    </xf>
    <xf numFmtId="5" fontId="8" fillId="0" borderId="4" xfId="1" applyNumberFormat="1" applyFont="1" applyFill="1" applyBorder="1" applyAlignment="1">
      <alignment horizontal="right"/>
    </xf>
    <xf numFmtId="5" fontId="8" fillId="0" borderId="13" xfId="1" applyNumberFormat="1" applyFont="1" applyBorder="1" applyAlignment="1">
      <alignment horizontal="right"/>
    </xf>
    <xf numFmtId="5" fontId="8" fillId="0" borderId="6" xfId="10" applyNumberFormat="1" applyFont="1" applyBorder="1" applyAlignment="1">
      <alignment horizontal="right" vertical="top" wrapText="1"/>
    </xf>
    <xf numFmtId="1" fontId="8" fillId="0" borderId="0" xfId="0" applyNumberFormat="1" applyFont="1" applyFill="1" applyBorder="1" applyAlignment="1">
      <alignment horizontal="center" vertical="top" wrapText="1"/>
    </xf>
    <xf numFmtId="5" fontId="7" fillId="9" borderId="6" xfId="10" applyNumberFormat="1" applyFont="1" applyFill="1" applyBorder="1" applyAlignment="1">
      <alignment horizontal="right" vertical="top" wrapText="1"/>
    </xf>
    <xf numFmtId="9" fontId="7" fillId="9" borderId="6" xfId="11" applyFont="1" applyFill="1" applyBorder="1" applyAlignment="1">
      <alignment horizontal="center" vertical="top" wrapText="1"/>
    </xf>
    <xf numFmtId="1" fontId="8" fillId="1" borderId="6" xfId="0" applyNumberFormat="1" applyFont="1" applyFill="1" applyBorder="1" applyAlignment="1">
      <alignment horizontal="center" vertical="top" wrapText="1"/>
    </xf>
    <xf numFmtId="5" fontId="8" fillId="1" borderId="6" xfId="10" applyNumberFormat="1" applyFont="1" applyFill="1" applyBorder="1" applyAlignment="1">
      <alignment horizontal="right" vertical="top" wrapText="1"/>
    </xf>
    <xf numFmtId="9" fontId="8" fillId="1" borderId="6" xfId="11" applyFont="1" applyFill="1" applyBorder="1" applyAlignment="1">
      <alignment horizontal="center" vertical="top" wrapText="1"/>
    </xf>
    <xf numFmtId="5" fontId="8" fillId="9" borderId="6" xfId="10" applyNumberFormat="1" applyFont="1" applyFill="1" applyBorder="1" applyAlignment="1">
      <alignment horizontal="right" vertical="top" wrapText="1"/>
    </xf>
    <xf numFmtId="9" fontId="8" fillId="9" borderId="6" xfId="11" applyFont="1" applyFill="1" applyBorder="1" applyAlignment="1">
      <alignment horizontal="center" vertical="top" wrapText="1"/>
    </xf>
    <xf numFmtId="5" fontId="30" fillId="9" borderId="6" xfId="10" applyNumberFormat="1" applyFont="1" applyFill="1" applyBorder="1" applyAlignment="1">
      <alignment horizontal="right" vertical="top" wrapText="1"/>
    </xf>
    <xf numFmtId="9" fontId="30" fillId="9" borderId="6" xfId="11" applyFont="1" applyFill="1" applyBorder="1" applyAlignment="1">
      <alignment horizontal="center" vertical="top" wrapText="1"/>
    </xf>
    <xf numFmtId="1" fontId="8" fillId="0" borderId="10" xfId="0" applyNumberFormat="1" applyFont="1" applyFill="1" applyBorder="1" applyAlignment="1">
      <alignment horizontal="center" vertical="top" wrapText="1"/>
    </xf>
    <xf numFmtId="168" fontId="33" fillId="0" borderId="46" xfId="0" applyNumberFormat="1" applyFont="1" applyFill="1" applyBorder="1" applyAlignment="1">
      <alignment horizontal="left" vertical="top" wrapText="1"/>
    </xf>
    <xf numFmtId="165" fontId="0" fillId="0" borderId="6" xfId="10" applyNumberFormat="1" applyFont="1" applyBorder="1" applyAlignment="1">
      <alignment wrapText="1"/>
    </xf>
    <xf numFmtId="6" fontId="0" fillId="0" borderId="8" xfId="10" applyNumberFormat="1" applyFont="1" applyBorder="1" applyAlignment="1">
      <alignment wrapText="1"/>
    </xf>
    <xf numFmtId="42" fontId="0" fillId="0" borderId="8" xfId="10" applyNumberFormat="1" applyFont="1" applyBorder="1" applyAlignment="1">
      <alignment wrapText="1"/>
    </xf>
    <xf numFmtId="165" fontId="0" fillId="0" borderId="8" xfId="10" applyNumberFormat="1" applyFont="1" applyBorder="1" applyAlignment="1">
      <alignment wrapText="1"/>
    </xf>
    <xf numFmtId="42" fontId="0" fillId="0" borderId="6" xfId="10" applyNumberFormat="1" applyFont="1" applyBorder="1" applyAlignment="1">
      <alignment wrapText="1"/>
    </xf>
    <xf numFmtId="0" fontId="0" fillId="0" borderId="6" xfId="0" applyBorder="1" applyAlignment="1">
      <alignment horizontal="left" vertical="top" wrapText="1"/>
    </xf>
    <xf numFmtId="0" fontId="10" fillId="0" borderId="6" xfId="0" applyFont="1" applyBorder="1" applyAlignment="1">
      <alignment wrapText="1"/>
    </xf>
    <xf numFmtId="0" fontId="0" fillId="4" borderId="6" xfId="0" applyFill="1" applyBorder="1" applyAlignment="1">
      <alignment horizontal="left" wrapText="1"/>
    </xf>
    <xf numFmtId="165" fontId="0" fillId="4" borderId="6" xfId="10" applyNumberFormat="1" applyFont="1" applyFill="1" applyBorder="1" applyAlignment="1">
      <alignment wrapText="1"/>
    </xf>
    <xf numFmtId="165" fontId="0" fillId="0" borderId="10" xfId="10" applyNumberFormat="1" applyFont="1" applyBorder="1" applyAlignment="1">
      <alignment wrapText="1"/>
    </xf>
    <xf numFmtId="165" fontId="7" fillId="0" borderId="18" xfId="10" applyNumberFormat="1" applyFont="1" applyBorder="1" applyAlignment="1">
      <alignment wrapText="1"/>
    </xf>
    <xf numFmtId="165" fontId="0" fillId="0" borderId="6" xfId="10" applyNumberFormat="1" applyFont="1" applyBorder="1" applyAlignment="1">
      <alignment vertical="center" wrapText="1"/>
    </xf>
    <xf numFmtId="165" fontId="0" fillId="0" borderId="8" xfId="10" applyNumberFormat="1" applyFont="1"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6" xfId="0" applyFill="1" applyBorder="1" applyAlignment="1">
      <alignment horizontal="center" vertical="center" wrapText="1"/>
    </xf>
    <xf numFmtId="0" fontId="0" fillId="0" borderId="0" xfId="0" applyFill="1" applyBorder="1" applyAlignment="1">
      <alignment wrapText="1"/>
    </xf>
    <xf numFmtId="0" fontId="1" fillId="4" borderId="4" xfId="3" applyFill="1" applyBorder="1"/>
    <xf numFmtId="0" fontId="0" fillId="0" borderId="7" xfId="0" applyFont="1" applyFill="1" applyBorder="1" applyAlignment="1">
      <alignment horizontal="left" wrapText="1"/>
    </xf>
    <xf numFmtId="0" fontId="7" fillId="0" borderId="0" xfId="0" applyFont="1" applyFill="1" applyBorder="1" applyAlignment="1">
      <alignment horizontal="left" wrapText="1"/>
    </xf>
    <xf numFmtId="0" fontId="0" fillId="0" borderId="20" xfId="0" applyFont="1" applyFill="1" applyBorder="1" applyAlignment="1">
      <alignment horizontal="left" wrapText="1"/>
    </xf>
    <xf numFmtId="0" fontId="0" fillId="0" borderId="8" xfId="0" applyFont="1" applyFill="1" applyBorder="1" applyAlignment="1">
      <alignment horizontal="left" wrapText="1"/>
    </xf>
    <xf numFmtId="0" fontId="7" fillId="0" borderId="12" xfId="0" applyFont="1" applyBorder="1" applyAlignment="1">
      <alignment horizontal="center" vertical="center" wrapText="1"/>
    </xf>
    <xf numFmtId="0" fontId="7" fillId="0" borderId="6" xfId="0" applyFont="1" applyBorder="1" applyAlignment="1">
      <alignment horizontal="center" vertical="center" wrapText="1"/>
    </xf>
    <xf numFmtId="169" fontId="8" fillId="0" borderId="6" xfId="0" applyNumberFormat="1" applyFont="1" applyFill="1" applyBorder="1" applyAlignment="1">
      <alignment horizontal="center" vertical="top" wrapText="1"/>
    </xf>
    <xf numFmtId="1" fontId="8" fillId="0" borderId="6" xfId="0" applyNumberFormat="1" applyFont="1" applyFill="1" applyBorder="1" applyAlignment="1">
      <alignment horizontal="left" vertical="top" wrapText="1"/>
    </xf>
    <xf numFmtId="0" fontId="8" fillId="0" borderId="8" xfId="0" applyFont="1" applyFill="1" applyBorder="1" applyAlignment="1">
      <alignment horizontal="center" vertical="top"/>
    </xf>
    <xf numFmtId="169" fontId="8" fillId="8" borderId="6" xfId="0" applyNumberFormat="1" applyFont="1" applyFill="1" applyBorder="1" applyAlignment="1">
      <alignment horizontal="center" vertical="top" wrapText="1"/>
    </xf>
    <xf numFmtId="164" fontId="8" fillId="0" borderId="6" xfId="10" applyNumberFormat="1" applyFont="1" applyFill="1" applyBorder="1" applyAlignment="1">
      <alignment vertical="top" wrapText="1"/>
    </xf>
    <xf numFmtId="169" fontId="8" fillId="0" borderId="6" xfId="0" applyNumberFormat="1" applyFont="1" applyFill="1" applyBorder="1" applyAlignment="1">
      <alignment horizontal="left" vertical="top" wrapText="1"/>
    </xf>
    <xf numFmtId="2" fontId="8" fillId="0" borderId="6" xfId="0" applyNumberFormat="1" applyFont="1" applyFill="1" applyBorder="1" applyAlignment="1">
      <alignment horizontal="left" vertical="top" wrapText="1"/>
    </xf>
    <xf numFmtId="169" fontId="8" fillId="8" borderId="6" xfId="0" applyNumberFormat="1" applyFont="1" applyFill="1" applyBorder="1" applyAlignment="1">
      <alignment horizontal="left" vertical="top" wrapText="1"/>
    </xf>
    <xf numFmtId="9" fontId="8" fillId="0" borderId="6" xfId="11" applyNumberFormat="1" applyFont="1" applyFill="1" applyBorder="1" applyAlignment="1">
      <alignment horizontal="center" vertical="top" wrapText="1"/>
    </xf>
    <xf numFmtId="169" fontId="8" fillId="0" borderId="6" xfId="1" applyNumberFormat="1" applyFont="1" applyFill="1" applyBorder="1" applyAlignment="1">
      <alignment horizontal="center" vertical="top" wrapText="1"/>
    </xf>
    <xf numFmtId="164" fontId="30" fillId="6" borderId="10" xfId="10" applyNumberFormat="1" applyFont="1" applyFill="1" applyBorder="1" applyAlignment="1">
      <alignment vertical="center" wrapText="1"/>
    </xf>
    <xf numFmtId="5" fontId="30" fillId="6" borderId="21" xfId="10" applyNumberFormat="1" applyFont="1" applyFill="1" applyBorder="1" applyAlignment="1">
      <alignment vertical="center" wrapText="1"/>
    </xf>
    <xf numFmtId="165" fontId="30" fillId="6" borderId="10" xfId="1" applyNumberFormat="1" applyFont="1" applyFill="1" applyBorder="1" applyAlignment="1">
      <alignment horizontal="left" vertical="center" wrapText="1"/>
    </xf>
    <xf numFmtId="164" fontId="30" fillId="6" borderId="6" xfId="10" applyNumberFormat="1" applyFont="1" applyFill="1" applyBorder="1" applyAlignment="1">
      <alignment vertical="center" wrapText="1"/>
    </xf>
    <xf numFmtId="164" fontId="31" fillId="6" borderId="10" xfId="11" applyNumberFormat="1" applyFont="1" applyFill="1" applyBorder="1" applyAlignment="1">
      <alignment horizontal="center" vertical="center" wrapText="1"/>
    </xf>
    <xf numFmtId="164" fontId="31" fillId="6" borderId="10" xfId="10" applyNumberFormat="1" applyFont="1" applyFill="1" applyBorder="1" applyAlignment="1">
      <alignment vertical="center" wrapText="1"/>
    </xf>
    <xf numFmtId="5" fontId="30" fillId="6" borderId="10" xfId="10" applyNumberFormat="1" applyFont="1" applyFill="1" applyBorder="1" applyAlignment="1">
      <alignment vertical="center" wrapText="1"/>
    </xf>
    <xf numFmtId="0" fontId="8" fillId="8" borderId="0" xfId="0" applyFont="1" applyFill="1" applyBorder="1" applyAlignment="1">
      <alignment vertical="top"/>
    </xf>
    <xf numFmtId="0" fontId="8" fillId="0" borderId="8" xfId="0" applyFont="1" applyFill="1" applyBorder="1" applyAlignment="1">
      <alignment vertical="top"/>
    </xf>
    <xf numFmtId="1" fontId="8" fillId="0" borderId="6" xfId="0" applyNumberFormat="1" applyFont="1" applyFill="1" applyBorder="1" applyAlignment="1">
      <alignment vertical="top" wrapText="1"/>
    </xf>
    <xf numFmtId="1" fontId="8" fillId="0" borderId="0" xfId="0" applyNumberFormat="1" applyFont="1" applyFill="1" applyBorder="1" applyAlignment="1">
      <alignment vertical="top" wrapText="1"/>
    </xf>
    <xf numFmtId="0" fontId="36" fillId="11" borderId="6" xfId="12" applyFont="1" applyFill="1" applyBorder="1" applyAlignment="1" applyProtection="1">
      <alignment horizontal="center" vertical="top" wrapText="1"/>
    </xf>
    <xf numFmtId="0" fontId="37" fillId="0" borderId="6" xfId="12" applyFont="1" applyBorder="1" applyAlignment="1" applyProtection="1">
      <alignment vertical="center"/>
      <protection locked="0"/>
    </xf>
    <xf numFmtId="0" fontId="35" fillId="0" borderId="6" xfId="12" applyFont="1" applyBorder="1" applyProtection="1">
      <protection locked="0"/>
    </xf>
    <xf numFmtId="0" fontId="37" fillId="0" borderId="6" xfId="12" applyFont="1" applyBorder="1" applyAlignment="1" applyProtection="1">
      <alignment horizontal="center" vertical="center"/>
    </xf>
    <xf numFmtId="0" fontId="35" fillId="0" borderId="0" xfId="12" applyProtection="1">
      <protection locked="0"/>
    </xf>
    <xf numFmtId="0" fontId="37" fillId="12" borderId="6" xfId="12" applyFont="1" applyFill="1" applyBorder="1" applyAlignment="1" applyProtection="1">
      <alignment vertical="center"/>
      <protection locked="0"/>
    </xf>
    <xf numFmtId="0" fontId="35" fillId="12" borderId="6" xfId="12" applyFont="1" applyFill="1" applyBorder="1" applyProtection="1">
      <protection locked="0"/>
    </xf>
    <xf numFmtId="0" fontId="37" fillId="12" borderId="6" xfId="12" applyFont="1" applyFill="1" applyBorder="1" applyAlignment="1" applyProtection="1">
      <alignment horizontal="center" vertical="center"/>
    </xf>
    <xf numFmtId="5" fontId="8" fillId="12" borderId="6" xfId="10" applyNumberFormat="1" applyFont="1" applyFill="1" applyBorder="1" applyAlignment="1">
      <alignment horizontal="right" vertical="top" wrapText="1"/>
    </xf>
    <xf numFmtId="0" fontId="10" fillId="0" borderId="6" xfId="12" applyFont="1" applyBorder="1" applyAlignment="1" applyProtection="1">
      <alignment horizontal="center"/>
      <protection locked="0"/>
    </xf>
    <xf numFmtId="49" fontId="8" fillId="0" borderId="46" xfId="0" applyNumberFormat="1" applyFont="1" applyFill="1" applyBorder="1" applyAlignment="1">
      <alignment horizontal="left" vertical="top"/>
    </xf>
    <xf numFmtId="0" fontId="30" fillId="4" borderId="0" xfId="0" applyFont="1" applyFill="1" applyBorder="1" applyAlignment="1">
      <alignment horizontal="center" vertical="top"/>
    </xf>
    <xf numFmtId="5" fontId="30" fillId="4" borderId="0" xfId="10" applyNumberFormat="1" applyFont="1" applyFill="1" applyBorder="1" applyAlignment="1">
      <alignment horizontal="right" vertical="top" wrapText="1"/>
    </xf>
    <xf numFmtId="9" fontId="30" fillId="4" borderId="0" xfId="11" applyFont="1" applyFill="1" applyBorder="1" applyAlignment="1">
      <alignment horizontal="center" vertical="top" wrapText="1"/>
    </xf>
    <xf numFmtId="5" fontId="30" fillId="4" borderId="5" xfId="10" applyNumberFormat="1" applyFont="1" applyFill="1" applyBorder="1" applyAlignment="1">
      <alignment horizontal="right" vertical="top" wrapText="1"/>
    </xf>
    <xf numFmtId="0" fontId="8" fillId="0" borderId="43" xfId="0" applyFont="1" applyFill="1" applyBorder="1" applyAlignment="1">
      <alignment horizontal="left" vertical="top"/>
    </xf>
    <xf numFmtId="49" fontId="8" fillId="0" borderId="43" xfId="0" applyNumberFormat="1" applyFont="1" applyFill="1" applyBorder="1" applyAlignment="1">
      <alignment horizontal="left" vertical="top"/>
    </xf>
    <xf numFmtId="0" fontId="8" fillId="8" borderId="0" xfId="0" applyFont="1" applyFill="1" applyBorder="1" applyAlignment="1">
      <alignment horizontal="left" vertical="top"/>
    </xf>
    <xf numFmtId="49" fontId="8" fillId="0" borderId="44" xfId="0" applyNumberFormat="1" applyFont="1" applyFill="1" applyBorder="1" applyAlignment="1">
      <alignment horizontal="left" vertical="top"/>
    </xf>
    <xf numFmtId="0" fontId="8" fillId="1" borderId="43" xfId="0" applyFont="1" applyFill="1" applyBorder="1" applyAlignment="1">
      <alignment horizontal="left" vertical="top"/>
    </xf>
    <xf numFmtId="49" fontId="8" fillId="1" borderId="43" xfId="0" applyNumberFormat="1" applyFont="1" applyFill="1" applyBorder="1" applyAlignment="1">
      <alignment horizontal="left" vertical="top"/>
    </xf>
    <xf numFmtId="5" fontId="30" fillId="10" borderId="6" xfId="10" applyNumberFormat="1" applyFont="1" applyFill="1" applyBorder="1" applyAlignment="1">
      <alignment horizontal="right" vertical="center" wrapText="1"/>
    </xf>
    <xf numFmtId="9" fontId="30" fillId="10" borderId="6" xfId="11" applyFont="1" applyFill="1" applyBorder="1" applyAlignment="1">
      <alignment horizontal="center" vertical="center" wrapText="1"/>
    </xf>
    <xf numFmtId="5" fontId="8" fillId="0" borderId="0" xfId="1" applyNumberFormat="1" applyFont="1" applyFill="1" applyBorder="1" applyAlignment="1">
      <alignment horizontal="right"/>
    </xf>
    <xf numFmtId="0" fontId="14" fillId="0" borderId="6" xfId="2" applyFont="1" applyFill="1" applyBorder="1" applyAlignment="1">
      <alignment horizontal="left" vertical="top" wrapText="1"/>
    </xf>
    <xf numFmtId="0" fontId="14" fillId="0" borderId="6" xfId="2" applyFont="1" applyFill="1" applyBorder="1" applyAlignment="1">
      <alignment vertical="top" wrapText="1"/>
    </xf>
    <xf numFmtId="0" fontId="14" fillId="0" borderId="6" xfId="8" applyFont="1" applyFill="1" applyBorder="1" applyAlignment="1">
      <alignment vertical="top" wrapText="1"/>
    </xf>
    <xf numFmtId="0" fontId="14" fillId="0" borderId="6" xfId="7" applyFont="1" applyFill="1" applyBorder="1" applyAlignment="1">
      <alignment horizontal="center" vertical="top" wrapText="1"/>
    </xf>
    <xf numFmtId="0" fontId="14" fillId="0" borderId="6" xfId="7" applyFont="1" applyFill="1" applyBorder="1" applyAlignment="1">
      <alignment horizontal="left" vertical="top" wrapText="1"/>
    </xf>
    <xf numFmtId="0" fontId="14" fillId="0" borderId="6" xfId="14" applyFont="1" applyFill="1" applyBorder="1" applyAlignment="1">
      <alignment horizontal="left" vertical="top" wrapText="1"/>
    </xf>
    <xf numFmtId="14" fontId="14" fillId="0" borderId="6" xfId="91" applyNumberFormat="1" applyFont="1" applyFill="1" applyBorder="1" applyAlignment="1">
      <alignment vertical="top" wrapText="1"/>
    </xf>
    <xf numFmtId="16" fontId="14" fillId="0" borderId="6" xfId="7" quotePrefix="1" applyNumberFormat="1" applyFont="1" applyFill="1" applyBorder="1" applyAlignment="1">
      <alignment horizontal="center" vertical="top" wrapText="1"/>
    </xf>
    <xf numFmtId="42" fontId="14" fillId="0" borderId="6" xfId="5" applyNumberFormat="1" applyFont="1" applyFill="1" applyBorder="1" applyAlignment="1">
      <alignment horizontal="right" vertical="top" wrapText="1"/>
    </xf>
    <xf numFmtId="0" fontId="14" fillId="0" borderId="6" xfId="91" applyFont="1" applyFill="1" applyBorder="1" applyAlignment="1">
      <alignment horizontal="center" vertical="top" wrapText="1"/>
    </xf>
    <xf numFmtId="0" fontId="14" fillId="0" borderId="6" xfId="8" applyFont="1" applyFill="1" applyBorder="1" applyAlignment="1">
      <alignment horizontal="left" vertical="top" wrapText="1"/>
    </xf>
    <xf numFmtId="42" fontId="14" fillId="0" borderId="6" xfId="14" applyNumberFormat="1" applyFont="1" applyFill="1" applyBorder="1" applyAlignment="1">
      <alignment vertical="top" wrapText="1"/>
    </xf>
    <xf numFmtId="0" fontId="14" fillId="0" borderId="6" xfId="7" applyNumberFormat="1" applyFont="1" applyFill="1" applyBorder="1" applyAlignment="1">
      <alignment horizontal="center" vertical="top" wrapText="1"/>
    </xf>
    <xf numFmtId="0" fontId="14" fillId="0" borderId="6" xfId="14" applyFont="1" applyFill="1" applyBorder="1" applyAlignment="1">
      <alignment horizontal="center" vertical="top" wrapText="1"/>
    </xf>
    <xf numFmtId="0" fontId="14" fillId="0" borderId="6" xfId="91" applyFont="1" applyFill="1" applyBorder="1" applyAlignment="1">
      <alignment horizontal="left" vertical="top" wrapText="1"/>
    </xf>
    <xf numFmtId="14" fontId="14" fillId="0" borderId="6" xfId="5" applyNumberFormat="1" applyFont="1" applyFill="1" applyBorder="1" applyAlignment="1">
      <alignment horizontal="right" vertical="top" wrapText="1"/>
    </xf>
    <xf numFmtId="9" fontId="14" fillId="0" borderId="6" xfId="5" applyNumberFormat="1" applyFont="1" applyFill="1" applyBorder="1" applyAlignment="1">
      <alignment horizontal="right" vertical="top" wrapText="1"/>
    </xf>
    <xf numFmtId="0" fontId="14" fillId="0" borderId="6" xfId="90" applyFont="1" applyFill="1" applyBorder="1" applyAlignment="1">
      <alignment vertical="top" wrapText="1"/>
    </xf>
    <xf numFmtId="14" fontId="14" fillId="0" borderId="6" xfId="91" applyNumberFormat="1" applyFont="1" applyFill="1" applyBorder="1" applyAlignment="1">
      <alignment horizontal="right" vertical="top" wrapText="1"/>
    </xf>
    <xf numFmtId="0" fontId="14" fillId="0" borderId="6" xfId="7" applyFont="1" applyFill="1" applyBorder="1" applyAlignment="1">
      <alignment vertical="top" wrapText="1"/>
    </xf>
    <xf numFmtId="42" fontId="14" fillId="0" borderId="6" xfId="10" applyNumberFormat="1" applyFont="1" applyFill="1" applyBorder="1" applyAlignment="1">
      <alignment horizontal="right" vertical="top" wrapText="1"/>
    </xf>
    <xf numFmtId="0" fontId="14" fillId="0" borderId="6" xfId="14" applyFont="1" applyFill="1" applyBorder="1" applyAlignment="1">
      <alignment vertical="top" wrapText="1"/>
    </xf>
    <xf numFmtId="42" fontId="10" fillId="0" borderId="6" xfId="10" applyNumberFormat="1" applyFont="1" applyBorder="1" applyAlignment="1">
      <alignment horizontal="center" vertical="center" wrapText="1"/>
    </xf>
    <xf numFmtId="42" fontId="0" fillId="0" borderId="6" xfId="10" applyNumberFormat="1" applyFont="1" applyBorder="1" applyAlignment="1">
      <alignment horizontal="center" vertical="center" wrapText="1"/>
    </xf>
    <xf numFmtId="9" fontId="0" fillId="0" borderId="6" xfId="15" applyFont="1" applyBorder="1" applyAlignment="1">
      <alignment horizontal="center" vertical="center" wrapText="1"/>
    </xf>
    <xf numFmtId="42" fontId="0" fillId="0" borderId="8" xfId="10" applyNumberFormat="1" applyFont="1" applyBorder="1" applyAlignment="1">
      <alignment vertical="center" wrapText="1"/>
    </xf>
    <xf numFmtId="41" fontId="0" fillId="0" borderId="6" xfId="10" applyNumberFormat="1" applyFont="1" applyBorder="1" applyAlignment="1">
      <alignment horizontal="center" vertical="center" wrapText="1"/>
    </xf>
    <xf numFmtId="42" fontId="0" fillId="0" borderId="8" xfId="10" applyNumberFormat="1" applyFont="1" applyBorder="1" applyAlignment="1">
      <alignment horizontal="center" vertical="center" wrapText="1"/>
    </xf>
    <xf numFmtId="42" fontId="0" fillId="0" borderId="6" xfId="10" applyNumberFormat="1" applyFont="1" applyBorder="1" applyAlignment="1">
      <alignment vertical="center" wrapText="1"/>
    </xf>
    <xf numFmtId="165" fontId="0" fillId="0" borderId="10" xfId="10" applyNumberFormat="1" applyFont="1" applyBorder="1" applyAlignment="1">
      <alignment vertical="center" wrapText="1"/>
    </xf>
    <xf numFmtId="165" fontId="7" fillId="0" borderId="18" xfId="10" applyNumberFormat="1" applyFont="1" applyBorder="1" applyAlignment="1">
      <alignment vertical="center" wrapText="1"/>
    </xf>
    <xf numFmtId="42" fontId="0" fillId="0" borderId="0" xfId="10" applyNumberFormat="1" applyFont="1" applyBorder="1" applyAlignment="1">
      <alignment vertical="center" wrapText="1"/>
    </xf>
    <xf numFmtId="44" fontId="0" fillId="0" borderId="0" xfId="10" applyFont="1" applyBorder="1" applyAlignment="1">
      <alignment horizontal="left" vertical="center" wrapText="1"/>
    </xf>
    <xf numFmtId="0" fontId="0" fillId="0" borderId="0" xfId="0" applyAlignment="1">
      <alignment vertical="center" wrapText="1"/>
    </xf>
    <xf numFmtId="0" fontId="0" fillId="0" borderId="9" xfId="0" applyBorder="1" applyAlignment="1">
      <alignment vertical="center" wrapText="1"/>
    </xf>
    <xf numFmtId="165" fontId="0" fillId="0" borderId="6" xfId="10" applyNumberFormat="1" applyFont="1" applyFill="1" applyBorder="1" applyAlignment="1">
      <alignment vertical="center" wrapText="1"/>
    </xf>
    <xf numFmtId="9" fontId="0" fillId="0" borderId="6" xfId="15" applyFont="1" applyBorder="1" applyAlignment="1">
      <alignment horizontal="center" wrapText="1"/>
    </xf>
    <xf numFmtId="164" fontId="0" fillId="0" borderId="0" xfId="0" applyNumberFormat="1" applyFont="1" applyFill="1" applyBorder="1" applyAlignment="1">
      <alignment horizontal="center" vertical="center" wrapText="1"/>
    </xf>
    <xf numFmtId="164" fontId="0" fillId="0" borderId="0" xfId="0" applyNumberFormat="1" applyFont="1" applyFill="1" applyAlignment="1">
      <alignment horizontal="center" vertical="center" wrapText="1"/>
    </xf>
    <xf numFmtId="0" fontId="10" fillId="0" borderId="27"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12" xfId="0" applyFont="1" applyFill="1" applyBorder="1" applyAlignment="1">
      <alignment vertical="center" wrapText="1"/>
    </xf>
    <xf numFmtId="166" fontId="10" fillId="0" borderId="12" xfId="15" applyNumberFormat="1" applyFont="1" applyFill="1" applyBorder="1" applyAlignment="1" applyProtection="1">
      <alignment horizontal="center" vertical="center" wrapText="1"/>
    </xf>
    <xf numFmtId="9" fontId="10" fillId="0" borderId="12" xfId="15" applyNumberFormat="1" applyFont="1" applyFill="1" applyBorder="1" applyAlignment="1" applyProtection="1">
      <alignment horizontal="center" vertical="center" wrapText="1"/>
    </xf>
    <xf numFmtId="9" fontId="10" fillId="0" borderId="12" xfId="15" applyNumberFormat="1" applyFont="1" applyFill="1" applyBorder="1" applyAlignment="1" applyProtection="1">
      <alignment horizontal="center" vertical="center" wrapText="1"/>
      <protection locked="0"/>
    </xf>
    <xf numFmtId="164" fontId="10" fillId="0" borderId="12" xfId="10" applyNumberFormat="1" applyFont="1" applyFill="1" applyBorder="1" applyAlignment="1">
      <alignment horizontal="center" vertical="center" wrapText="1"/>
    </xf>
    <xf numFmtId="166" fontId="10" fillId="0" borderId="6" xfId="15" applyNumberFormat="1" applyFont="1" applyFill="1" applyBorder="1" applyAlignment="1" applyProtection="1">
      <alignment horizontal="center" vertical="center" wrapText="1"/>
    </xf>
    <xf numFmtId="9" fontId="10" fillId="0" borderId="6" xfId="15" applyFont="1" applyFill="1" applyBorder="1" applyAlignment="1">
      <alignment horizontal="left" vertical="center" wrapText="1"/>
    </xf>
    <xf numFmtId="49" fontId="26" fillId="0" borderId="6" xfId="0" applyNumberFormat="1" applyFont="1" applyFill="1" applyBorder="1" applyAlignment="1">
      <alignment horizontal="center" vertical="center" wrapText="1"/>
    </xf>
    <xf numFmtId="0" fontId="10" fillId="0" borderId="21" xfId="0" applyFont="1" applyFill="1" applyBorder="1" applyAlignment="1">
      <alignment vertical="center" wrapText="1"/>
    </xf>
    <xf numFmtId="166" fontId="10" fillId="0" borderId="21" xfId="15" applyNumberFormat="1" applyFont="1" applyFill="1" applyBorder="1" applyAlignment="1" applyProtection="1">
      <alignment horizontal="center" vertical="center" wrapText="1"/>
    </xf>
    <xf numFmtId="9" fontId="10" fillId="0" borderId="21" xfId="15" applyNumberFormat="1" applyFont="1" applyFill="1" applyBorder="1" applyAlignment="1" applyProtection="1">
      <alignment horizontal="center" vertical="center" wrapText="1"/>
    </xf>
    <xf numFmtId="9" fontId="10" fillId="0" borderId="21" xfId="15" applyNumberFormat="1" applyFont="1" applyFill="1" applyBorder="1" applyAlignment="1" applyProtection="1">
      <alignment horizontal="center" vertical="center" wrapText="1"/>
      <protection locked="0"/>
    </xf>
    <xf numFmtId="164" fontId="10" fillId="0" borderId="21" xfId="10" applyNumberFormat="1" applyFont="1" applyFill="1" applyBorder="1" applyAlignment="1">
      <alignment horizontal="center" vertical="center" wrapText="1"/>
    </xf>
    <xf numFmtId="165" fontId="10" fillId="0" borderId="6" xfId="0" applyNumberFormat="1" applyFont="1" applyFill="1" applyBorder="1"/>
    <xf numFmtId="0" fontId="10" fillId="0" borderId="0" xfId="0" applyFont="1" applyFill="1" applyBorder="1" applyAlignment="1">
      <alignment horizontal="left" wrapText="1"/>
    </xf>
    <xf numFmtId="167" fontId="0" fillId="0" borderId="6" xfId="10" applyNumberFormat="1" applyFont="1" applyBorder="1" applyAlignment="1">
      <alignment wrapText="1"/>
    </xf>
    <xf numFmtId="0" fontId="13" fillId="0" borderId="6" xfId="14" applyFont="1" applyFill="1" applyBorder="1" applyAlignment="1">
      <alignment vertical="top" wrapText="1"/>
    </xf>
    <xf numFmtId="0" fontId="29" fillId="0" borderId="6" xfId="14" applyFont="1" applyFill="1" applyBorder="1" applyAlignment="1">
      <alignment vertical="center" wrapText="1"/>
    </xf>
    <xf numFmtId="0" fontId="13" fillId="0" borderId="6" xfId="14" applyFont="1" applyFill="1" applyBorder="1" applyAlignment="1">
      <alignment horizontal="left" vertical="top" wrapText="1"/>
    </xf>
    <xf numFmtId="42" fontId="13" fillId="0" borderId="6" xfId="5" applyNumberFormat="1" applyFont="1" applyFill="1" applyBorder="1" applyAlignment="1">
      <alignment horizontal="right" vertical="top" wrapText="1"/>
    </xf>
    <xf numFmtId="0" fontId="13" fillId="0" borderId="6" xfId="91" applyFont="1" applyBorder="1" applyAlignment="1">
      <alignment vertical="top"/>
    </xf>
    <xf numFmtId="10" fontId="13" fillId="0" borderId="6" xfId="15" applyNumberFormat="1" applyFont="1" applyBorder="1" applyAlignment="1">
      <alignment vertical="top"/>
    </xf>
    <xf numFmtId="165" fontId="13" fillId="0" borderId="6" xfId="10" applyNumberFormat="1" applyFont="1" applyBorder="1" applyAlignment="1">
      <alignment vertical="top"/>
    </xf>
    <xf numFmtId="0" fontId="13" fillId="0" borderId="6" xfId="91" applyFont="1" applyBorder="1" applyAlignment="1">
      <alignment horizontal="center" vertical="top"/>
    </xf>
    <xf numFmtId="0" fontId="13" fillId="0" borderId="0" xfId="14" applyFont="1" applyFill="1" applyAlignment="1">
      <alignment vertical="top" wrapText="1"/>
    </xf>
    <xf numFmtId="14" fontId="13" fillId="0" borderId="6" xfId="14" applyNumberFormat="1" applyFont="1" applyFill="1" applyBorder="1" applyAlignment="1">
      <alignment horizontal="left" vertical="top" wrapText="1"/>
    </xf>
    <xf numFmtId="14" fontId="9" fillId="0" borderId="6" xfId="0" applyNumberFormat="1" applyFont="1" applyBorder="1" applyAlignment="1">
      <alignment horizontal="left"/>
    </xf>
    <xf numFmtId="0" fontId="29" fillId="0" borderId="6" xfId="14" applyFont="1" applyFill="1" applyBorder="1" applyAlignment="1">
      <alignment vertical="top" wrapText="1"/>
    </xf>
    <xf numFmtId="0" fontId="29" fillId="3" borderId="6" xfId="14" applyFont="1" applyFill="1" applyBorder="1" applyAlignment="1">
      <alignment horizontal="center" wrapText="1"/>
    </xf>
    <xf numFmtId="42" fontId="29" fillId="3" borderId="6" xfId="5" applyNumberFormat="1" applyFont="1" applyFill="1" applyBorder="1" applyAlignment="1">
      <alignment horizontal="center" wrapText="1"/>
    </xf>
    <xf numFmtId="0" fontId="29" fillId="3" borderId="6" xfId="0" applyFont="1" applyFill="1" applyBorder="1" applyAlignment="1">
      <alignment horizontal="center" wrapText="1"/>
    </xf>
    <xf numFmtId="10" fontId="29" fillId="3" borderId="6" xfId="15" applyNumberFormat="1" applyFont="1" applyFill="1" applyBorder="1" applyAlignment="1">
      <alignment horizontal="center" wrapText="1"/>
    </xf>
    <xf numFmtId="165" fontId="29" fillId="3" borderId="6" xfId="10" applyNumberFormat="1" applyFont="1" applyFill="1" applyBorder="1" applyAlignment="1">
      <alignment horizontal="center" wrapText="1"/>
    </xf>
    <xf numFmtId="0" fontId="13" fillId="0" borderId="0" xfId="14" applyFont="1" applyFill="1" applyAlignment="1">
      <alignment wrapText="1"/>
    </xf>
    <xf numFmtId="0" fontId="14" fillId="0" borderId="6" xfId="91" applyFont="1" applyFill="1" applyBorder="1" applyAlignment="1">
      <alignment horizontal="right" vertical="top"/>
    </xf>
    <xf numFmtId="9" fontId="14" fillId="0" borderId="6" xfId="15" applyNumberFormat="1" applyFont="1" applyFill="1" applyBorder="1" applyAlignment="1">
      <alignment horizontal="right" vertical="top"/>
    </xf>
    <xf numFmtId="165" fontId="14" fillId="0" borderId="6" xfId="10" applyNumberFormat="1" applyFont="1" applyFill="1" applyBorder="1" applyAlignment="1">
      <alignment vertical="top"/>
    </xf>
    <xf numFmtId="42" fontId="14" fillId="0" borderId="6" xfId="91" applyNumberFormat="1" applyFont="1" applyFill="1" applyBorder="1" applyAlignment="1">
      <alignment vertical="top"/>
    </xf>
    <xf numFmtId="0" fontId="14" fillId="0" borderId="6" xfId="91" applyFont="1" applyFill="1" applyBorder="1" applyAlignment="1">
      <alignment horizontal="center" vertical="top"/>
    </xf>
    <xf numFmtId="0" fontId="13" fillId="0" borderId="0" xfId="14" applyFont="1" applyFill="1" applyAlignment="1">
      <alignment vertical="top"/>
    </xf>
    <xf numFmtId="14" fontId="14" fillId="0" borderId="6" xfId="91" applyNumberFormat="1" applyFont="1" applyFill="1" applyBorder="1" applyAlignment="1">
      <alignment vertical="top"/>
    </xf>
    <xf numFmtId="9" fontId="14" fillId="0" borderId="6" xfId="15" applyNumberFormat="1" applyFont="1" applyFill="1" applyBorder="1" applyAlignment="1">
      <alignment vertical="top"/>
    </xf>
    <xf numFmtId="9" fontId="14" fillId="0" borderId="6" xfId="15" applyNumberFormat="1" applyFont="1" applyFill="1" applyBorder="1" applyAlignment="1">
      <alignment vertical="top" wrapText="1"/>
    </xf>
    <xf numFmtId="165" fontId="14" fillId="0" borderId="0" xfId="0" applyNumberFormat="1" applyFont="1" applyFill="1" applyAlignment="1">
      <alignment vertical="top"/>
    </xf>
    <xf numFmtId="165" fontId="14" fillId="0" borderId="6" xfId="15" applyNumberFormat="1" applyFont="1" applyFill="1" applyBorder="1" applyAlignment="1">
      <alignment vertical="top"/>
    </xf>
    <xf numFmtId="44" fontId="14" fillId="0" borderId="6" xfId="10" applyFont="1" applyFill="1" applyBorder="1" applyAlignment="1">
      <alignment vertical="top"/>
    </xf>
    <xf numFmtId="14" fontId="14" fillId="0" borderId="6" xfId="91" applyNumberFormat="1" applyFont="1" applyFill="1" applyBorder="1" applyAlignment="1">
      <alignment horizontal="right" vertical="top"/>
    </xf>
    <xf numFmtId="165" fontId="10" fillId="0" borderId="10" xfId="0" applyNumberFormat="1" applyFont="1" applyFill="1" applyBorder="1"/>
    <xf numFmtId="42" fontId="14" fillId="0" borderId="6" xfId="5" applyNumberFormat="1" applyFont="1" applyFill="1" applyBorder="1" applyAlignment="1">
      <alignment horizontal="right" vertical="top"/>
    </xf>
    <xf numFmtId="165" fontId="14" fillId="0" borderId="6" xfId="10" applyNumberFormat="1" applyFont="1" applyFill="1" applyBorder="1" applyAlignment="1">
      <alignment horizontal="right" vertical="top" wrapText="1"/>
    </xf>
    <xf numFmtId="165" fontId="14" fillId="0" borderId="6" xfId="5" applyNumberFormat="1" applyFont="1" applyFill="1" applyBorder="1" applyAlignment="1">
      <alignment horizontal="right" vertical="top" wrapText="1"/>
    </xf>
    <xf numFmtId="9" fontId="14" fillId="0" borderId="6" xfId="91" applyNumberFormat="1" applyFont="1" applyFill="1" applyBorder="1" applyAlignment="1">
      <alignment vertical="top"/>
    </xf>
    <xf numFmtId="165" fontId="14" fillId="0" borderId="6" xfId="91" applyNumberFormat="1" applyFont="1" applyFill="1" applyBorder="1" applyAlignment="1">
      <alignment horizontal="center" vertical="top"/>
    </xf>
    <xf numFmtId="165" fontId="14" fillId="0" borderId="6" xfId="91" applyNumberFormat="1" applyFont="1" applyFill="1" applyBorder="1" applyAlignment="1">
      <alignment vertical="top"/>
    </xf>
    <xf numFmtId="14" fontId="14" fillId="0" borderId="6" xfId="15" applyNumberFormat="1" applyFont="1" applyFill="1" applyBorder="1" applyAlignment="1">
      <alignment vertical="top"/>
    </xf>
    <xf numFmtId="14" fontId="14" fillId="0" borderId="6" xfId="15" applyNumberFormat="1" applyFont="1" applyFill="1" applyBorder="1" applyAlignment="1">
      <alignment horizontal="right" vertical="top"/>
    </xf>
    <xf numFmtId="42" fontId="14" fillId="0" borderId="0" xfId="14" applyNumberFormat="1" applyFont="1" applyFill="1" applyBorder="1" applyAlignment="1">
      <alignment vertical="top" wrapText="1"/>
    </xf>
    <xf numFmtId="0" fontId="14" fillId="0" borderId="6" xfId="0" applyFont="1" applyFill="1" applyBorder="1" applyAlignment="1">
      <alignment vertical="top" wrapText="1"/>
    </xf>
    <xf numFmtId="8" fontId="14" fillId="0" borderId="6" xfId="15" applyNumberFormat="1" applyFont="1" applyFill="1" applyBorder="1" applyAlignment="1">
      <alignment vertical="top"/>
    </xf>
    <xf numFmtId="42" fontId="14" fillId="0" borderId="6" xfId="10" applyNumberFormat="1" applyFont="1" applyFill="1" applyBorder="1" applyAlignment="1">
      <alignment vertical="top"/>
    </xf>
    <xf numFmtId="9" fontId="14" fillId="0" borderId="6" xfId="10" applyNumberFormat="1" applyFont="1" applyFill="1" applyBorder="1" applyAlignment="1">
      <alignment vertical="top"/>
    </xf>
    <xf numFmtId="165" fontId="14" fillId="0" borderId="6" xfId="91" applyNumberFormat="1" applyFont="1" applyFill="1" applyBorder="1" applyAlignment="1">
      <alignment horizontal="right" vertical="top"/>
    </xf>
    <xf numFmtId="0" fontId="40" fillId="0" borderId="6" xfId="7" applyFont="1" applyFill="1" applyBorder="1" applyAlignment="1">
      <alignment horizontal="center" vertical="top" wrapText="1"/>
    </xf>
    <xf numFmtId="0" fontId="29" fillId="0" borderId="6" xfId="14" applyFont="1" applyFill="1" applyBorder="1" applyAlignment="1">
      <alignment horizontal="left" vertical="top" wrapText="1"/>
    </xf>
    <xf numFmtId="0" fontId="15" fillId="0" borderId="6" xfId="0" applyFont="1" applyFill="1" applyBorder="1" applyAlignment="1">
      <alignment vertical="top" wrapText="1"/>
    </xf>
    <xf numFmtId="165" fontId="15" fillId="0" borderId="6" xfId="0" applyNumberFormat="1" applyFont="1" applyFill="1" applyBorder="1" applyAlignment="1">
      <alignment vertical="top" wrapText="1"/>
    </xf>
    <xf numFmtId="0" fontId="13" fillId="0" borderId="6" xfId="91" applyFont="1" applyFill="1" applyBorder="1" applyAlignment="1">
      <alignment vertical="top"/>
    </xf>
    <xf numFmtId="42" fontId="29" fillId="0" borderId="6" xfId="91" applyNumberFormat="1" applyFont="1" applyBorder="1" applyAlignment="1">
      <alignment vertical="top"/>
    </xf>
    <xf numFmtId="0" fontId="29" fillId="0" borderId="6" xfId="91" applyFont="1" applyBorder="1" applyAlignment="1">
      <alignment horizontal="center" vertical="top"/>
    </xf>
    <xf numFmtId="0" fontId="13" fillId="0" borderId="0" xfId="0" applyFont="1"/>
    <xf numFmtId="0" fontId="13" fillId="0" borderId="0" xfId="0" applyFont="1" applyAlignment="1">
      <alignment wrapText="1"/>
    </xf>
    <xf numFmtId="42" fontId="13" fillId="0" borderId="0" xfId="0" applyNumberFormat="1" applyFont="1"/>
    <xf numFmtId="165" fontId="13" fillId="0" borderId="0" xfId="0" applyNumberFormat="1" applyFont="1"/>
    <xf numFmtId="10" fontId="13" fillId="0" borderId="0" xfId="15" applyNumberFormat="1" applyFont="1"/>
    <xf numFmtId="165" fontId="13" fillId="0" borderId="0" xfId="10" applyNumberFormat="1" applyFont="1"/>
    <xf numFmtId="0" fontId="13" fillId="0" borderId="0" xfId="0" applyFont="1" applyAlignment="1">
      <alignment horizontal="center" vertical="top"/>
    </xf>
    <xf numFmtId="165" fontId="0" fillId="0" borderId="0" xfId="0" applyNumberFormat="1"/>
    <xf numFmtId="0" fontId="13" fillId="0" borderId="0" xfId="91" applyFont="1" applyAlignment="1">
      <alignment vertical="top"/>
    </xf>
    <xf numFmtId="0" fontId="13" fillId="0" borderId="0" xfId="91" applyFont="1" applyAlignment="1">
      <alignment vertical="top" wrapText="1"/>
    </xf>
    <xf numFmtId="10" fontId="13" fillId="0" borderId="0" xfId="15" applyNumberFormat="1" applyFont="1" applyAlignment="1">
      <alignment vertical="top"/>
    </xf>
    <xf numFmtId="165" fontId="13" fillId="0" borderId="0" xfId="10" applyNumberFormat="1" applyFont="1" applyAlignment="1">
      <alignment vertical="top"/>
    </xf>
    <xf numFmtId="0" fontId="13" fillId="0" borderId="0" xfId="91" applyFont="1" applyAlignment="1">
      <alignment horizontal="center" vertical="top"/>
    </xf>
    <xf numFmtId="0" fontId="13" fillId="0" borderId="0" xfId="14" applyFont="1" applyAlignment="1">
      <alignment vertical="top"/>
    </xf>
    <xf numFmtId="0" fontId="13" fillId="0" borderId="0" xfId="14" applyFont="1" applyAlignment="1">
      <alignment vertical="top" wrapText="1"/>
    </xf>
    <xf numFmtId="42" fontId="13" fillId="0" borderId="0" xfId="5" applyNumberFormat="1" applyFont="1" applyAlignment="1">
      <alignment horizontal="right" vertical="top"/>
    </xf>
    <xf numFmtId="0" fontId="0" fillId="0" borderId="35" xfId="0" applyNumberFormat="1" applyFill="1" applyBorder="1" applyAlignment="1">
      <alignment horizontal="center" wrapText="1"/>
    </xf>
    <xf numFmtId="0" fontId="0" fillId="0" borderId="27" xfId="0" applyNumberFormat="1" applyFont="1" applyFill="1" applyBorder="1" applyAlignment="1">
      <alignment horizontal="center" wrapText="1"/>
    </xf>
    <xf numFmtId="0" fontId="0" fillId="0" borderId="54" xfId="0" quotePrefix="1" applyNumberFormat="1" applyFill="1" applyBorder="1" applyAlignment="1">
      <alignment horizontal="center" wrapText="1"/>
    </xf>
    <xf numFmtId="0" fontId="0" fillId="0" borderId="0" xfId="0" applyAlignment="1">
      <alignment vertical="center"/>
    </xf>
    <xf numFmtId="42" fontId="0" fillId="0" borderId="0" xfId="10" applyNumberFormat="1" applyFont="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41" fillId="0" borderId="0" xfId="0" applyFont="1" applyAlignment="1">
      <alignment vertical="center"/>
    </xf>
    <xf numFmtId="42" fontId="0" fillId="0" borderId="0" xfId="10" applyNumberFormat="1" applyFont="1" applyBorder="1" applyAlignment="1">
      <alignment vertical="center"/>
    </xf>
    <xf numFmtId="0" fontId="9" fillId="0" borderId="0" xfId="0" applyFont="1" applyBorder="1" applyAlignment="1">
      <alignment horizontal="center" vertical="center"/>
    </xf>
    <xf numFmtId="14" fontId="9" fillId="0" borderId="6" xfId="0" applyNumberFormat="1" applyFont="1" applyBorder="1" applyAlignment="1">
      <alignment horizontal="left" vertical="center"/>
    </xf>
    <xf numFmtId="0" fontId="0" fillId="0" borderId="0" xfId="0" applyBorder="1" applyAlignment="1">
      <alignment horizontal="left" vertical="center"/>
    </xf>
    <xf numFmtId="0" fontId="41" fillId="0" borderId="0" xfId="0" applyFont="1" applyAlignment="1">
      <alignment vertical="center" wrapText="1"/>
    </xf>
    <xf numFmtId="166" fontId="0" fillId="0" borderId="6" xfId="10" applyNumberFormat="1" applyFont="1" applyBorder="1" applyAlignment="1">
      <alignment horizontal="center" vertical="center" wrapText="1"/>
    </xf>
    <xf numFmtId="0" fontId="0" fillId="0" borderId="6" xfId="0" applyBorder="1" applyAlignment="1">
      <alignment horizontal="center" vertical="center"/>
    </xf>
    <xf numFmtId="9" fontId="0" fillId="0" borderId="6" xfId="0" applyNumberFormat="1" applyBorder="1" applyAlignment="1">
      <alignment horizontal="center" vertical="center"/>
    </xf>
    <xf numFmtId="42" fontId="0" fillId="0" borderId="8" xfId="10" applyNumberFormat="1" applyFont="1" applyBorder="1" applyAlignment="1">
      <alignment horizontal="center" vertical="center"/>
    </xf>
    <xf numFmtId="41" fontId="0" fillId="0" borderId="6" xfId="10" applyNumberFormat="1" applyFont="1" applyBorder="1" applyAlignment="1">
      <alignment vertical="center"/>
    </xf>
    <xf numFmtId="49" fontId="0" fillId="0" borderId="6" xfId="0" applyNumberFormat="1" applyBorder="1" applyAlignment="1">
      <alignment horizontal="center" vertical="center"/>
    </xf>
    <xf numFmtId="42" fontId="0" fillId="0" borderId="8" xfId="10" applyNumberFormat="1" applyFont="1" applyBorder="1" applyAlignment="1">
      <alignment vertical="center"/>
    </xf>
    <xf numFmtId="0" fontId="0" fillId="0" borderId="6" xfId="0" applyBorder="1" applyAlignment="1">
      <alignment vertical="center"/>
    </xf>
    <xf numFmtId="42" fontId="0" fillId="0" borderId="6" xfId="10" applyNumberFormat="1" applyFont="1" applyBorder="1" applyAlignment="1">
      <alignment vertical="center"/>
    </xf>
    <xf numFmtId="0" fontId="0" fillId="0" borderId="8" xfId="0" applyBorder="1" applyAlignment="1">
      <alignment vertical="center"/>
    </xf>
    <xf numFmtId="0" fontId="11" fillId="0" borderId="6" xfId="0" applyFont="1" applyBorder="1" applyAlignment="1">
      <alignment vertical="center"/>
    </xf>
    <xf numFmtId="42" fontId="0" fillId="0" borderId="6" xfId="0" applyNumberFormat="1" applyBorder="1" applyAlignment="1">
      <alignment horizontal="center" vertical="center"/>
    </xf>
    <xf numFmtId="0" fontId="0" fillId="0" borderId="10" xfId="0" applyBorder="1" applyAlignment="1">
      <alignment vertical="center"/>
    </xf>
    <xf numFmtId="42" fontId="0" fillId="0" borderId="10" xfId="10" applyNumberFormat="1" applyFont="1" applyBorder="1" applyAlignment="1">
      <alignment vertical="center"/>
    </xf>
    <xf numFmtId="0" fontId="0" fillId="0" borderId="10" xfId="0" applyBorder="1" applyAlignment="1">
      <alignment horizontal="center" vertical="center"/>
    </xf>
    <xf numFmtId="42" fontId="0" fillId="0" borderId="3" xfId="10" applyNumberFormat="1" applyFont="1"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7" fillId="0" borderId="14" xfId="0" applyFont="1" applyBorder="1" applyAlignment="1">
      <alignment horizontal="center" vertical="center"/>
    </xf>
    <xf numFmtId="42" fontId="7" fillId="0" borderId="15" xfId="10" applyNumberFormat="1" applyFont="1" applyBorder="1" applyAlignment="1">
      <alignment vertical="center"/>
    </xf>
    <xf numFmtId="42" fontId="7" fillId="0" borderId="16" xfId="10" applyNumberFormat="1" applyFont="1" applyBorder="1" applyAlignment="1">
      <alignment vertical="center"/>
    </xf>
    <xf numFmtId="44" fontId="0" fillId="0" borderId="17" xfId="10" applyFont="1" applyBorder="1" applyAlignment="1">
      <alignment horizontal="center" vertical="center"/>
    </xf>
    <xf numFmtId="42" fontId="0" fillId="0" borderId="2" xfId="0" applyNumberFormat="1" applyBorder="1" applyAlignment="1">
      <alignment horizontal="center" vertical="center"/>
    </xf>
    <xf numFmtId="0" fontId="0" fillId="0" borderId="2" xfId="0" applyBorder="1" applyAlignment="1">
      <alignment horizontal="center" vertical="center"/>
    </xf>
    <xf numFmtId="165" fontId="7" fillId="0" borderId="16" xfId="0" applyNumberFormat="1" applyFont="1" applyBorder="1" applyAlignment="1">
      <alignment vertical="center"/>
    </xf>
    <xf numFmtId="0" fontId="0" fillId="0" borderId="17" xfId="0" applyBorder="1" applyAlignment="1">
      <alignment vertical="center"/>
    </xf>
    <xf numFmtId="0" fontId="41" fillId="0" borderId="0" xfId="0" applyFont="1" applyBorder="1" applyAlignment="1">
      <alignment vertical="center"/>
    </xf>
    <xf numFmtId="0" fontId="7" fillId="0" borderId="0" xfId="0" applyFont="1" applyBorder="1" applyAlignment="1">
      <alignment vertical="center"/>
    </xf>
    <xf numFmtId="42" fontId="7" fillId="0" borderId="0" xfId="10" applyNumberFormat="1" applyFont="1" applyBorder="1" applyAlignment="1">
      <alignment vertical="center"/>
    </xf>
    <xf numFmtId="0" fontId="7" fillId="0" borderId="0" xfId="0" applyFont="1" applyBorder="1" applyAlignment="1">
      <alignment horizontal="center" vertical="center"/>
    </xf>
    <xf numFmtId="164" fontId="0" fillId="0" borderId="6" xfId="0" applyNumberFormat="1" applyBorder="1" applyAlignment="1">
      <alignment horizontal="center" vertical="center"/>
    </xf>
    <xf numFmtId="0" fontId="0" fillId="0" borderId="6" xfId="0" applyBorder="1"/>
    <xf numFmtId="42" fontId="7" fillId="0" borderId="22" xfId="10" applyNumberFormat="1" applyFont="1" applyBorder="1" applyAlignment="1">
      <alignment vertical="center"/>
    </xf>
    <xf numFmtId="42" fontId="7" fillId="0" borderId="23" xfId="10" applyNumberFormat="1" applyFont="1" applyBorder="1" applyAlignment="1">
      <alignment vertical="center"/>
    </xf>
    <xf numFmtId="164" fontId="42" fillId="0" borderId="0" xfId="0" applyNumberFormat="1" applyFont="1" applyFill="1" applyAlignment="1">
      <alignment horizontal="center" wrapText="1"/>
    </xf>
    <xf numFmtId="0" fontId="22" fillId="0" borderId="0" xfId="0" applyFont="1" applyFill="1" applyAlignment="1">
      <alignment horizontal="center" vertical="center" wrapText="1"/>
    </xf>
    <xf numFmtId="40" fontId="0" fillId="0" borderId="0" xfId="0" applyNumberFormat="1" applyFont="1" applyFill="1" applyAlignment="1">
      <alignment horizontal="left" wrapText="1"/>
    </xf>
    <xf numFmtId="0" fontId="7" fillId="0" borderId="6" xfId="0" applyFont="1" applyFill="1" applyBorder="1" applyAlignment="1">
      <alignment horizontal="left" vertical="center" wrapText="1"/>
    </xf>
    <xf numFmtId="164" fontId="0" fillId="0" borderId="0" xfId="0" applyNumberFormat="1" applyFont="1" applyFill="1" applyBorder="1" applyAlignment="1">
      <alignment horizontal="left" vertical="center" wrapText="1"/>
    </xf>
    <xf numFmtId="166" fontId="23" fillId="0" borderId="0" xfId="0" applyNumberFormat="1" applyFont="1" applyFill="1" applyBorder="1" applyAlignment="1" applyProtection="1">
      <alignment horizontal="left" vertical="center" wrapText="1"/>
    </xf>
    <xf numFmtId="9" fontId="21" fillId="0" borderId="0" xfId="0" applyNumberFormat="1" applyFont="1" applyFill="1" applyBorder="1" applyAlignment="1" applyProtection="1">
      <alignment horizontal="left" vertical="center" wrapText="1"/>
    </xf>
    <xf numFmtId="9" fontId="21" fillId="0" borderId="0" xfId="0" applyNumberFormat="1" applyFont="1" applyFill="1" applyBorder="1" applyAlignment="1" applyProtection="1">
      <alignment horizontal="left" vertical="center" wrapText="1"/>
      <protection locked="0"/>
    </xf>
    <xf numFmtId="0" fontId="0" fillId="0" borderId="0" xfId="0" applyFont="1" applyFill="1" applyAlignment="1">
      <alignment horizontal="left" vertical="center" wrapText="1"/>
    </xf>
    <xf numFmtId="14" fontId="28" fillId="0" borderId="6" xfId="0" applyNumberFormat="1" applyFont="1" applyFill="1" applyBorder="1" applyAlignment="1">
      <alignment horizontal="center" vertical="center" wrapText="1"/>
    </xf>
    <xf numFmtId="164" fontId="42" fillId="0" borderId="0" xfId="0" applyNumberFormat="1" applyFont="1" applyFill="1" applyAlignment="1">
      <alignment horizontal="center" vertical="center" wrapText="1"/>
    </xf>
    <xf numFmtId="14" fontId="43" fillId="0" borderId="0" xfId="0" applyNumberFormat="1" applyFont="1" applyFill="1" applyBorder="1" applyAlignment="1">
      <alignment horizontal="center" vertical="center" wrapText="1"/>
    </xf>
    <xf numFmtId="40" fontId="0" fillId="0" borderId="0" xfId="0" applyNumberFormat="1" applyFont="1" applyFill="1" applyAlignment="1">
      <alignment horizontal="left" vertical="center" wrapText="1"/>
    </xf>
    <xf numFmtId="0" fontId="26" fillId="0" borderId="24" xfId="0" applyFont="1" applyFill="1" applyBorder="1" applyAlignment="1">
      <alignment horizontal="center" vertical="center" wrapText="1"/>
    </xf>
    <xf numFmtId="0" fontId="26" fillId="0" borderId="25" xfId="0" applyFont="1" applyFill="1" applyBorder="1" applyAlignment="1">
      <alignment horizontal="center" vertical="center" wrapText="1"/>
    </xf>
    <xf numFmtId="164" fontId="26" fillId="0" borderId="25" xfId="0" applyNumberFormat="1" applyFont="1" applyFill="1" applyBorder="1" applyAlignment="1">
      <alignment horizontal="center" vertical="center" wrapText="1"/>
    </xf>
    <xf numFmtId="9" fontId="26" fillId="0" borderId="25" xfId="0" applyNumberFormat="1" applyFont="1" applyFill="1" applyBorder="1" applyAlignment="1">
      <alignment horizontal="center" vertical="center" wrapText="1"/>
    </xf>
    <xf numFmtId="0" fontId="26" fillId="0" borderId="26" xfId="0" applyFont="1" applyFill="1" applyBorder="1" applyAlignment="1">
      <alignment horizontal="center" wrapText="1"/>
    </xf>
    <xf numFmtId="40" fontId="7" fillId="0" borderId="0" xfId="0" applyNumberFormat="1" applyFont="1" applyFill="1" applyAlignment="1">
      <alignment horizontal="left" wrapText="1"/>
    </xf>
    <xf numFmtId="0" fontId="0" fillId="0" borderId="0" xfId="0" applyNumberFormat="1" applyFont="1" applyFill="1" applyAlignment="1">
      <alignment horizontal="left" wrapText="1"/>
    </xf>
    <xf numFmtId="5" fontId="44" fillId="0" borderId="28" xfId="10" applyNumberFormat="1" applyFont="1" applyFill="1" applyBorder="1" applyAlignment="1">
      <alignment horizontal="center" wrapText="1"/>
    </xf>
    <xf numFmtId="5" fontId="45" fillId="0" borderId="28" xfId="10" applyNumberFormat="1" applyFont="1" applyFill="1" applyBorder="1" applyAlignment="1">
      <alignment horizontal="center" wrapText="1"/>
    </xf>
    <xf numFmtId="40" fontId="0" fillId="0" borderId="0" xfId="0" applyNumberFormat="1" applyFont="1" applyFill="1" applyBorder="1" applyAlignment="1">
      <alignment horizontal="left" wrapText="1"/>
    </xf>
    <xf numFmtId="5" fontId="10" fillId="0" borderId="0" xfId="10" applyNumberFormat="1" applyFont="1" applyFill="1" applyBorder="1" applyAlignment="1">
      <alignment horizontal="center" vertical="center" wrapText="1"/>
    </xf>
    <xf numFmtId="9" fontId="26" fillId="0" borderId="12" xfId="15" applyNumberFormat="1" applyFont="1" applyFill="1" applyBorder="1" applyAlignment="1" applyProtection="1">
      <alignment horizontal="center" vertical="center" wrapText="1"/>
    </xf>
    <xf numFmtId="40" fontId="0" fillId="0" borderId="0" xfId="0" applyNumberFormat="1" applyFont="1" applyFill="1" applyAlignment="1">
      <alignment horizontal="left"/>
    </xf>
    <xf numFmtId="4" fontId="10" fillId="0" borderId="6" xfId="15" applyNumberFormat="1" applyFont="1" applyFill="1" applyBorder="1" applyAlignment="1" applyProtection="1">
      <alignment horizontal="center" vertical="center" wrapText="1"/>
    </xf>
    <xf numFmtId="40" fontId="0" fillId="0" borderId="0" xfId="0" applyNumberFormat="1" applyFont="1" applyFill="1" applyAlignment="1"/>
    <xf numFmtId="40" fontId="21" fillId="0" borderId="0" xfId="0" applyNumberFormat="1" applyFont="1" applyFill="1" applyAlignment="1"/>
    <xf numFmtId="5" fontId="44" fillId="0" borderId="29" xfId="10" applyNumberFormat="1" applyFont="1" applyFill="1" applyBorder="1" applyAlignment="1">
      <alignment horizontal="center" wrapText="1"/>
    </xf>
    <xf numFmtId="0" fontId="10" fillId="0" borderId="0" xfId="0" applyFont="1" applyFill="1" applyAlignment="1">
      <alignment horizontal="center" wrapText="1"/>
    </xf>
    <xf numFmtId="0" fontId="10" fillId="0" borderId="0" xfId="0" applyFont="1" applyFill="1" applyAlignment="1">
      <alignment horizontal="left" wrapText="1"/>
    </xf>
    <xf numFmtId="0" fontId="26" fillId="0" borderId="30" xfId="0" applyFont="1" applyFill="1" applyBorder="1" applyAlignment="1">
      <alignment horizontal="right" wrapText="1"/>
    </xf>
    <xf numFmtId="165" fontId="26" fillId="0" borderId="31" xfId="0" applyNumberFormat="1" applyFont="1" applyFill="1" applyBorder="1" applyAlignment="1">
      <alignment wrapText="1"/>
    </xf>
    <xf numFmtId="164" fontId="26" fillId="0" borderId="16" xfId="0" applyNumberFormat="1" applyFont="1" applyFill="1" applyBorder="1" applyAlignment="1">
      <alignment horizontal="center" wrapText="1"/>
    </xf>
    <xf numFmtId="166" fontId="10" fillId="0" borderId="0" xfId="0" applyNumberFormat="1" applyFont="1" applyFill="1" applyBorder="1" applyAlignment="1" applyProtection="1">
      <alignment wrapText="1"/>
    </xf>
    <xf numFmtId="9" fontId="10" fillId="0" borderId="0" xfId="0" applyNumberFormat="1" applyFont="1" applyFill="1" applyBorder="1" applyAlignment="1" applyProtection="1">
      <alignment wrapText="1"/>
    </xf>
    <xf numFmtId="9" fontId="10" fillId="0" borderId="0" xfId="0" applyNumberFormat="1" applyFont="1" applyFill="1" applyBorder="1" applyAlignment="1">
      <alignment wrapText="1"/>
    </xf>
    <xf numFmtId="0" fontId="44" fillId="0" borderId="32" xfId="0" applyFont="1" applyFill="1" applyBorder="1" applyAlignment="1">
      <alignment horizontal="center" wrapText="1"/>
    </xf>
    <xf numFmtId="9" fontId="24" fillId="0" borderId="0" xfId="0" applyNumberFormat="1" applyFont="1" applyFill="1" applyAlignment="1" applyProtection="1">
      <alignment horizontal="left" wrapText="1"/>
    </xf>
    <xf numFmtId="9" fontId="24" fillId="0" borderId="0" xfId="0" applyNumberFormat="1" applyFont="1" applyFill="1" applyAlignment="1" applyProtection="1">
      <alignment horizontal="left" wrapText="1"/>
      <protection locked="0"/>
    </xf>
    <xf numFmtId="164" fontId="46" fillId="0" borderId="0" xfId="0" applyNumberFormat="1" applyFont="1" applyFill="1" applyBorder="1" applyAlignment="1">
      <alignment horizontal="center" vertical="center" wrapText="1"/>
    </xf>
    <xf numFmtId="0" fontId="21" fillId="0" borderId="0" xfId="0" applyFont="1" applyFill="1" applyBorder="1" applyAlignment="1">
      <alignment vertical="center" wrapText="1"/>
    </xf>
    <xf numFmtId="164" fontId="21" fillId="0" borderId="0" xfId="0" applyNumberFormat="1" applyFont="1" applyFill="1" applyBorder="1" applyAlignment="1">
      <alignment horizontal="left" wrapText="1"/>
    </xf>
    <xf numFmtId="9" fontId="0" fillId="0" borderId="0" xfId="0" applyNumberFormat="1" applyFont="1" applyFill="1" applyAlignment="1">
      <alignment horizontal="left" wrapText="1"/>
    </xf>
    <xf numFmtId="165" fontId="0" fillId="0" borderId="0" xfId="0" applyNumberFormat="1" applyFont="1" applyFill="1" applyAlignment="1">
      <alignment horizontal="left" wrapText="1"/>
    </xf>
    <xf numFmtId="44" fontId="0" fillId="0" borderId="0" xfId="0" applyNumberFormat="1" applyFont="1" applyFill="1" applyAlignment="1">
      <alignment horizontal="left" wrapText="1"/>
    </xf>
    <xf numFmtId="164" fontId="47"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7" xfId="0" applyFont="1" applyFill="1" applyBorder="1" applyAlignment="1" applyProtection="1">
      <alignment horizontal="left" wrapText="1"/>
      <protection locked="0"/>
    </xf>
    <xf numFmtId="0" fontId="0" fillId="0" borderId="20" xfId="0" applyFont="1" applyFill="1" applyBorder="1" applyAlignment="1" applyProtection="1">
      <alignment horizontal="left" wrapText="1"/>
      <protection locked="0"/>
    </xf>
    <xf numFmtId="0" fontId="0" fillId="0" borderId="8" xfId="0" applyFont="1" applyFill="1" applyBorder="1" applyAlignment="1" applyProtection="1">
      <alignment horizontal="left" wrapText="1"/>
      <protection locked="0"/>
    </xf>
    <xf numFmtId="0" fontId="28" fillId="0" borderId="6" xfId="0" applyFont="1" applyFill="1" applyBorder="1" applyAlignment="1">
      <alignment horizontal="center"/>
    </xf>
    <xf numFmtId="0" fontId="28" fillId="0" borderId="7" xfId="0" applyFont="1" applyFill="1" applyBorder="1" applyAlignment="1">
      <alignment horizontal="left" wrapText="1"/>
    </xf>
    <xf numFmtId="0" fontId="28" fillId="0" borderId="20" xfId="0" applyFont="1" applyFill="1" applyBorder="1" applyAlignment="1">
      <alignment horizontal="left" wrapText="1"/>
    </xf>
    <xf numFmtId="0" fontId="28" fillId="0" borderId="8" xfId="0" applyFont="1" applyFill="1" applyBorder="1" applyAlignment="1">
      <alignment horizontal="left" wrapText="1"/>
    </xf>
    <xf numFmtId="0" fontId="7" fillId="0" borderId="6" xfId="0" applyFont="1" applyFill="1" applyBorder="1" applyAlignment="1">
      <alignment horizontal="center"/>
    </xf>
    <xf numFmtId="0" fontId="20" fillId="0" borderId="6" xfId="0" applyFont="1" applyFill="1" applyBorder="1" applyAlignment="1">
      <alignment horizontal="center"/>
    </xf>
    <xf numFmtId="0" fontId="28" fillId="0" borderId="0" xfId="0" applyFont="1"/>
    <xf numFmtId="0" fontId="28" fillId="0" borderId="7" xfId="0" applyFont="1" applyFill="1" applyBorder="1" applyAlignment="1">
      <alignment horizontal="left"/>
    </xf>
    <xf numFmtId="0" fontId="20" fillId="0" borderId="20" xfId="0" applyFont="1" applyFill="1" applyBorder="1" applyAlignment="1">
      <alignment horizontal="left" wrapText="1"/>
    </xf>
    <xf numFmtId="0" fontId="20" fillId="0" borderId="8" xfId="0" applyFont="1" applyFill="1" applyBorder="1" applyAlignment="1">
      <alignment horizontal="left" wrapText="1"/>
    </xf>
    <xf numFmtId="0" fontId="48" fillId="0" borderId="6" xfId="0" applyFont="1" applyFill="1" applyBorder="1" applyAlignment="1">
      <alignment horizontal="center"/>
    </xf>
    <xf numFmtId="0" fontId="28" fillId="0" borderId="0" xfId="0" applyFont="1" applyBorder="1"/>
    <xf numFmtId="0" fontId="49" fillId="0" borderId="6" xfId="0" applyFont="1" applyFill="1" applyBorder="1" applyAlignment="1">
      <alignment horizontal="center"/>
    </xf>
    <xf numFmtId="0" fontId="49" fillId="0" borderId="7" xfId="0" applyFont="1" applyFill="1" applyBorder="1" applyAlignment="1">
      <alignment horizontal="left"/>
    </xf>
    <xf numFmtId="0" fontId="48" fillId="0" borderId="20" xfId="0" applyFont="1" applyFill="1" applyBorder="1" applyAlignment="1">
      <alignment horizontal="left" wrapText="1"/>
    </xf>
    <xf numFmtId="0" fontId="48" fillId="0" borderId="8" xfId="0" applyFont="1" applyFill="1" applyBorder="1" applyAlignment="1">
      <alignment horizontal="left" wrapText="1"/>
    </xf>
    <xf numFmtId="0" fontId="28" fillId="0" borderId="6" xfId="0" applyFont="1" applyFill="1" applyBorder="1" applyAlignment="1">
      <alignment horizontal="left" wrapText="1"/>
    </xf>
    <xf numFmtId="0" fontId="0" fillId="0" borderId="6" xfId="0" applyFill="1" applyBorder="1" applyAlignment="1">
      <alignment horizontal="center"/>
    </xf>
    <xf numFmtId="0" fontId="0" fillId="0" borderId="7" xfId="0" applyFont="1" applyBorder="1" applyAlignment="1">
      <alignment horizontal="left"/>
    </xf>
    <xf numFmtId="0" fontId="0" fillId="0" borderId="8" xfId="0" applyFont="1" applyBorder="1" applyAlignment="1">
      <alignment horizontal="left"/>
    </xf>
    <xf numFmtId="0" fontId="0" fillId="0" borderId="0" xfId="0" applyFill="1"/>
    <xf numFmtId="49" fontId="7" fillId="0" borderId="6" xfId="0" applyNumberFormat="1" applyFont="1" applyFill="1" applyBorder="1" applyAlignment="1">
      <alignment wrapText="1"/>
    </xf>
    <xf numFmtId="0" fontId="0" fillId="0" borderId="0" xfId="0" applyFill="1" applyBorder="1" applyAlignment="1">
      <alignment horizontal="left" wrapText="1"/>
    </xf>
    <xf numFmtId="165" fontId="0" fillId="0" borderId="0" xfId="0" applyNumberFormat="1" applyFill="1"/>
    <xf numFmtId="165" fontId="0" fillId="0" borderId="0" xfId="10" applyNumberFormat="1" applyFont="1" applyFill="1"/>
    <xf numFmtId="0" fontId="0" fillId="0" borderId="0" xfId="0" applyFill="1" applyAlignment="1">
      <alignment horizontal="center" vertical="center"/>
    </xf>
    <xf numFmtId="9" fontId="0" fillId="0" borderId="0" xfId="0" applyNumberFormat="1" applyFill="1" applyBorder="1" applyAlignment="1">
      <alignment horizontal="center" vertical="center"/>
    </xf>
    <xf numFmtId="9" fontId="0" fillId="0" borderId="0" xfId="0" applyNumberFormat="1" applyFill="1" applyAlignment="1">
      <alignment horizontal="center" vertical="center"/>
    </xf>
    <xf numFmtId="0" fontId="0" fillId="0" borderId="0" xfId="0" applyFill="1" applyAlignment="1">
      <alignment horizontal="center"/>
    </xf>
    <xf numFmtId="14" fontId="0" fillId="0" borderId="0" xfId="0" applyNumberFormat="1" applyFill="1" applyBorder="1" applyAlignment="1">
      <alignment horizontal="left" wrapText="1"/>
    </xf>
    <xf numFmtId="165" fontId="0" fillId="0" borderId="0" xfId="10" applyNumberFormat="1" applyFont="1" applyFill="1" applyBorder="1"/>
    <xf numFmtId="0" fontId="9" fillId="0" borderId="0" xfId="0" applyFont="1" applyFill="1" applyBorder="1" applyAlignment="1">
      <alignment horizontal="center" vertical="center"/>
    </xf>
    <xf numFmtId="14" fontId="9" fillId="0" borderId="6" xfId="0" applyNumberFormat="1" applyFont="1" applyFill="1" applyBorder="1" applyAlignment="1">
      <alignment horizontal="left"/>
    </xf>
    <xf numFmtId="0" fontId="0" fillId="0" borderId="0" xfId="0" applyFill="1" applyBorder="1" applyAlignment="1">
      <alignment horizontal="left"/>
    </xf>
    <xf numFmtId="49" fontId="7" fillId="0" borderId="9" xfId="0" applyNumberFormat="1" applyFont="1" applyFill="1" applyBorder="1" applyAlignment="1">
      <alignment wrapText="1"/>
    </xf>
    <xf numFmtId="0" fontId="0" fillId="0" borderId="9" xfId="0" applyFill="1" applyBorder="1" applyAlignment="1">
      <alignment wrapText="1"/>
    </xf>
    <xf numFmtId="0" fontId="0" fillId="0" borderId="0" xfId="0" applyFill="1" applyAlignment="1">
      <alignment wrapText="1"/>
    </xf>
    <xf numFmtId="0" fontId="0" fillId="0" borderId="6" xfId="0" applyFill="1" applyBorder="1" applyAlignment="1">
      <alignment horizontal="center" vertical="center"/>
    </xf>
    <xf numFmtId="49" fontId="0" fillId="0" borderId="6" xfId="0" applyNumberFormat="1" applyFont="1" applyFill="1" applyBorder="1" applyAlignment="1">
      <alignment horizontal="center" vertical="center"/>
    </xf>
    <xf numFmtId="165" fontId="0" fillId="0" borderId="6" xfId="0" applyNumberFormat="1" applyFill="1" applyBorder="1" applyAlignment="1">
      <alignment vertical="center"/>
    </xf>
    <xf numFmtId="165" fontId="0" fillId="0" borderId="6" xfId="10" applyNumberFormat="1" applyFont="1" applyFill="1" applyBorder="1" applyAlignment="1">
      <alignment vertical="center"/>
    </xf>
    <xf numFmtId="14" fontId="0" fillId="0" borderId="6" xfId="0" applyNumberFormat="1" applyFill="1" applyBorder="1" applyAlignment="1">
      <alignment horizontal="center" vertical="center"/>
    </xf>
    <xf numFmtId="9" fontId="0" fillId="0" borderId="6" xfId="0" applyNumberFormat="1" applyFill="1" applyBorder="1" applyAlignment="1">
      <alignment horizontal="center" vertical="center"/>
    </xf>
    <xf numFmtId="0" fontId="0" fillId="0" borderId="0" xfId="0" applyFill="1" applyAlignment="1">
      <alignment vertical="center"/>
    </xf>
    <xf numFmtId="49" fontId="0" fillId="0" borderId="6" xfId="0" applyNumberFormat="1" applyFill="1" applyBorder="1" applyAlignment="1">
      <alignment horizontal="center" vertical="center"/>
    </xf>
    <xf numFmtId="0" fontId="0" fillId="0" borderId="0" xfId="0" applyFill="1" applyBorder="1" applyAlignment="1">
      <alignment vertical="center"/>
    </xf>
    <xf numFmtId="49" fontId="0" fillId="0" borderId="6" xfId="0" quotePrefix="1" applyNumberFormat="1" applyFont="1" applyFill="1" applyBorder="1" applyAlignment="1">
      <alignment horizontal="center" vertical="center"/>
    </xf>
    <xf numFmtId="0" fontId="0" fillId="0" borderId="0" xfId="0" applyFill="1" applyBorder="1"/>
    <xf numFmtId="49" fontId="0" fillId="0" borderId="0" xfId="0" applyNumberFormat="1" applyFill="1" applyBorder="1" applyAlignment="1">
      <alignment horizontal="center"/>
    </xf>
    <xf numFmtId="0" fontId="7" fillId="0" borderId="30" xfId="0" applyFont="1" applyFill="1" applyBorder="1" applyAlignment="1">
      <alignment horizontal="center"/>
    </xf>
    <xf numFmtId="165" fontId="7" fillId="0" borderId="31" xfId="0" applyNumberFormat="1" applyFont="1" applyFill="1" applyBorder="1"/>
    <xf numFmtId="165" fontId="7" fillId="0" borderId="31" xfId="10" applyNumberFormat="1" applyFont="1" applyFill="1" applyBorder="1"/>
    <xf numFmtId="0" fontId="0" fillId="0" borderId="32" xfId="0" applyFill="1" applyBorder="1" applyAlignment="1">
      <alignment horizontal="center" vertical="center"/>
    </xf>
    <xf numFmtId="0" fontId="0" fillId="0" borderId="32" xfId="0" applyFill="1" applyBorder="1" applyAlignment="1">
      <alignment horizontal="center"/>
    </xf>
    <xf numFmtId="0" fontId="7" fillId="0" borderId="0" xfId="0" applyFont="1" applyFill="1" applyBorder="1" applyAlignment="1">
      <alignment wrapText="1"/>
    </xf>
    <xf numFmtId="0" fontId="7" fillId="0" borderId="0" xfId="0" applyFont="1" applyFill="1" applyBorder="1" applyAlignment="1"/>
    <xf numFmtId="165" fontId="7" fillId="0" borderId="0" xfId="0" applyNumberFormat="1" applyFont="1" applyFill="1" applyBorder="1" applyAlignment="1"/>
    <xf numFmtId="165" fontId="7" fillId="0" borderId="0" xfId="10" applyNumberFormat="1" applyFont="1" applyFill="1" applyBorder="1" applyAlignment="1"/>
    <xf numFmtId="0" fontId="7" fillId="0" borderId="0" xfId="0" applyFont="1" applyFill="1" applyBorder="1" applyAlignment="1">
      <alignment horizontal="center" vertical="center"/>
    </xf>
    <xf numFmtId="9" fontId="7" fillId="0" borderId="0" xfId="0" applyNumberFormat="1" applyFont="1" applyFill="1" applyBorder="1" applyAlignment="1">
      <alignment horizontal="center" vertical="center"/>
    </xf>
    <xf numFmtId="0" fontId="0" fillId="0" borderId="0" xfId="0" applyFill="1" applyBorder="1" applyAlignment="1">
      <alignment horizontal="center"/>
    </xf>
    <xf numFmtId="49" fontId="0" fillId="0" borderId="0" xfId="0" applyNumberFormat="1" applyFill="1"/>
    <xf numFmtId="0" fontId="10" fillId="0" borderId="6" xfId="0" applyFont="1" applyBorder="1" applyAlignment="1">
      <alignment horizontal="center" vertical="center"/>
    </xf>
    <xf numFmtId="0" fontId="10" fillId="0" borderId="6" xfId="0" applyFont="1" applyFill="1" applyBorder="1" applyAlignment="1">
      <alignment horizontal="center" vertical="center"/>
    </xf>
    <xf numFmtId="14" fontId="12" fillId="0" borderId="6" xfId="0" applyNumberFormat="1" applyFont="1" applyBorder="1" applyAlignment="1">
      <alignment horizontal="left"/>
    </xf>
    <xf numFmtId="14" fontId="0" fillId="0" borderId="6" xfId="0" applyNumberFormat="1" applyBorder="1"/>
    <xf numFmtId="42" fontId="0" fillId="0" borderId="8" xfId="10" applyNumberFormat="1" applyFont="1" applyBorder="1"/>
    <xf numFmtId="42" fontId="0" fillId="0" borderId="6" xfId="10" applyNumberFormat="1" applyFont="1" applyBorder="1"/>
    <xf numFmtId="167" fontId="0" fillId="0" borderId="6" xfId="0" applyNumberFormat="1" applyBorder="1"/>
    <xf numFmtId="0" fontId="0" fillId="0" borderId="6" xfId="0" applyFill="1" applyBorder="1" applyAlignment="1">
      <alignment horizontal="center" wrapText="1"/>
    </xf>
    <xf numFmtId="164" fontId="0" fillId="0" borderId="6" xfId="0" applyNumberFormat="1" applyBorder="1"/>
    <xf numFmtId="42" fontId="0" fillId="0" borderId="6" xfId="0" applyNumberFormat="1" applyBorder="1" applyAlignment="1">
      <alignment horizontal="right"/>
    </xf>
    <xf numFmtId="167" fontId="0" fillId="0" borderId="6" xfId="10" applyNumberFormat="1" applyFont="1" applyBorder="1"/>
    <xf numFmtId="0" fontId="0" fillId="0" borderId="6" xfId="0" applyBorder="1" applyAlignment="1">
      <alignment horizontal="right"/>
    </xf>
    <xf numFmtId="167" fontId="0" fillId="0" borderId="10" xfId="0" applyNumberFormat="1" applyBorder="1"/>
    <xf numFmtId="167" fontId="0" fillId="0" borderId="10" xfId="10" applyNumberFormat="1" applyFont="1" applyBorder="1"/>
    <xf numFmtId="0" fontId="0" fillId="0" borderId="10" xfId="0" applyBorder="1"/>
    <xf numFmtId="0" fontId="0" fillId="0" borderId="6" xfId="0" applyBorder="1" applyAlignment="1"/>
    <xf numFmtId="0" fontId="0" fillId="0" borderId="0" xfId="0" applyBorder="1" applyAlignment="1">
      <alignment horizontal="center"/>
    </xf>
    <xf numFmtId="0" fontId="0" fillId="0" borderId="0" xfId="0" applyBorder="1" applyAlignment="1"/>
    <xf numFmtId="0" fontId="7" fillId="0" borderId="14" xfId="0" applyFont="1" applyBorder="1" applyAlignment="1">
      <alignment horizontal="center"/>
    </xf>
    <xf numFmtId="165" fontId="7" fillId="0" borderId="15" xfId="0" applyNumberFormat="1" applyFont="1" applyBorder="1"/>
    <xf numFmtId="165" fontId="7" fillId="0" borderId="16" xfId="0" applyNumberFormat="1" applyFont="1" applyBorder="1"/>
    <xf numFmtId="0" fontId="0" fillId="0" borderId="17" xfId="0" applyBorder="1"/>
    <xf numFmtId="0" fontId="0" fillId="0" borderId="2" xfId="0" applyBorder="1"/>
    <xf numFmtId="0" fontId="7" fillId="0" borderId="0" xfId="0" applyFont="1" applyBorder="1" applyAlignment="1"/>
    <xf numFmtId="0" fontId="0" fillId="0" borderId="0" xfId="0" applyBorder="1" applyAlignment="1">
      <alignment vertical="top" wrapText="1"/>
    </xf>
    <xf numFmtId="165" fontId="0" fillId="0" borderId="0" xfId="0" applyNumberFormat="1" applyBorder="1"/>
    <xf numFmtId="0" fontId="0" fillId="0" borderId="11" xfId="0" applyFill="1" applyBorder="1" applyAlignment="1">
      <alignment horizontal="center"/>
    </xf>
    <xf numFmtId="0" fontId="8" fillId="0" borderId="1" xfId="14" applyFont="1" applyBorder="1" applyAlignment="1">
      <alignment horizontal="left"/>
    </xf>
    <xf numFmtId="0" fontId="8" fillId="0" borderId="2" xfId="14" applyFont="1" applyBorder="1"/>
    <xf numFmtId="169" fontId="8" fillId="0" borderId="2" xfId="14" applyNumberFormat="1" applyFont="1" applyBorder="1" applyAlignment="1">
      <alignment wrapText="1"/>
    </xf>
    <xf numFmtId="0" fontId="8" fillId="0" borderId="2" xfId="14" applyFont="1" applyBorder="1" applyAlignment="1">
      <alignment wrapText="1"/>
    </xf>
    <xf numFmtId="49" fontId="7" fillId="0" borderId="2" xfId="14" applyNumberFormat="1" applyFont="1" applyBorder="1" applyAlignment="1">
      <alignment wrapText="1"/>
    </xf>
    <xf numFmtId="164" fontId="8" fillId="0" borderId="1" xfId="1" applyNumberFormat="1" applyFont="1" applyFill="1" applyBorder="1" applyAlignment="1">
      <alignment horizontal="right"/>
    </xf>
    <xf numFmtId="0" fontId="8" fillId="0" borderId="2" xfId="14" applyFont="1" applyBorder="1" applyAlignment="1">
      <alignment horizontal="right"/>
    </xf>
    <xf numFmtId="0" fontId="8" fillId="0" borderId="2" xfId="14" applyFont="1" applyFill="1" applyBorder="1"/>
    <xf numFmtId="5" fontId="8" fillId="0" borderId="2" xfId="14" applyNumberFormat="1" applyFont="1" applyBorder="1" applyAlignment="1">
      <alignment horizontal="right"/>
    </xf>
    <xf numFmtId="0" fontId="8" fillId="0" borderId="2" xfId="14" applyFont="1" applyBorder="1" applyAlignment="1">
      <alignment horizontal="right" wrapText="1"/>
    </xf>
    <xf numFmtId="0" fontId="8" fillId="0" borderId="0" xfId="14" applyFont="1" applyFill="1" applyBorder="1"/>
    <xf numFmtId="0" fontId="8" fillId="0" borderId="4" xfId="14" applyFont="1" applyBorder="1" applyAlignment="1">
      <alignment horizontal="left"/>
    </xf>
    <xf numFmtId="0" fontId="8" fillId="0" borderId="0" xfId="14" applyFont="1" applyBorder="1"/>
    <xf numFmtId="169" fontId="8" fillId="0" borderId="0" xfId="14" applyNumberFormat="1" applyFont="1" applyBorder="1" applyAlignment="1">
      <alignment wrapText="1"/>
    </xf>
    <xf numFmtId="0" fontId="8" fillId="0" borderId="0" xfId="14" applyFont="1" applyBorder="1" applyAlignment="1">
      <alignment wrapText="1"/>
    </xf>
    <xf numFmtId="49" fontId="7" fillId="0" borderId="0" xfId="14" applyNumberFormat="1" applyFont="1" applyBorder="1" applyAlignment="1">
      <alignment wrapText="1"/>
    </xf>
    <xf numFmtId="164" fontId="8" fillId="0" borderId="4" xfId="1" applyNumberFormat="1" applyFont="1" applyFill="1" applyBorder="1" applyAlignment="1">
      <alignment horizontal="right"/>
    </xf>
    <xf numFmtId="5" fontId="8" fillId="0" borderId="0" xfId="14" applyNumberFormat="1" applyFont="1" applyBorder="1" applyAlignment="1">
      <alignment horizontal="right"/>
    </xf>
    <xf numFmtId="49" fontId="7" fillId="0" borderId="0" xfId="14" applyNumberFormat="1" applyFont="1" applyBorder="1" applyAlignment="1"/>
    <xf numFmtId="0" fontId="8" fillId="0" borderId="0" xfId="14" applyFont="1" applyBorder="1" applyAlignment="1"/>
    <xf numFmtId="0" fontId="8" fillId="0" borderId="0" xfId="14" applyFont="1" applyFill="1" applyBorder="1" applyAlignment="1"/>
    <xf numFmtId="0" fontId="8" fillId="0" borderId="13" xfId="14" applyFont="1" applyBorder="1" applyAlignment="1">
      <alignment horizontal="left"/>
    </xf>
    <xf numFmtId="0" fontId="8" fillId="0" borderId="9" xfId="14" applyFont="1" applyBorder="1"/>
    <xf numFmtId="169" fontId="8" fillId="0" borderId="9" xfId="14" applyNumberFormat="1" applyFont="1" applyBorder="1" applyAlignment="1">
      <alignment wrapText="1"/>
    </xf>
    <xf numFmtId="0" fontId="8" fillId="0" borderId="9" xfId="14" applyFont="1" applyBorder="1" applyAlignment="1">
      <alignment wrapText="1"/>
    </xf>
    <xf numFmtId="49" fontId="7" fillId="0" borderId="9" xfId="14" applyNumberFormat="1" applyFont="1" applyBorder="1" applyAlignment="1">
      <alignment wrapText="1"/>
    </xf>
    <xf numFmtId="0" fontId="8" fillId="0" borderId="9" xfId="14" applyFont="1" applyFill="1" applyBorder="1" applyAlignment="1">
      <alignment wrapText="1"/>
    </xf>
    <xf numFmtId="0" fontId="8" fillId="0" borderId="19" xfId="14" applyFont="1" applyBorder="1" applyAlignment="1">
      <alignment wrapText="1"/>
    </xf>
    <xf numFmtId="0" fontId="8" fillId="0" borderId="13" xfId="14" applyFont="1" applyBorder="1" applyAlignment="1">
      <alignment wrapText="1"/>
    </xf>
    <xf numFmtId="164" fontId="8" fillId="0" borderId="12" xfId="14" applyNumberFormat="1" applyFont="1" applyBorder="1" applyAlignment="1"/>
    <xf numFmtId="164" fontId="8" fillId="0" borderId="13" xfId="1" applyNumberFormat="1" applyFont="1" applyBorder="1" applyAlignment="1">
      <alignment horizontal="right"/>
    </xf>
    <xf numFmtId="0" fontId="8" fillId="0" borderId="9" xfId="14" applyFont="1" applyBorder="1" applyAlignment="1">
      <alignment horizontal="right"/>
    </xf>
    <xf numFmtId="0" fontId="8" fillId="0" borderId="9" xfId="14" applyFont="1" applyFill="1" applyBorder="1"/>
    <xf numFmtId="5" fontId="8" fillId="0" borderId="9" xfId="14" applyNumberFormat="1" applyFont="1" applyBorder="1" applyAlignment="1">
      <alignment horizontal="right"/>
    </xf>
    <xf numFmtId="0" fontId="7" fillId="0" borderId="34" xfId="14" applyFont="1" applyBorder="1" applyAlignment="1">
      <alignment horizontal="left" wrapText="1"/>
    </xf>
    <xf numFmtId="0" fontId="7" fillId="0" borderId="11" xfId="14" applyFont="1" applyBorder="1" applyAlignment="1">
      <alignment horizontal="center" wrapText="1"/>
    </xf>
    <xf numFmtId="169" fontId="7" fillId="0" borderId="11" xfId="14" applyNumberFormat="1" applyFont="1" applyBorder="1" applyAlignment="1">
      <alignment horizontal="center" wrapText="1"/>
    </xf>
    <xf numFmtId="0" fontId="7" fillId="0" borderId="27" xfId="14" applyFont="1" applyBorder="1" applyAlignment="1">
      <alignment horizontal="left" wrapText="1"/>
    </xf>
    <xf numFmtId="0" fontId="7" fillId="0" borderId="12" xfId="14" applyFont="1" applyBorder="1" applyAlignment="1">
      <alignment horizontal="center" wrapText="1"/>
    </xf>
    <xf numFmtId="169" fontId="7" fillId="0" borderId="12" xfId="14" applyNumberFormat="1" applyFont="1" applyFill="1" applyBorder="1" applyAlignment="1">
      <alignment horizontal="center" wrapText="1"/>
    </xf>
    <xf numFmtId="0" fontId="8" fillId="0" borderId="0" xfId="14" applyFont="1" applyFill="1" applyBorder="1" applyAlignment="1">
      <alignment wrapText="1"/>
    </xf>
    <xf numFmtId="0" fontId="8" fillId="0" borderId="35" xfId="0" applyFont="1" applyFill="1" applyBorder="1" applyAlignment="1">
      <alignment horizontal="left" vertical="top"/>
    </xf>
    <xf numFmtId="0" fontId="8" fillId="0" borderId="35" xfId="0" applyFont="1" applyFill="1" applyBorder="1" applyAlignment="1">
      <alignment horizontal="center" vertical="top"/>
    </xf>
    <xf numFmtId="49" fontId="8" fillId="0" borderId="6" xfId="0" applyNumberFormat="1" applyFont="1" applyFill="1" applyBorder="1" applyAlignment="1">
      <alignment vertical="top"/>
    </xf>
    <xf numFmtId="0" fontId="8" fillId="0" borderId="6" xfId="14" applyNumberFormat="1" applyFont="1" applyFill="1" applyBorder="1" applyAlignment="1">
      <alignment vertical="top" wrapText="1"/>
    </xf>
    <xf numFmtId="0" fontId="8" fillId="0" borderId="6" xfId="14" applyFont="1" applyFill="1" applyBorder="1" applyAlignment="1">
      <alignment horizontal="left" vertical="top" wrapText="1"/>
    </xf>
    <xf numFmtId="164" fontId="8" fillId="0" borderId="6" xfId="1" applyNumberFormat="1" applyFont="1" applyFill="1" applyBorder="1" applyAlignment="1">
      <alignment horizontal="right" vertical="top"/>
    </xf>
    <xf numFmtId="14" fontId="8" fillId="0" borderId="6" xfId="14" applyNumberFormat="1" applyFont="1" applyFill="1" applyBorder="1" applyAlignment="1">
      <alignment horizontal="right" vertical="top" wrapText="1"/>
    </xf>
    <xf numFmtId="0" fontId="8" fillId="0" borderId="7" xfId="14" applyFont="1" applyFill="1" applyBorder="1" applyAlignment="1">
      <alignment vertical="top" wrapText="1"/>
    </xf>
    <xf numFmtId="0" fontId="8" fillId="0" borderId="0" xfId="14" applyFont="1" applyFill="1" applyBorder="1" applyAlignment="1">
      <alignment vertical="top"/>
    </xf>
    <xf numFmtId="0" fontId="8" fillId="0" borderId="6" xfId="14" applyNumberFormat="1" applyFont="1" applyBorder="1" applyAlignment="1">
      <alignment vertical="top" wrapText="1"/>
    </xf>
    <xf numFmtId="0" fontId="8" fillId="0" borderId="6" xfId="14" applyFont="1" applyBorder="1" applyAlignment="1">
      <alignment horizontal="left" vertical="top" wrapText="1"/>
    </xf>
    <xf numFmtId="0" fontId="8" fillId="0" borderId="8" xfId="0" applyFont="1" applyFill="1" applyBorder="1" applyAlignment="1">
      <alignment horizontal="left" vertical="top"/>
    </xf>
    <xf numFmtId="0" fontId="8" fillId="0" borderId="6" xfId="14" applyFont="1" applyFill="1" applyBorder="1" applyAlignment="1">
      <alignment vertical="top" wrapText="1"/>
    </xf>
    <xf numFmtId="0" fontId="8" fillId="0" borderId="6" xfId="14" applyFont="1" applyBorder="1" applyAlignment="1">
      <alignment vertical="top" wrapText="1"/>
    </xf>
    <xf numFmtId="0" fontId="8" fillId="8" borderId="8" xfId="0" applyFont="1" applyFill="1" applyBorder="1" applyAlignment="1">
      <alignment horizontal="left" vertical="top"/>
    </xf>
    <xf numFmtId="0" fontId="8" fillId="8" borderId="8" xfId="0" applyFont="1" applyFill="1" applyBorder="1" applyAlignment="1">
      <alignment horizontal="center" vertical="top"/>
    </xf>
    <xf numFmtId="0" fontId="8" fillId="0" borderId="6" xfId="14" applyNumberFormat="1" applyFont="1" applyFill="1" applyBorder="1" applyAlignment="1">
      <alignment horizontal="left" vertical="top" wrapText="1"/>
    </xf>
    <xf numFmtId="0" fontId="8" fillId="8" borderId="35" xfId="0" applyFont="1" applyFill="1" applyBorder="1" applyAlignment="1">
      <alignment horizontal="left" vertical="top"/>
    </xf>
    <xf numFmtId="170" fontId="8" fillId="0" borderId="6" xfId="0" applyNumberFormat="1" applyFont="1" applyFill="1" applyBorder="1" applyAlignment="1">
      <alignment vertical="top"/>
    </xf>
    <xf numFmtId="0" fontId="8" fillId="0" borderId="7" xfId="14" applyFont="1" applyFill="1" applyBorder="1" applyAlignment="1">
      <alignment horizontal="left" vertical="top" wrapText="1"/>
    </xf>
    <xf numFmtId="0" fontId="31" fillId="6" borderId="39" xfId="14" applyFont="1" applyFill="1" applyBorder="1" applyAlignment="1">
      <alignment vertical="top" wrapText="1"/>
    </xf>
    <xf numFmtId="0" fontId="30" fillId="0" borderId="0" xfId="14" applyFont="1" applyFill="1" applyBorder="1"/>
    <xf numFmtId="0" fontId="31" fillId="6" borderId="1" xfId="14" applyFont="1" applyFill="1" applyBorder="1" applyAlignment="1">
      <alignment vertical="top" wrapText="1"/>
    </xf>
    <xf numFmtId="0" fontId="7" fillId="0" borderId="34" xfId="14" applyFont="1" applyBorder="1" applyAlignment="1">
      <alignment horizontal="center" wrapText="1"/>
    </xf>
    <xf numFmtId="0" fontId="7" fillId="0" borderId="27" xfId="14" applyFont="1" applyBorder="1" applyAlignment="1">
      <alignment horizontal="center" wrapText="1"/>
    </xf>
    <xf numFmtId="49" fontId="8" fillId="0" borderId="6" xfId="14" applyNumberFormat="1" applyFont="1" applyFill="1" applyBorder="1" applyAlignment="1">
      <alignment vertical="top"/>
    </xf>
    <xf numFmtId="0" fontId="8" fillId="0" borderId="6" xfId="14" applyFont="1" applyFill="1" applyBorder="1" applyAlignment="1">
      <alignment horizontal="right"/>
    </xf>
    <xf numFmtId="0" fontId="8" fillId="7" borderId="35" xfId="0" applyFont="1" applyFill="1" applyBorder="1" applyAlignment="1">
      <alignment horizontal="left" vertical="top"/>
    </xf>
    <xf numFmtId="49" fontId="8" fillId="7" borderId="6" xfId="0" applyNumberFormat="1" applyFont="1" applyFill="1" applyBorder="1" applyAlignment="1">
      <alignment vertical="top"/>
    </xf>
    <xf numFmtId="0" fontId="8" fillId="7" borderId="6" xfId="14" applyFont="1" applyFill="1" applyBorder="1" applyAlignment="1">
      <alignment vertical="top" wrapText="1"/>
    </xf>
    <xf numFmtId="0" fontId="8" fillId="7" borderId="6" xfId="14" applyFont="1" applyFill="1" applyBorder="1" applyAlignment="1">
      <alignment horizontal="left" vertical="top" wrapText="1"/>
    </xf>
    <xf numFmtId="164" fontId="8" fillId="7" borderId="6" xfId="1" applyNumberFormat="1" applyFont="1" applyFill="1" applyBorder="1" applyAlignment="1">
      <alignment horizontal="right" vertical="top"/>
    </xf>
    <xf numFmtId="14" fontId="8" fillId="7" borderId="6" xfId="14" applyNumberFormat="1" applyFont="1" applyFill="1" applyBorder="1" applyAlignment="1">
      <alignment horizontal="right" vertical="top" wrapText="1"/>
    </xf>
    <xf numFmtId="0" fontId="8" fillId="7" borderId="7" xfId="14" applyFont="1" applyFill="1" applyBorder="1" applyAlignment="1">
      <alignment vertical="top" wrapText="1"/>
    </xf>
    <xf numFmtId="164" fontId="8" fillId="6" borderId="21" xfId="14" applyNumberFormat="1" applyFont="1" applyFill="1" applyBorder="1" applyAlignment="1">
      <alignment horizontal="right" vertical="center" wrapText="1"/>
    </xf>
    <xf numFmtId="0" fontId="8" fillId="0" borderId="0" xfId="14" applyFont="1" applyFill="1" applyBorder="1" applyAlignment="1">
      <alignment horizontal="left"/>
    </xf>
    <xf numFmtId="169" fontId="8" fillId="0" borderId="0" xfId="14" applyNumberFormat="1" applyFont="1" applyFill="1" applyBorder="1" applyAlignment="1">
      <alignment wrapText="1"/>
    </xf>
    <xf numFmtId="49" fontId="8" fillId="0" borderId="0" xfId="14" applyNumberFormat="1" applyFont="1" applyFill="1" applyBorder="1"/>
    <xf numFmtId="44" fontId="8" fillId="0" borderId="0" xfId="1" applyFont="1" applyFill="1" applyBorder="1"/>
    <xf numFmtId="164" fontId="8" fillId="0" borderId="0" xfId="14" applyNumberFormat="1" applyFont="1" applyFill="1" applyBorder="1" applyAlignment="1"/>
    <xf numFmtId="164" fontId="8" fillId="0" borderId="0" xfId="1" applyNumberFormat="1" applyFont="1" applyFill="1" applyBorder="1" applyAlignment="1">
      <alignment horizontal="right"/>
    </xf>
    <xf numFmtId="0" fontId="8" fillId="0" borderId="0" xfId="14" applyFont="1" applyFill="1" applyBorder="1" applyAlignment="1">
      <alignment horizontal="right"/>
    </xf>
    <xf numFmtId="5" fontId="8" fillId="0" borderId="0" xfId="14" applyNumberFormat="1" applyFont="1" applyFill="1" applyBorder="1" applyAlignment="1">
      <alignment horizontal="right"/>
    </xf>
    <xf numFmtId="0" fontId="8" fillId="0" borderId="1" xfId="14" applyFont="1" applyBorder="1"/>
    <xf numFmtId="0" fontId="8" fillId="0" borderId="3" xfId="14" applyFont="1" applyBorder="1" applyAlignment="1">
      <alignment horizontal="right" wrapText="1"/>
    </xf>
    <xf numFmtId="0" fontId="8" fillId="0" borderId="4" xfId="14" applyFont="1" applyBorder="1"/>
    <xf numFmtId="0" fontId="8" fillId="0" borderId="5" xfId="14" applyFont="1" applyBorder="1" applyAlignment="1">
      <alignment wrapText="1"/>
    </xf>
    <xf numFmtId="0" fontId="8" fillId="0" borderId="13" xfId="14" applyFont="1" applyBorder="1"/>
    <xf numFmtId="0" fontId="8" fillId="10" borderId="28" xfId="14" applyFont="1" applyFill="1" applyBorder="1" applyAlignment="1">
      <alignment vertical="top" wrapText="1"/>
    </xf>
    <xf numFmtId="0" fontId="8" fillId="0" borderId="45" xfId="0" applyFont="1" applyFill="1" applyBorder="1" applyAlignment="1">
      <alignment horizontal="left" vertical="top"/>
    </xf>
    <xf numFmtId="0" fontId="8" fillId="0" borderId="10" xfId="14" applyNumberFormat="1" applyFont="1" applyBorder="1" applyAlignment="1">
      <alignment vertical="top" wrapText="1"/>
    </xf>
    <xf numFmtId="0" fontId="8" fillId="0" borderId="10" xfId="14" applyFont="1" applyBorder="1" applyAlignment="1">
      <alignment horizontal="left" vertical="top" wrapText="1"/>
    </xf>
    <xf numFmtId="7" fontId="8" fillId="0" borderId="28" xfId="14" applyNumberFormat="1" applyFont="1" applyFill="1" applyBorder="1" applyAlignment="1">
      <alignment vertical="top" wrapText="1"/>
    </xf>
    <xf numFmtId="42" fontId="30" fillId="9" borderId="6" xfId="14" applyNumberFormat="1" applyFont="1" applyFill="1" applyBorder="1" applyAlignment="1">
      <alignment horizontal="right" vertical="top" wrapText="1"/>
    </xf>
    <xf numFmtId="0" fontId="30" fillId="9" borderId="28" xfId="14" applyFont="1" applyFill="1" applyBorder="1" applyAlignment="1">
      <alignment vertical="top" wrapText="1"/>
    </xf>
    <xf numFmtId="0" fontId="31" fillId="0" borderId="0" xfId="14" applyFont="1" applyFill="1" applyBorder="1" applyAlignment="1">
      <alignment vertical="top"/>
    </xf>
    <xf numFmtId="42" fontId="30" fillId="4" borderId="0" xfId="14" applyNumberFormat="1" applyFont="1" applyFill="1" applyBorder="1" applyAlignment="1">
      <alignment horizontal="right" vertical="top" wrapText="1"/>
    </xf>
    <xf numFmtId="0" fontId="30" fillId="4" borderId="0" xfId="14" applyFont="1" applyFill="1" applyBorder="1" applyAlignment="1">
      <alignment vertical="top" wrapText="1"/>
    </xf>
    <xf numFmtId="0" fontId="31" fillId="4" borderId="0" xfId="14" applyFont="1" applyFill="1" applyBorder="1" applyAlignment="1">
      <alignment vertical="top"/>
    </xf>
    <xf numFmtId="0" fontId="8" fillId="0" borderId="20" xfId="0" applyFont="1" applyFill="1" applyBorder="1" applyAlignment="1">
      <alignment horizontal="left" vertical="top"/>
    </xf>
    <xf numFmtId="0" fontId="8" fillId="0" borderId="6" xfId="0" applyFont="1" applyFill="1" applyBorder="1" applyAlignment="1">
      <alignment horizontal="left" vertical="top"/>
    </xf>
    <xf numFmtId="5" fontId="8" fillId="0" borderId="6" xfId="14" applyNumberFormat="1" applyFont="1" applyFill="1" applyBorder="1" applyAlignment="1">
      <alignment wrapText="1"/>
    </xf>
    <xf numFmtId="42" fontId="7" fillId="9" borderId="6" xfId="14" applyNumberFormat="1" applyFont="1" applyFill="1" applyBorder="1" applyAlignment="1">
      <alignment horizontal="right" vertical="top" wrapText="1"/>
    </xf>
    <xf numFmtId="0" fontId="8" fillId="9" borderId="28" xfId="14" applyFont="1" applyFill="1" applyBorder="1" applyAlignment="1">
      <alignment vertical="top" wrapText="1"/>
    </xf>
    <xf numFmtId="0" fontId="8" fillId="1" borderId="8" xfId="0" applyFont="1" applyFill="1" applyBorder="1" applyAlignment="1">
      <alignment horizontal="left" vertical="top"/>
    </xf>
    <xf numFmtId="1" fontId="8" fillId="1" borderId="6" xfId="0" applyNumberFormat="1" applyFont="1" applyFill="1" applyBorder="1" applyAlignment="1">
      <alignment horizontal="left" vertical="top" wrapText="1"/>
    </xf>
    <xf numFmtId="0" fontId="8" fillId="1" borderId="6" xfId="14" applyNumberFormat="1" applyFont="1" applyFill="1" applyBorder="1" applyAlignment="1">
      <alignment vertical="top" wrapText="1"/>
    </xf>
    <xf numFmtId="0" fontId="8" fillId="1" borderId="6" xfId="14" applyFont="1" applyFill="1" applyBorder="1" applyAlignment="1">
      <alignment horizontal="left" vertical="top" wrapText="1"/>
    </xf>
    <xf numFmtId="14" fontId="8" fillId="1" borderId="6" xfId="14" applyNumberFormat="1" applyFont="1" applyFill="1" applyBorder="1" applyAlignment="1">
      <alignment horizontal="right" vertical="top" wrapText="1"/>
    </xf>
    <xf numFmtId="7" fontId="8" fillId="1" borderId="28" xfId="14" applyNumberFormat="1" applyFont="1" applyFill="1" applyBorder="1" applyAlignment="1">
      <alignment vertical="top" wrapText="1"/>
    </xf>
    <xf numFmtId="42" fontId="8" fillId="9" borderId="6" xfId="14" applyNumberFormat="1" applyFont="1" applyFill="1" applyBorder="1" applyAlignment="1">
      <alignment horizontal="right" vertical="top" wrapText="1"/>
    </xf>
    <xf numFmtId="5" fontId="30" fillId="9" borderId="6" xfId="14" applyNumberFormat="1" applyFont="1" applyFill="1" applyBorder="1" applyAlignment="1">
      <alignment horizontal="right" vertical="top" wrapText="1"/>
    </xf>
    <xf numFmtId="0" fontId="8" fillId="0" borderId="6" xfId="14" applyFont="1" applyFill="1" applyBorder="1" applyAlignment="1">
      <alignment horizontal="left" vertical="top"/>
    </xf>
    <xf numFmtId="42" fontId="30" fillId="10" borderId="6" xfId="14" applyNumberFormat="1" applyFont="1" applyFill="1" applyBorder="1" applyAlignment="1">
      <alignment horizontal="right" vertical="center" wrapText="1"/>
    </xf>
    <xf numFmtId="0" fontId="30" fillId="10" borderId="28" xfId="14" applyFont="1" applyFill="1" applyBorder="1" applyAlignment="1">
      <alignment vertical="center" wrapText="1"/>
    </xf>
    <xf numFmtId="0" fontId="8" fillId="0" borderId="0" xfId="14" applyFont="1" applyFill="1" applyBorder="1" applyAlignment="1">
      <alignment vertical="center"/>
    </xf>
    <xf numFmtId="14" fontId="9" fillId="0" borderId="0" xfId="0" applyNumberFormat="1" applyFont="1" applyFill="1" applyBorder="1" applyAlignment="1">
      <alignment horizontal="left"/>
    </xf>
    <xf numFmtId="15" fontId="0" fillId="0" borderId="6" xfId="0" applyNumberFormat="1" applyBorder="1"/>
    <xf numFmtId="9" fontId="0" fillId="0" borderId="6" xfId="15" applyFont="1" applyBorder="1" applyAlignment="1">
      <alignment horizontal="center"/>
    </xf>
    <xf numFmtId="44" fontId="0" fillId="0" borderId="0" xfId="0" applyNumberFormat="1"/>
    <xf numFmtId="8" fontId="7" fillId="0" borderId="0" xfId="0" applyNumberFormat="1" applyFont="1" applyBorder="1" applyAlignment="1"/>
    <xf numFmtId="0" fontId="7" fillId="0" borderId="2" xfId="0" applyFont="1" applyBorder="1" applyAlignment="1">
      <alignment horizontal="center"/>
    </xf>
    <xf numFmtId="0" fontId="0" fillId="0" borderId="14" xfId="0" applyBorder="1"/>
    <xf numFmtId="165" fontId="0" fillId="0" borderId="0" xfId="0" applyNumberFormat="1" applyBorder="1" applyAlignment="1">
      <alignment vertical="top" wrapText="1"/>
    </xf>
    <xf numFmtId="0" fontId="0" fillId="0" borderId="0" xfId="0" applyFont="1"/>
    <xf numFmtId="0" fontId="0" fillId="0" borderId="0" xfId="0" applyFont="1" applyBorder="1" applyAlignment="1">
      <alignment horizontal="left" wrapText="1"/>
    </xf>
    <xf numFmtId="165" fontId="0" fillId="0" borderId="0" xfId="0" applyNumberFormat="1" applyFont="1"/>
    <xf numFmtId="0" fontId="0" fillId="0" borderId="0" xfId="0" applyFont="1" applyBorder="1"/>
    <xf numFmtId="14" fontId="0" fillId="0" borderId="0" xfId="0" applyNumberFormat="1" applyFont="1" applyBorder="1" applyAlignment="1">
      <alignment horizontal="left" wrapText="1"/>
    </xf>
    <xf numFmtId="0" fontId="0" fillId="0" borderId="0" xfId="0" applyFont="1" applyBorder="1" applyAlignment="1">
      <alignment horizontal="left"/>
    </xf>
    <xf numFmtId="0" fontId="7" fillId="0" borderId="0"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35" xfId="0" applyFont="1" applyBorder="1" applyAlignment="1">
      <alignment horizontal="center"/>
    </xf>
    <xf numFmtId="0" fontId="0" fillId="0" borderId="6" xfId="0" applyFont="1" applyBorder="1"/>
    <xf numFmtId="0" fontId="0" fillId="0" borderId="6" xfId="0" applyFont="1" applyFill="1" applyBorder="1" applyAlignment="1">
      <alignment wrapText="1"/>
    </xf>
    <xf numFmtId="0" fontId="0" fillId="0" borderId="6" xfId="0" applyFont="1" applyBorder="1" applyAlignment="1">
      <alignment horizontal="left" wrapText="1"/>
    </xf>
    <xf numFmtId="42" fontId="0" fillId="0" borderId="6" xfId="0" applyNumberFormat="1" applyFont="1" applyBorder="1"/>
    <xf numFmtId="9" fontId="0" fillId="0" borderId="6" xfId="15" applyFont="1" applyBorder="1"/>
    <xf numFmtId="0" fontId="0" fillId="0" borderId="6" xfId="0" applyFont="1" applyBorder="1" applyAlignment="1">
      <alignment horizontal="center" wrapText="1"/>
    </xf>
    <xf numFmtId="165" fontId="0" fillId="4" borderId="6" xfId="0" applyNumberFormat="1" applyFont="1" applyFill="1" applyBorder="1"/>
    <xf numFmtId="0" fontId="0" fillId="0" borderId="35" xfId="0" applyFont="1" applyBorder="1" applyAlignment="1">
      <alignment horizontal="center" wrapText="1"/>
    </xf>
    <xf numFmtId="0" fontId="9" fillId="0" borderId="6" xfId="0" applyFont="1" applyFill="1" applyBorder="1" applyAlignment="1">
      <alignment wrapText="1"/>
    </xf>
    <xf numFmtId="0" fontId="9" fillId="0" borderId="6" xfId="0" applyFont="1" applyFill="1" applyBorder="1"/>
    <xf numFmtId="165" fontId="0" fillId="0" borderId="6" xfId="10" applyNumberFormat="1" applyFont="1" applyFill="1" applyBorder="1" applyAlignment="1">
      <alignment wrapText="1"/>
    </xf>
    <xf numFmtId="42" fontId="0" fillId="0" borderId="6" xfId="10" applyNumberFormat="1" applyFont="1" applyFill="1" applyBorder="1"/>
    <xf numFmtId="44" fontId="0" fillId="4" borderId="6" xfId="10" applyNumberFormat="1" applyFont="1" applyFill="1" applyBorder="1" applyAlignment="1">
      <alignment wrapText="1"/>
    </xf>
    <xf numFmtId="0" fontId="0" fillId="0" borderId="0" xfId="0" applyFont="1" applyBorder="1" applyAlignment="1"/>
    <xf numFmtId="0" fontId="0" fillId="0" borderId="0" xfId="0" applyFont="1" applyFill="1" applyBorder="1" applyAlignment="1">
      <alignment wrapText="1"/>
    </xf>
    <xf numFmtId="0" fontId="0" fillId="0" borderId="0" xfId="0" applyFont="1" applyFill="1" applyBorder="1" applyAlignment="1"/>
    <xf numFmtId="0" fontId="7" fillId="0" borderId="30" xfId="0" applyFont="1" applyBorder="1" applyAlignment="1">
      <alignment horizontal="center"/>
    </xf>
    <xf numFmtId="165" fontId="7" fillId="0" borderId="32" xfId="0" applyNumberFormat="1" applyFont="1" applyBorder="1"/>
    <xf numFmtId="165" fontId="7" fillId="0" borderId="55" xfId="0" applyNumberFormat="1" applyFont="1" applyBorder="1"/>
    <xf numFmtId="0" fontId="0" fillId="0" borderId="32" xfId="0" applyFont="1" applyBorder="1"/>
    <xf numFmtId="165" fontId="7" fillId="0" borderId="30" xfId="10" applyNumberFormat="1" applyFont="1" applyBorder="1" applyAlignment="1">
      <alignment wrapText="1"/>
    </xf>
    <xf numFmtId="0" fontId="0" fillId="0" borderId="12" xfId="0" applyFont="1" applyBorder="1"/>
    <xf numFmtId="0" fontId="0" fillId="4" borderId="6" xfId="0" applyFont="1" applyFill="1" applyBorder="1" applyAlignment="1">
      <alignment horizontal="left" wrapText="1"/>
    </xf>
    <xf numFmtId="0" fontId="0" fillId="0" borderId="0" xfId="0" applyFont="1" applyBorder="1" applyAlignment="1">
      <alignment horizontal="center"/>
    </xf>
    <xf numFmtId="165" fontId="7" fillId="0" borderId="31" xfId="0" applyNumberFormat="1" applyFont="1" applyBorder="1"/>
    <xf numFmtId="165" fontId="7" fillId="0" borderId="23" xfId="0" applyNumberFormat="1" applyFont="1" applyBorder="1"/>
    <xf numFmtId="0" fontId="0" fillId="0" borderId="30" xfId="0" applyFont="1" applyBorder="1"/>
    <xf numFmtId="165" fontId="7" fillId="0" borderId="47" xfId="10" applyNumberFormat="1" applyFont="1" applyBorder="1" applyAlignment="1">
      <alignment wrapText="1"/>
    </xf>
    <xf numFmtId="165" fontId="0" fillId="0" borderId="0" xfId="0" applyNumberFormat="1" applyFont="1" applyBorder="1"/>
    <xf numFmtId="165" fontId="7" fillId="0" borderId="0" xfId="0" applyNumberFormat="1" applyFont="1" applyBorder="1" applyAlignment="1"/>
    <xf numFmtId="0" fontId="0" fillId="0" borderId="0" xfId="0" applyFont="1" applyBorder="1" applyAlignment="1">
      <alignment vertical="top" wrapText="1"/>
    </xf>
    <xf numFmtId="165" fontId="0" fillId="0" borderId="0" xfId="0" applyNumberFormat="1" applyFont="1" applyBorder="1" applyAlignment="1">
      <alignment vertical="top" wrapText="1"/>
    </xf>
    <xf numFmtId="165" fontId="0" fillId="0" borderId="0" xfId="0" applyNumberFormat="1" applyFont="1" applyBorder="1" applyAlignment="1"/>
    <xf numFmtId="0" fontId="0" fillId="0" borderId="7" xfId="0" applyFont="1" applyBorder="1" applyAlignment="1">
      <alignment horizontal="center"/>
    </xf>
    <xf numFmtId="0" fontId="0" fillId="4" borderId="35" xfId="0" applyFont="1" applyFill="1" applyBorder="1" applyAlignment="1">
      <alignment wrapText="1"/>
    </xf>
    <xf numFmtId="0" fontId="0" fillId="0" borderId="7" xfId="0" applyFont="1" applyBorder="1" applyAlignment="1">
      <alignment horizontal="center" wrapText="1"/>
    </xf>
    <xf numFmtId="0" fontId="0" fillId="0" borderId="35" xfId="0" applyFont="1" applyBorder="1" applyAlignment="1">
      <alignment wrapText="1"/>
    </xf>
    <xf numFmtId="0" fontId="7" fillId="0" borderId="0" xfId="0" applyFont="1" applyBorder="1" applyAlignment="1">
      <alignment horizontal="center"/>
    </xf>
    <xf numFmtId="0" fontId="7" fillId="0" borderId="0" xfId="0" applyFont="1" applyBorder="1" applyAlignment="1">
      <alignment vertical="top" wrapText="1"/>
    </xf>
    <xf numFmtId="0" fontId="7" fillId="0" borderId="9" xfId="0" applyFont="1" applyBorder="1" applyAlignment="1"/>
    <xf numFmtId="0" fontId="0" fillId="0" borderId="7" xfId="0" applyFont="1" applyBorder="1" applyAlignment="1">
      <alignment wrapText="1"/>
    </xf>
    <xf numFmtId="0" fontId="0" fillId="4" borderId="8" xfId="0" applyFont="1" applyFill="1" applyBorder="1" applyAlignment="1">
      <alignment horizontal="left" wrapText="1"/>
    </xf>
    <xf numFmtId="165" fontId="0" fillId="0" borderId="1" xfId="10" applyNumberFormat="1" applyFont="1" applyBorder="1" applyAlignment="1">
      <alignment wrapText="1"/>
    </xf>
    <xf numFmtId="0" fontId="0" fillId="0" borderId="6" xfId="0" applyFont="1" applyBorder="1" applyAlignment="1">
      <alignment vertical="top" wrapText="1"/>
    </xf>
    <xf numFmtId="0" fontId="0" fillId="0" borderId="6" xfId="0" applyFont="1" applyBorder="1" applyAlignment="1">
      <alignment horizontal="left" vertical="top" wrapText="1"/>
    </xf>
    <xf numFmtId="0" fontId="0" fillId="0" borderId="14" xfId="0" applyFont="1" applyBorder="1"/>
    <xf numFmtId="0" fontId="0" fillId="0" borderId="2" xfId="0" applyFont="1" applyBorder="1"/>
    <xf numFmtId="0" fontId="7" fillId="0" borderId="0" xfId="0" applyFont="1" applyBorder="1" applyAlignment="1">
      <alignment horizontal="center" vertical="center" wrapText="1"/>
    </xf>
    <xf numFmtId="165" fontId="7" fillId="0" borderId="15" xfId="0" applyNumberFormat="1" applyFont="1" applyBorder="1" applyAlignment="1">
      <alignment vertical="top" wrapText="1"/>
    </xf>
    <xf numFmtId="165" fontId="7" fillId="0" borderId="16" xfId="0" applyNumberFormat="1" applyFont="1" applyBorder="1" applyAlignment="1">
      <alignment vertical="top" wrapText="1"/>
    </xf>
    <xf numFmtId="0" fontId="34" fillId="0" borderId="6" xfId="0" applyFont="1" applyBorder="1" applyAlignment="1">
      <alignment wrapText="1"/>
    </xf>
    <xf numFmtId="0" fontId="50" fillId="0" borderId="0" xfId="0" applyFont="1" applyBorder="1" applyAlignment="1">
      <alignment horizontal="left" wrapText="1"/>
    </xf>
    <xf numFmtId="14" fontId="50" fillId="0" borderId="0" xfId="0" applyNumberFormat="1" applyFont="1" applyBorder="1" applyAlignment="1">
      <alignment horizontal="left" wrapText="1"/>
    </xf>
    <xf numFmtId="0" fontId="34" fillId="0" borderId="9" xfId="0" applyFont="1" applyBorder="1" applyAlignment="1">
      <alignment wrapText="1"/>
    </xf>
    <xf numFmtId="0" fontId="50" fillId="0" borderId="9" xfId="0" applyFont="1" applyBorder="1" applyAlignment="1">
      <alignment wrapText="1"/>
    </xf>
    <xf numFmtId="0" fontId="50" fillId="0" borderId="0" xfId="0" applyFont="1" applyAlignment="1">
      <alignment wrapText="1"/>
    </xf>
    <xf numFmtId="0" fontId="50" fillId="0" borderId="6" xfId="0" applyFont="1" applyBorder="1" applyAlignment="1">
      <alignment horizontal="center" wrapText="1"/>
    </xf>
    <xf numFmtId="0" fontId="50" fillId="0" borderId="6" xfId="0" applyFont="1" applyBorder="1" applyAlignment="1">
      <alignment horizontal="left" wrapText="1"/>
    </xf>
    <xf numFmtId="0" fontId="50" fillId="0" borderId="6" xfId="0" applyFont="1" applyFill="1" applyBorder="1" applyAlignment="1">
      <alignment horizontal="left" wrapText="1"/>
    </xf>
    <xf numFmtId="165" fontId="50" fillId="0" borderId="6" xfId="10" applyNumberFormat="1" applyFont="1" applyBorder="1" applyAlignment="1">
      <alignment wrapText="1"/>
    </xf>
    <xf numFmtId="165" fontId="50" fillId="0" borderId="6" xfId="10" applyNumberFormat="1" applyFont="1" applyFill="1" applyBorder="1" applyAlignment="1">
      <alignment wrapText="1"/>
    </xf>
    <xf numFmtId="0" fontId="50" fillId="0" borderId="6" xfId="0" applyFont="1" applyFill="1" applyBorder="1" applyAlignment="1">
      <alignment wrapText="1"/>
    </xf>
    <xf numFmtId="9" fontId="50" fillId="4" borderId="6" xfId="15" applyFont="1" applyFill="1" applyBorder="1" applyAlignment="1">
      <alignment horizontal="center" wrapText="1"/>
    </xf>
    <xf numFmtId="165" fontId="50" fillId="4" borderId="8" xfId="10" applyNumberFormat="1" applyFont="1" applyFill="1" applyBorder="1" applyAlignment="1">
      <alignment wrapText="1"/>
    </xf>
    <xf numFmtId="165" fontId="50" fillId="4" borderId="6" xfId="10" applyNumberFormat="1" applyFont="1" applyFill="1" applyBorder="1" applyAlignment="1">
      <alignment wrapText="1"/>
    </xf>
    <xf numFmtId="0" fontId="50" fillId="4" borderId="6" xfId="0" applyFont="1" applyFill="1" applyBorder="1" applyAlignment="1">
      <alignment horizontal="center" wrapText="1"/>
    </xf>
    <xf numFmtId="42" fontId="50" fillId="0" borderId="6" xfId="10" applyNumberFormat="1" applyFont="1" applyBorder="1" applyAlignment="1">
      <alignment wrapText="1"/>
    </xf>
    <xf numFmtId="42" fontId="50" fillId="4" borderId="8" xfId="10" applyNumberFormat="1" applyFont="1" applyFill="1" applyBorder="1" applyAlignment="1">
      <alignment wrapText="1"/>
    </xf>
    <xf numFmtId="0" fontId="50" fillId="0" borderId="6" xfId="0" applyFont="1" applyBorder="1" applyAlignment="1">
      <alignment wrapText="1"/>
    </xf>
    <xf numFmtId="42" fontId="50" fillId="0" borderId="8" xfId="10" applyNumberFormat="1" applyFont="1" applyBorder="1" applyAlignment="1">
      <alignment wrapText="1"/>
    </xf>
    <xf numFmtId="165" fontId="50" fillId="0" borderId="10" xfId="10" applyNumberFormat="1" applyFont="1" applyBorder="1" applyAlignment="1">
      <alignment wrapText="1"/>
    </xf>
    <xf numFmtId="165" fontId="34" fillId="0" borderId="18" xfId="10" applyNumberFormat="1" applyFont="1" applyBorder="1" applyAlignment="1">
      <alignment wrapText="1"/>
    </xf>
    <xf numFmtId="0" fontId="50" fillId="0" borderId="0" xfId="0" applyFont="1" applyBorder="1" applyAlignment="1">
      <alignment wrapText="1"/>
    </xf>
    <xf numFmtId="0" fontId="52" fillId="0" borderId="0" xfId="0" applyFont="1" applyBorder="1" applyAlignment="1">
      <alignment wrapText="1"/>
    </xf>
    <xf numFmtId="14" fontId="52" fillId="0" borderId="0" xfId="0" applyNumberFormat="1" applyFont="1" applyBorder="1" applyAlignment="1">
      <alignment horizontal="left" wrapText="1"/>
    </xf>
    <xf numFmtId="42" fontId="50" fillId="0" borderId="6" xfId="10" applyNumberFormat="1" applyFont="1" applyFill="1" applyBorder="1" applyAlignment="1">
      <alignment wrapText="1"/>
    </xf>
    <xf numFmtId="17" fontId="50" fillId="0" borderId="6" xfId="0" applyNumberFormat="1" applyFont="1" applyFill="1" applyBorder="1" applyAlignment="1">
      <alignment wrapText="1"/>
    </xf>
    <xf numFmtId="42" fontId="50" fillId="0" borderId="6" xfId="0" applyNumberFormat="1" applyFont="1" applyFill="1" applyBorder="1" applyAlignment="1">
      <alignment wrapText="1"/>
    </xf>
    <xf numFmtId="42" fontId="50" fillId="0" borderId="6" xfId="0" applyNumberFormat="1" applyFont="1" applyBorder="1" applyAlignment="1">
      <alignment wrapText="1"/>
    </xf>
    <xf numFmtId="0" fontId="53" fillId="0" borderId="6" xfId="0" applyFont="1" applyBorder="1" applyAlignment="1">
      <alignment wrapText="1"/>
    </xf>
    <xf numFmtId="0" fontId="50" fillId="0" borderId="8" xfId="0" applyFont="1" applyBorder="1" applyAlignment="1">
      <alignment wrapText="1"/>
    </xf>
    <xf numFmtId="41" fontId="50" fillId="0" borderId="6" xfId="10" applyNumberFormat="1" applyFont="1" applyBorder="1" applyAlignment="1">
      <alignment wrapText="1"/>
    </xf>
    <xf numFmtId="0" fontId="50" fillId="0" borderId="10" xfId="0" applyFont="1" applyBorder="1" applyAlignment="1">
      <alignment wrapText="1"/>
    </xf>
    <xf numFmtId="0" fontId="50" fillId="0" borderId="3" xfId="0" applyFont="1" applyBorder="1" applyAlignment="1">
      <alignment wrapText="1"/>
    </xf>
    <xf numFmtId="0" fontId="50" fillId="0" borderId="0" xfId="0" applyFont="1" applyBorder="1" applyAlignment="1">
      <alignment horizontal="center" wrapText="1"/>
    </xf>
    <xf numFmtId="0" fontId="34" fillId="0" borderId="14" xfId="0" applyFont="1" applyBorder="1" applyAlignment="1">
      <alignment horizontal="center" wrapText="1"/>
    </xf>
    <xf numFmtId="165" fontId="34" fillId="0" borderId="15" xfId="0" applyNumberFormat="1" applyFont="1" applyBorder="1" applyAlignment="1">
      <alignment wrapText="1"/>
    </xf>
    <xf numFmtId="165" fontId="34" fillId="0" borderId="16" xfId="0" applyNumberFormat="1" applyFont="1" applyBorder="1" applyAlignment="1">
      <alignment wrapText="1"/>
    </xf>
    <xf numFmtId="0" fontId="50" fillId="0" borderId="17" xfId="0" applyFont="1" applyBorder="1" applyAlignment="1">
      <alignment wrapText="1"/>
    </xf>
    <xf numFmtId="0" fontId="50" fillId="0" borderId="2" xfId="0" applyFont="1" applyBorder="1" applyAlignment="1">
      <alignment wrapText="1"/>
    </xf>
    <xf numFmtId="0" fontId="13" fillId="0" borderId="6" xfId="14" applyFont="1" applyFill="1" applyBorder="1" applyAlignment="1">
      <alignment horizontal="left" vertical="center"/>
    </xf>
    <xf numFmtId="14" fontId="13" fillId="0" borderId="6" xfId="14" applyNumberFormat="1" applyFont="1" applyFill="1" applyBorder="1" applyAlignment="1">
      <alignment horizontal="left" vertical="center"/>
    </xf>
    <xf numFmtId="0" fontId="20" fillId="0" borderId="7" xfId="0" applyFont="1" applyFill="1" applyBorder="1" applyAlignment="1">
      <alignment horizontal="left" wrapText="1"/>
    </xf>
    <xf numFmtId="0" fontId="0" fillId="0" borderId="20" xfId="0" applyFont="1" applyFill="1" applyBorder="1" applyAlignment="1">
      <alignment horizontal="left" wrapText="1"/>
    </xf>
    <xf numFmtId="0" fontId="0" fillId="0" borderId="56" xfId="0" applyFont="1" applyFill="1" applyBorder="1" applyAlignment="1">
      <alignment horizontal="left" wrapText="1"/>
    </xf>
    <xf numFmtId="0" fontId="0" fillId="0" borderId="7" xfId="0" applyFont="1" applyFill="1" applyBorder="1" applyAlignment="1">
      <alignment horizontal="left" wrapText="1"/>
    </xf>
    <xf numFmtId="0" fontId="0" fillId="0" borderId="7" xfId="0" applyFill="1" applyBorder="1" applyAlignment="1">
      <alignment horizontal="left" wrapText="1"/>
    </xf>
    <xf numFmtId="0" fontId="0" fillId="0" borderId="20" xfId="0" applyFill="1" applyBorder="1" applyAlignment="1">
      <alignment horizontal="left" wrapText="1"/>
    </xf>
    <xf numFmtId="0" fontId="0" fillId="0" borderId="56" xfId="0" applyFill="1" applyBorder="1" applyAlignment="1">
      <alignment horizontal="left" wrapText="1"/>
    </xf>
    <xf numFmtId="0" fontId="0" fillId="0" borderId="39" xfId="0" applyFill="1" applyBorder="1" applyAlignment="1">
      <alignment horizontal="left" wrapText="1"/>
    </xf>
    <xf numFmtId="0" fontId="0" fillId="0" borderId="37" xfId="0" applyFill="1" applyBorder="1" applyAlignment="1">
      <alignment horizontal="left" wrapText="1"/>
    </xf>
    <xf numFmtId="0" fontId="0" fillId="0" borderId="57" xfId="0" applyFill="1" applyBorder="1" applyAlignment="1">
      <alignment horizontal="left" wrapText="1"/>
    </xf>
    <xf numFmtId="42" fontId="7" fillId="0" borderId="10" xfId="10" applyNumberFormat="1" applyFont="1" applyBorder="1" applyAlignment="1">
      <alignment horizontal="center" vertical="center" wrapText="1"/>
    </xf>
    <xf numFmtId="42" fontId="7" fillId="0" borderId="11" xfId="10" applyNumberFormat="1" applyFont="1" applyBorder="1" applyAlignment="1">
      <alignment horizontal="center" vertical="center" wrapText="1"/>
    </xf>
    <xf numFmtId="42" fontId="7" fillId="0" borderId="12" xfId="1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42" fontId="41" fillId="0" borderId="0" xfId="10" applyNumberFormat="1" applyFont="1" applyBorder="1" applyAlignment="1">
      <alignment horizontal="center" vertical="center"/>
    </xf>
    <xf numFmtId="0" fontId="7" fillId="0" borderId="6" xfId="0" applyFont="1" applyBorder="1" applyAlignment="1">
      <alignment horizontal="center"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14" fontId="0" fillId="0" borderId="7" xfId="0" applyNumberFormat="1" applyBorder="1" applyAlignment="1">
      <alignment horizontal="left" vertical="center" wrapText="1"/>
    </xf>
    <xf numFmtId="14" fontId="0" fillId="0" borderId="8" xfId="0" applyNumberFormat="1"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42" fontId="8" fillId="0" borderId="0" xfId="10" applyNumberFormat="1" applyFont="1" applyAlignment="1">
      <alignment horizontal="center" vertical="center"/>
    </xf>
    <xf numFmtId="42" fontId="7" fillId="0" borderId="6" xfId="1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7" xfId="0" applyBorder="1" applyAlignment="1">
      <alignment horizontal="center" wrapText="1"/>
    </xf>
    <xf numFmtId="0" fontId="0" fillId="0" borderId="20" xfId="0" applyBorder="1" applyAlignment="1">
      <alignment horizontal="center" wrapText="1"/>
    </xf>
    <xf numFmtId="0" fontId="0" fillId="0" borderId="8" xfId="0" applyBorder="1" applyAlignment="1">
      <alignment horizontal="center" wrapText="1"/>
    </xf>
    <xf numFmtId="0" fontId="0" fillId="0" borderId="20" xfId="0" applyBorder="1" applyAlignment="1">
      <alignment horizontal="left" vertical="center" wrapText="1"/>
    </xf>
    <xf numFmtId="9" fontId="0" fillId="0" borderId="7" xfId="0" applyNumberFormat="1" applyBorder="1" applyAlignment="1">
      <alignment horizontal="left" vertical="center" wrapText="1"/>
    </xf>
    <xf numFmtId="0" fontId="7" fillId="0" borderId="1" xfId="0" applyFont="1" applyBorder="1" applyAlignment="1">
      <alignment horizontal="left" vertical="center"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13" xfId="0" applyBorder="1" applyAlignment="1">
      <alignment vertical="center"/>
    </xf>
    <xf numFmtId="0" fontId="0" fillId="0" borderId="9" xfId="0" applyBorder="1" applyAlignment="1">
      <alignment vertical="center"/>
    </xf>
    <xf numFmtId="0" fontId="0" fillId="0" borderId="19" xfId="0" applyBorder="1" applyAlignment="1">
      <alignment vertical="center"/>
    </xf>
    <xf numFmtId="0" fontId="0" fillId="0" borderId="6" xfId="0" applyFont="1" applyFill="1" applyBorder="1" applyAlignment="1">
      <alignment horizontal="left" wrapText="1"/>
    </xf>
    <xf numFmtId="14" fontId="0" fillId="0" borderId="6" xfId="0" applyNumberFormat="1" applyFont="1" applyFill="1" applyBorder="1" applyAlignment="1">
      <alignment horizontal="left" vertical="center" wrapText="1"/>
    </xf>
    <xf numFmtId="0" fontId="0" fillId="0" borderId="8" xfId="0" applyFill="1" applyBorder="1" applyAlignment="1">
      <alignment horizontal="left" wrapText="1"/>
    </xf>
    <xf numFmtId="0" fontId="0" fillId="0" borderId="7" xfId="0" applyBorder="1" applyAlignment="1">
      <alignment horizontal="left" wrapText="1"/>
    </xf>
    <xf numFmtId="0" fontId="0" fillId="0" borderId="20" xfId="0" applyBorder="1" applyAlignment="1">
      <alignment horizontal="left" wrapText="1"/>
    </xf>
    <xf numFmtId="0" fontId="0" fillId="0" borderId="8" xfId="0" applyBorder="1" applyAlignment="1">
      <alignment horizontal="left" wrapText="1"/>
    </xf>
    <xf numFmtId="0" fontId="0" fillId="0" borderId="8" xfId="0" applyFont="1" applyFill="1" applyBorder="1" applyAlignment="1">
      <alignment horizontal="left" wrapText="1"/>
    </xf>
    <xf numFmtId="0" fontId="7" fillId="5" borderId="7" xfId="0" applyFont="1" applyFill="1" applyBorder="1" applyAlignment="1">
      <alignment horizontal="left" wrapText="1"/>
    </xf>
    <xf numFmtId="0" fontId="7" fillId="5" borderId="20" xfId="0" applyFont="1" applyFill="1" applyBorder="1" applyAlignment="1">
      <alignment horizontal="left" wrapText="1"/>
    </xf>
    <xf numFmtId="0" fontId="7" fillId="5" borderId="8" xfId="0" applyFont="1" applyFill="1" applyBorder="1" applyAlignment="1">
      <alignment horizontal="left" wrapText="1"/>
    </xf>
    <xf numFmtId="0" fontId="26" fillId="5" borderId="7" xfId="0" applyFont="1" applyFill="1" applyBorder="1" applyAlignment="1">
      <alignment horizontal="left" wrapText="1"/>
    </xf>
    <xf numFmtId="0" fontId="26" fillId="5" borderId="20" xfId="0" applyFont="1" applyFill="1" applyBorder="1" applyAlignment="1">
      <alignment horizontal="left" wrapText="1"/>
    </xf>
    <xf numFmtId="0" fontId="26" fillId="5" borderId="8" xfId="0" applyFont="1" applyFill="1" applyBorder="1" applyAlignment="1">
      <alignment horizontal="left" wrapText="1"/>
    </xf>
    <xf numFmtId="0" fontId="20" fillId="0" borderId="20" xfId="0" applyFont="1" applyFill="1" applyBorder="1" applyAlignment="1">
      <alignment horizontal="left" wrapText="1"/>
    </xf>
    <xf numFmtId="0" fontId="20" fillId="0" borderId="8" xfId="0" applyFont="1" applyFill="1" applyBorder="1" applyAlignment="1">
      <alignment horizontal="left" wrapText="1"/>
    </xf>
    <xf numFmtId="0" fontId="48" fillId="0" borderId="7" xfId="0" applyFont="1" applyFill="1" applyBorder="1" applyAlignment="1">
      <alignment horizontal="left" wrapText="1"/>
    </xf>
    <xf numFmtId="0" fontId="48" fillId="0" borderId="20" xfId="0" applyFont="1" applyFill="1" applyBorder="1" applyAlignment="1">
      <alignment horizontal="left" wrapText="1"/>
    </xf>
    <xf numFmtId="0" fontId="48" fillId="0" borderId="8" xfId="0" applyFont="1" applyFill="1" applyBorder="1" applyAlignment="1">
      <alignment horizontal="left" wrapText="1"/>
    </xf>
    <xf numFmtId="0" fontId="28" fillId="0" borderId="7" xfId="0" applyFont="1" applyFill="1" applyBorder="1" applyAlignment="1" applyProtection="1">
      <alignment horizontal="left"/>
      <protection locked="0"/>
    </xf>
    <xf numFmtId="0" fontId="28" fillId="0" borderId="20" xfId="0" applyFont="1" applyFill="1" applyBorder="1" applyAlignment="1" applyProtection="1">
      <alignment horizontal="left"/>
      <protection locked="0"/>
    </xf>
    <xf numFmtId="0" fontId="28" fillId="0" borderId="8" xfId="0" applyFont="1" applyFill="1" applyBorder="1" applyAlignment="1" applyProtection="1">
      <alignment horizontal="left"/>
      <protection locked="0"/>
    </xf>
    <xf numFmtId="14" fontId="0" fillId="0" borderId="7" xfId="0" applyNumberFormat="1" applyBorder="1" applyAlignment="1">
      <alignment horizontal="left" wrapText="1"/>
    </xf>
    <xf numFmtId="14" fontId="0" fillId="0" borderId="8" xfId="0" applyNumberFormat="1" applyBorder="1" applyAlignment="1">
      <alignment horizontal="left" wrapText="1"/>
    </xf>
    <xf numFmtId="0" fontId="0" fillId="0" borderId="7" xfId="0" applyBorder="1" applyAlignment="1">
      <alignment horizontal="left"/>
    </xf>
    <xf numFmtId="0" fontId="0" fillId="0" borderId="8" xfId="0" applyBorder="1" applyAlignment="1">
      <alignment horizontal="left"/>
    </xf>
    <xf numFmtId="0" fontId="7" fillId="0" borderId="10" xfId="0" applyFont="1" applyBorder="1" applyAlignment="1">
      <alignment horizontal="center" wrapText="1"/>
    </xf>
    <xf numFmtId="0" fontId="7" fillId="0" borderId="11" xfId="0" applyFont="1" applyBorder="1" applyAlignment="1">
      <alignment horizontal="center" wrapText="1"/>
    </xf>
    <xf numFmtId="0" fontId="7" fillId="0" borderId="12" xfId="0" applyFont="1" applyBorder="1" applyAlignment="1">
      <alignment horizontal="center" wrapText="1"/>
    </xf>
    <xf numFmtId="0" fontId="7" fillId="0" borderId="1" xfId="0" applyFont="1" applyBorder="1" applyAlignment="1">
      <alignment horizontal="left" wrapText="1"/>
    </xf>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4" xfId="0" applyFont="1" applyBorder="1" applyAlignment="1">
      <alignment horizontal="left" wrapText="1"/>
    </xf>
    <xf numFmtId="0" fontId="7" fillId="0" borderId="0" xfId="0" applyFont="1" applyBorder="1" applyAlignment="1">
      <alignment horizontal="left" wrapText="1"/>
    </xf>
    <xf numFmtId="0" fontId="7" fillId="0" borderId="5" xfId="0" applyFont="1" applyBorder="1" applyAlignment="1">
      <alignment horizontal="left" wrapText="1"/>
    </xf>
    <xf numFmtId="0" fontId="7" fillId="0" borderId="13" xfId="0" applyFont="1" applyBorder="1" applyAlignment="1">
      <alignment horizontal="left" wrapText="1"/>
    </xf>
    <xf numFmtId="0" fontId="7" fillId="0" borderId="9" xfId="0" applyFont="1" applyBorder="1" applyAlignment="1">
      <alignment horizontal="left" wrapText="1"/>
    </xf>
    <xf numFmtId="0" fontId="7" fillId="0" borderId="19" xfId="0" applyFont="1" applyBorder="1" applyAlignment="1">
      <alignment horizontal="left" wrapText="1"/>
    </xf>
    <xf numFmtId="0" fontId="0" fillId="0" borderId="7" xfId="0" applyFont="1" applyBorder="1" applyAlignment="1">
      <alignment horizontal="left" wrapText="1"/>
    </xf>
    <xf numFmtId="0" fontId="0" fillId="0" borderId="20" xfId="0" applyFont="1" applyBorder="1" applyAlignment="1">
      <alignment horizontal="left" wrapText="1"/>
    </xf>
    <xf numFmtId="0" fontId="0" fillId="0" borderId="8" xfId="0" applyFont="1" applyBorder="1" applyAlignment="1">
      <alignment horizontal="left" wrapText="1"/>
    </xf>
    <xf numFmtId="0" fontId="0" fillId="0" borderId="7" xfId="0" applyFont="1" applyBorder="1" applyAlignment="1">
      <alignment horizontal="left"/>
    </xf>
    <xf numFmtId="0" fontId="0" fillId="0" borderId="20" xfId="0" applyFont="1" applyBorder="1" applyAlignment="1">
      <alignment horizontal="left"/>
    </xf>
    <xf numFmtId="0" fontId="0" fillId="0" borderId="8" xfId="0" applyFont="1" applyBorder="1" applyAlignment="1">
      <alignment horizontal="left"/>
    </xf>
    <xf numFmtId="165" fontId="7" fillId="0" borderId="10" xfId="10" applyNumberFormat="1" applyFont="1" applyFill="1" applyBorder="1" applyAlignment="1">
      <alignment horizontal="center" wrapText="1"/>
    </xf>
    <xf numFmtId="165" fontId="7" fillId="0" borderId="11" xfId="10" applyNumberFormat="1" applyFont="1" applyFill="1" applyBorder="1" applyAlignment="1">
      <alignment horizontal="center" wrapText="1"/>
    </xf>
    <xf numFmtId="165" fontId="7" fillId="0" borderId="12" xfId="10" applyNumberFormat="1" applyFont="1" applyFill="1" applyBorder="1" applyAlignment="1">
      <alignment horizontal="center" wrapText="1"/>
    </xf>
    <xf numFmtId="0" fontId="7" fillId="0" borderId="10" xfId="0" applyFont="1" applyFill="1" applyBorder="1" applyAlignment="1">
      <alignment horizontal="center" wrapText="1"/>
    </xf>
    <xf numFmtId="0" fontId="7" fillId="0" borderId="11" xfId="0" applyFont="1" applyFill="1" applyBorder="1" applyAlignment="1">
      <alignment horizontal="center" wrapText="1"/>
    </xf>
    <xf numFmtId="0" fontId="7" fillId="0" borderId="12" xfId="0" applyFont="1" applyFill="1" applyBorder="1" applyAlignment="1">
      <alignment horizontal="center" wrapText="1"/>
    </xf>
    <xf numFmtId="0" fontId="7" fillId="0" borderId="6" xfId="0" applyFont="1" applyFill="1" applyBorder="1" applyAlignment="1">
      <alignment horizontal="center" wrapText="1"/>
    </xf>
    <xf numFmtId="165" fontId="7" fillId="0" borderId="6" xfId="0" applyNumberFormat="1" applyFont="1" applyFill="1" applyBorder="1" applyAlignment="1">
      <alignment horizontal="center" wrapText="1"/>
    </xf>
    <xf numFmtId="165" fontId="7" fillId="0" borderId="6" xfId="10" applyNumberFormat="1" applyFont="1" applyFill="1" applyBorder="1" applyAlignment="1">
      <alignment horizontal="center" wrapText="1"/>
    </xf>
    <xf numFmtId="9" fontId="7" fillId="0" borderId="1" xfId="0" applyNumberFormat="1" applyFont="1" applyFill="1" applyBorder="1" applyAlignment="1">
      <alignment horizontal="center" wrapText="1"/>
    </xf>
    <xf numFmtId="9" fontId="7" fillId="0" borderId="4" xfId="0" applyNumberFormat="1" applyFont="1" applyFill="1" applyBorder="1" applyAlignment="1">
      <alignment horizontal="center" wrapText="1"/>
    </xf>
    <xf numFmtId="9" fontId="7" fillId="0" borderId="13" xfId="0" applyNumberFormat="1" applyFont="1" applyFill="1" applyBorder="1" applyAlignment="1">
      <alignment horizontal="center" wrapText="1"/>
    </xf>
    <xf numFmtId="9" fontId="7" fillId="0" borderId="6" xfId="0" applyNumberFormat="1" applyFont="1" applyFill="1" applyBorder="1" applyAlignment="1">
      <alignment horizontal="center" wrapText="1"/>
    </xf>
    <xf numFmtId="14" fontId="0" fillId="0" borderId="7" xfId="0" applyNumberFormat="1" applyFill="1" applyBorder="1" applyAlignment="1">
      <alignment horizontal="left" wrapText="1"/>
    </xf>
    <xf numFmtId="14" fontId="0" fillId="0" borderId="8" xfId="0" applyNumberFormat="1" applyFill="1" applyBorder="1" applyAlignment="1">
      <alignment horizontal="left" wrapText="1"/>
    </xf>
    <xf numFmtId="0" fontId="0" fillId="0" borderId="7" xfId="0" applyFill="1" applyBorder="1" applyAlignment="1">
      <alignment horizontal="left"/>
    </xf>
    <xf numFmtId="0" fontId="0" fillId="0" borderId="8" xfId="0" applyFill="1" applyBorder="1" applyAlignment="1">
      <alignment horizontal="left"/>
    </xf>
    <xf numFmtId="49" fontId="7" fillId="0" borderId="6" xfId="0" applyNumberFormat="1" applyFont="1" applyFill="1" applyBorder="1" applyAlignment="1">
      <alignment horizontal="center" wrapText="1"/>
    </xf>
    <xf numFmtId="0" fontId="0" fillId="0" borderId="7" xfId="0" applyFill="1" applyBorder="1" applyAlignment="1">
      <alignment horizontal="left" vertical="center" wrapText="1"/>
    </xf>
    <xf numFmtId="0" fontId="0" fillId="0" borderId="20" xfId="0" applyFill="1" applyBorder="1" applyAlignment="1">
      <alignment horizontal="left" vertical="center" wrapText="1"/>
    </xf>
    <xf numFmtId="0" fontId="0" fillId="0" borderId="8" xfId="0" applyFill="1" applyBorder="1" applyAlignment="1">
      <alignment horizontal="left" vertical="center" wrapText="1"/>
    </xf>
    <xf numFmtId="0" fontId="7" fillId="0" borderId="6" xfId="0" applyFont="1" applyBorder="1" applyAlignment="1">
      <alignment horizontal="center" wrapText="1"/>
    </xf>
    <xf numFmtId="0" fontId="7" fillId="0" borderId="1" xfId="0" applyFont="1" applyFill="1" applyBorder="1" applyAlignment="1">
      <alignment horizontal="center" wrapText="1"/>
    </xf>
    <xf numFmtId="0" fontId="7" fillId="0" borderId="4" xfId="0" applyFont="1" applyFill="1" applyBorder="1" applyAlignment="1">
      <alignment horizontal="center" wrapText="1"/>
    </xf>
    <xf numFmtId="0" fontId="7" fillId="0" borderId="13" xfId="0" applyFont="1" applyFill="1" applyBorder="1" applyAlignment="1">
      <alignment horizontal="center" wrapText="1"/>
    </xf>
    <xf numFmtId="0" fontId="7" fillId="0" borderId="7" xfId="0" applyFont="1" applyBorder="1" applyAlignment="1">
      <alignment horizontal="left" wrapText="1"/>
    </xf>
    <xf numFmtId="0" fontId="7" fillId="0" borderId="8" xfId="0" applyFont="1" applyBorder="1" applyAlignment="1">
      <alignment horizontal="left" wrapText="1"/>
    </xf>
    <xf numFmtId="14" fontId="7" fillId="0" borderId="7" xfId="0" applyNumberFormat="1" applyFont="1" applyBorder="1" applyAlignment="1">
      <alignment horizontal="left" wrapText="1"/>
    </xf>
    <xf numFmtId="14" fontId="7" fillId="0" borderId="8" xfId="0" applyNumberFormat="1" applyFont="1" applyBorder="1" applyAlignment="1">
      <alignment horizontal="left" wrapText="1"/>
    </xf>
    <xf numFmtId="0" fontId="7" fillId="0" borderId="7" xfId="0" applyFont="1" applyBorder="1" applyAlignment="1">
      <alignment horizontal="left"/>
    </xf>
    <xf numFmtId="0" fontId="7" fillId="0" borderId="8" xfId="0" applyFont="1" applyBorder="1" applyAlignment="1">
      <alignment horizontal="left"/>
    </xf>
    <xf numFmtId="0" fontId="7" fillId="0" borderId="7" xfId="0" applyFont="1" applyFill="1" applyBorder="1" applyAlignment="1">
      <alignment horizontal="left" wrapText="1"/>
    </xf>
    <xf numFmtId="0" fontId="30" fillId="6" borderId="36" xfId="14" applyFont="1" applyFill="1" applyBorder="1" applyAlignment="1">
      <alignment horizontal="center" vertical="center" wrapText="1"/>
    </xf>
    <xf numFmtId="0" fontId="30" fillId="6" borderId="37" xfId="14" applyFont="1" applyFill="1" applyBorder="1" applyAlignment="1">
      <alignment horizontal="center" vertical="center" wrapText="1"/>
    </xf>
    <xf numFmtId="0" fontId="30" fillId="6" borderId="38" xfId="14" applyFont="1" applyFill="1" applyBorder="1" applyAlignment="1">
      <alignment horizontal="center" vertical="center" wrapText="1"/>
    </xf>
    <xf numFmtId="0" fontId="30" fillId="6" borderId="48" xfId="14" applyFont="1" applyFill="1" applyBorder="1" applyAlignment="1">
      <alignment horizontal="center" vertical="center" wrapText="1"/>
    </xf>
    <xf numFmtId="0" fontId="30" fillId="6" borderId="49" xfId="14" applyFont="1" applyFill="1" applyBorder="1" applyAlignment="1">
      <alignment horizontal="center" vertical="center" wrapText="1"/>
    </xf>
    <xf numFmtId="0" fontId="7" fillId="0" borderId="10" xfId="14" applyFont="1" applyBorder="1" applyAlignment="1">
      <alignment horizontal="center" wrapText="1"/>
    </xf>
    <xf numFmtId="0" fontId="7" fillId="0" borderId="11" xfId="14" applyFont="1" applyBorder="1" applyAlignment="1">
      <alignment horizontal="center" wrapText="1"/>
    </xf>
    <xf numFmtId="0" fontId="7" fillId="0" borderId="12" xfId="14" applyFont="1" applyBorder="1" applyAlignment="1">
      <alignment horizontal="center" wrapText="1"/>
    </xf>
    <xf numFmtId="0" fontId="7" fillId="0" borderId="10" xfId="14" applyFont="1" applyFill="1" applyBorder="1" applyAlignment="1">
      <alignment horizontal="center" wrapText="1"/>
    </xf>
    <xf numFmtId="0" fontId="7" fillId="0" borderId="11" xfId="14" applyFont="1" applyFill="1" applyBorder="1" applyAlignment="1">
      <alignment horizontal="center" wrapText="1"/>
    </xf>
    <xf numFmtId="0" fontId="7" fillId="0" borderId="12" xfId="14" applyFont="1" applyFill="1" applyBorder="1" applyAlignment="1">
      <alignment horizontal="center" wrapText="1"/>
    </xf>
    <xf numFmtId="164" fontId="7" fillId="0" borderId="11" xfId="14" applyNumberFormat="1" applyFont="1" applyBorder="1" applyAlignment="1">
      <alignment horizontal="center" wrapText="1"/>
    </xf>
    <xf numFmtId="164" fontId="7" fillId="0" borderId="12" xfId="14" applyNumberFormat="1" applyFont="1" applyBorder="1" applyAlignment="1">
      <alignment horizontal="center" wrapText="1"/>
    </xf>
    <xf numFmtId="5" fontId="7" fillId="0" borderId="10" xfId="1" applyNumberFormat="1" applyFont="1" applyFill="1" applyBorder="1" applyAlignment="1">
      <alignment horizontal="center" wrapText="1"/>
    </xf>
    <xf numFmtId="5" fontId="7" fillId="0" borderId="11" xfId="1" applyNumberFormat="1" applyFont="1" applyFill="1" applyBorder="1" applyAlignment="1">
      <alignment horizontal="center" wrapText="1"/>
    </xf>
    <xf numFmtId="5" fontId="7" fillId="0" borderId="12" xfId="1" applyNumberFormat="1" applyFont="1" applyFill="1" applyBorder="1" applyAlignment="1">
      <alignment horizontal="center" wrapText="1"/>
    </xf>
    <xf numFmtId="5" fontId="7" fillId="0" borderId="10" xfId="14" applyNumberFormat="1" applyFont="1" applyBorder="1" applyAlignment="1">
      <alignment horizontal="center" wrapText="1"/>
    </xf>
    <xf numFmtId="5" fontId="7" fillId="0" borderId="11" xfId="14" applyNumberFormat="1" applyFont="1" applyBorder="1" applyAlignment="1">
      <alignment horizontal="center" wrapText="1"/>
    </xf>
    <xf numFmtId="5" fontId="7" fillId="0" borderId="12" xfId="14" applyNumberFormat="1" applyFont="1" applyBorder="1" applyAlignment="1">
      <alignment horizontal="center" wrapText="1"/>
    </xf>
    <xf numFmtId="0" fontId="7" fillId="0" borderId="40" xfId="14" applyFont="1" applyFill="1" applyBorder="1" applyAlignment="1">
      <alignment horizontal="center" wrapText="1"/>
    </xf>
    <xf numFmtId="0" fontId="7" fillId="0" borderId="41" xfId="14" applyFont="1" applyFill="1" applyBorder="1" applyAlignment="1">
      <alignment horizontal="center" wrapText="1"/>
    </xf>
    <xf numFmtId="0" fontId="7" fillId="0" borderId="42" xfId="14" applyFont="1" applyFill="1" applyBorder="1" applyAlignment="1">
      <alignment horizontal="center" wrapText="1"/>
    </xf>
    <xf numFmtId="0" fontId="7" fillId="0" borderId="1" xfId="14" applyFont="1" applyFill="1" applyBorder="1" applyAlignment="1">
      <alignment horizontal="center" wrapText="1"/>
    </xf>
    <xf numFmtId="0" fontId="7" fillId="0" borderId="4" xfId="14" applyFont="1" applyFill="1" applyBorder="1" applyAlignment="1">
      <alignment horizontal="center" wrapText="1"/>
    </xf>
    <xf numFmtId="0" fontId="7" fillId="0" borderId="13" xfId="14" applyFont="1" applyFill="1" applyBorder="1" applyAlignment="1">
      <alignment horizontal="center" wrapText="1"/>
    </xf>
    <xf numFmtId="49" fontId="7" fillId="0" borderId="50" xfId="14" applyNumberFormat="1" applyFont="1" applyBorder="1" applyAlignment="1">
      <alignment horizontal="center" wrapText="1"/>
    </xf>
    <xf numFmtId="49" fontId="7" fillId="0" borderId="11" xfId="14" applyNumberFormat="1" applyFont="1" applyBorder="1" applyAlignment="1">
      <alignment horizontal="center" wrapText="1"/>
    </xf>
    <xf numFmtId="49" fontId="7" fillId="0" borderId="12" xfId="14" applyNumberFormat="1" applyFont="1" applyBorder="1" applyAlignment="1">
      <alignment horizontal="center" wrapText="1"/>
    </xf>
    <xf numFmtId="0" fontId="7" fillId="0" borderId="50" xfId="14" applyFont="1" applyFill="1" applyBorder="1" applyAlignment="1">
      <alignment horizontal="center" wrapText="1"/>
    </xf>
    <xf numFmtId="0" fontId="7" fillId="0" borderId="50" xfId="14" applyFont="1" applyBorder="1" applyAlignment="1">
      <alignment horizontal="center" wrapText="1"/>
    </xf>
    <xf numFmtId="0" fontId="7" fillId="0" borderId="1" xfId="14" applyFont="1" applyBorder="1" applyAlignment="1">
      <alignment horizontal="center" wrapText="1"/>
    </xf>
    <xf numFmtId="0" fontId="7" fillId="0" borderId="4" xfId="14" applyFont="1" applyBorder="1" applyAlignment="1">
      <alignment horizontal="center" wrapText="1"/>
    </xf>
    <xf numFmtId="0" fontId="7" fillId="0" borderId="13" xfId="14" applyFont="1" applyBorder="1" applyAlignment="1">
      <alignment horizontal="center" wrapText="1"/>
    </xf>
    <xf numFmtId="0" fontId="7" fillId="0" borderId="6" xfId="14" applyFont="1" applyFill="1" applyBorder="1" applyAlignment="1">
      <alignment horizontal="center" wrapText="1"/>
    </xf>
    <xf numFmtId="0" fontId="8" fillId="0" borderId="4" xfId="14" applyFont="1" applyBorder="1" applyAlignment="1">
      <alignment horizontal="center"/>
    </xf>
    <xf numFmtId="0" fontId="8" fillId="0" borderId="0" xfId="14" applyFont="1" applyBorder="1" applyAlignment="1">
      <alignment horizontal="center"/>
    </xf>
    <xf numFmtId="0" fontId="8" fillId="0" borderId="0" xfId="14" applyFont="1" applyFill="1" applyBorder="1" applyAlignment="1">
      <alignment horizontal="left"/>
    </xf>
    <xf numFmtId="0" fontId="8" fillId="0" borderId="5" xfId="14" applyFont="1" applyFill="1" applyBorder="1" applyAlignment="1">
      <alignment horizontal="left"/>
    </xf>
    <xf numFmtId="164" fontId="7" fillId="0" borderId="10" xfId="1" applyNumberFormat="1" applyFont="1" applyFill="1" applyBorder="1" applyAlignment="1">
      <alignment horizontal="center" wrapText="1"/>
    </xf>
    <xf numFmtId="164" fontId="7" fillId="0" borderId="11" xfId="1" applyNumberFormat="1" applyFont="1" applyFill="1" applyBorder="1" applyAlignment="1">
      <alignment horizontal="center" wrapText="1"/>
    </xf>
    <xf numFmtId="164" fontId="7" fillId="0" borderId="12" xfId="1" applyNumberFormat="1" applyFont="1" applyFill="1" applyBorder="1" applyAlignment="1">
      <alignment horizontal="center" wrapText="1"/>
    </xf>
    <xf numFmtId="0" fontId="8" fillId="0" borderId="2" xfId="14" applyFont="1" applyBorder="1" applyAlignment="1">
      <alignment horizontal="left" wrapText="1"/>
    </xf>
    <xf numFmtId="0" fontId="8" fillId="0" borderId="3" xfId="14" applyFont="1" applyBorder="1" applyAlignment="1">
      <alignment horizontal="left" wrapText="1"/>
    </xf>
    <xf numFmtId="0" fontId="20" fillId="0" borderId="1" xfId="14" applyFont="1" applyBorder="1" applyAlignment="1">
      <alignment horizontal="center" wrapText="1"/>
    </xf>
    <xf numFmtId="0" fontId="20" fillId="0" borderId="4" xfId="14" applyFont="1" applyBorder="1" applyAlignment="1">
      <alignment horizontal="center" wrapText="1"/>
    </xf>
    <xf numFmtId="164" fontId="8" fillId="0" borderId="10" xfId="14" applyNumberFormat="1" applyFont="1" applyFill="1" applyBorder="1" applyAlignment="1">
      <alignment wrapText="1"/>
    </xf>
    <xf numFmtId="164" fontId="8" fillId="0" borderId="11" xfId="14" applyNumberFormat="1" applyFont="1" applyFill="1" applyBorder="1" applyAlignment="1">
      <alignment wrapText="1"/>
    </xf>
    <xf numFmtId="14" fontId="8" fillId="0" borderId="0" xfId="14" applyNumberFormat="1" applyFont="1" applyFill="1" applyBorder="1" applyAlignment="1">
      <alignment horizontal="left" wrapText="1"/>
    </xf>
    <xf numFmtId="49" fontId="7" fillId="0" borderId="6" xfId="14" applyNumberFormat="1" applyFont="1" applyBorder="1" applyAlignment="1">
      <alignment horizontal="center" wrapText="1"/>
    </xf>
    <xf numFmtId="0" fontId="7" fillId="0" borderId="6" xfId="14" applyFont="1" applyBorder="1" applyAlignment="1">
      <alignment horizontal="center" wrapText="1"/>
    </xf>
    <xf numFmtId="164" fontId="7" fillId="0" borderId="6" xfId="14" applyNumberFormat="1" applyFont="1" applyBorder="1" applyAlignment="1">
      <alignment horizontal="center" wrapText="1"/>
    </xf>
    <xf numFmtId="0" fontId="30" fillId="9" borderId="7" xfId="0" applyFont="1" applyFill="1" applyBorder="1" applyAlignment="1">
      <alignment horizontal="center" vertical="top"/>
    </xf>
    <xf numFmtId="0" fontId="30" fillId="9" borderId="20" xfId="0" applyFont="1" applyFill="1" applyBorder="1" applyAlignment="1">
      <alignment horizontal="center" vertical="top"/>
    </xf>
    <xf numFmtId="0" fontId="30" fillId="9" borderId="8" xfId="0" applyFont="1" applyFill="1" applyBorder="1" applyAlignment="1">
      <alignment horizontal="center" vertical="top"/>
    </xf>
    <xf numFmtId="0" fontId="30" fillId="9" borderId="7" xfId="0" applyFont="1" applyFill="1" applyBorder="1" applyAlignment="1">
      <alignment horizontal="center" vertical="center"/>
    </xf>
    <xf numFmtId="0" fontId="30" fillId="9" borderId="20" xfId="0" applyFont="1" applyFill="1" applyBorder="1" applyAlignment="1">
      <alignment horizontal="center" vertical="center"/>
    </xf>
    <xf numFmtId="0" fontId="30" fillId="9" borderId="8" xfId="0" applyFont="1" applyFill="1" applyBorder="1" applyAlignment="1">
      <alignment horizontal="center" vertical="center"/>
    </xf>
    <xf numFmtId="0" fontId="30" fillId="10" borderId="32" xfId="0" applyFont="1" applyFill="1" applyBorder="1" applyAlignment="1">
      <alignment horizontal="center" vertical="top"/>
    </xf>
    <xf numFmtId="0" fontId="30" fillId="10" borderId="0" xfId="0" applyFont="1" applyFill="1" applyBorder="1" applyAlignment="1">
      <alignment horizontal="center" vertical="top"/>
    </xf>
    <xf numFmtId="0" fontId="30" fillId="10" borderId="5" xfId="0" applyFont="1" applyFill="1" applyBorder="1" applyAlignment="1">
      <alignment horizontal="center" vertical="top"/>
    </xf>
    <xf numFmtId="0" fontId="7" fillId="9" borderId="32" xfId="0" applyFont="1" applyFill="1" applyBorder="1" applyAlignment="1">
      <alignment horizontal="center" vertical="top"/>
    </xf>
    <xf numFmtId="0" fontId="7" fillId="9" borderId="0" xfId="0" applyFont="1" applyFill="1" applyBorder="1" applyAlignment="1">
      <alignment horizontal="center" vertical="top"/>
    </xf>
    <xf numFmtId="0" fontId="7" fillId="9" borderId="5" xfId="0" applyFont="1" applyFill="1" applyBorder="1" applyAlignment="1">
      <alignment horizontal="center" vertical="top"/>
    </xf>
    <xf numFmtId="0" fontId="32" fillId="0" borderId="1" xfId="14" applyFont="1" applyBorder="1" applyAlignment="1">
      <alignment horizontal="center" wrapText="1"/>
    </xf>
    <xf numFmtId="0" fontId="32" fillId="0" borderId="4" xfId="14" applyFont="1" applyBorder="1" applyAlignment="1">
      <alignment horizontal="center" wrapText="1"/>
    </xf>
    <xf numFmtId="0" fontId="8" fillId="0" borderId="4" xfId="14" applyFont="1" applyBorder="1" applyAlignment="1">
      <alignment horizontal="center" wrapText="1"/>
    </xf>
    <xf numFmtId="0" fontId="8" fillId="0" borderId="0" xfId="14" applyFont="1" applyBorder="1" applyAlignment="1">
      <alignment horizontal="center" wrapText="1"/>
    </xf>
    <xf numFmtId="0" fontId="30" fillId="9" borderId="6" xfId="0" applyFont="1" applyFill="1" applyBorder="1" applyAlignment="1">
      <alignment horizontal="center" vertical="top"/>
    </xf>
    <xf numFmtId="0" fontId="30" fillId="10" borderId="7" xfId="0" applyFont="1" applyFill="1" applyBorder="1" applyAlignment="1">
      <alignment horizontal="center" vertical="top"/>
    </xf>
    <xf numFmtId="0" fontId="30" fillId="10" borderId="20" xfId="0" applyFont="1" applyFill="1" applyBorder="1" applyAlignment="1">
      <alignment horizontal="center" vertical="top"/>
    </xf>
    <xf numFmtId="0" fontId="30" fillId="10" borderId="8" xfId="0" applyFont="1" applyFill="1" applyBorder="1" applyAlignment="1">
      <alignment horizontal="center" vertical="top"/>
    </xf>
    <xf numFmtId="0" fontId="37" fillId="0" borderId="6" xfId="12" applyFont="1" applyBorder="1" applyAlignment="1" applyProtection="1">
      <alignment horizontal="center" vertical="center"/>
      <protection locked="0"/>
    </xf>
    <xf numFmtId="0" fontId="34" fillId="0" borderId="0" xfId="0" applyFont="1" applyAlignment="1">
      <alignment horizontal="center" vertical="top"/>
    </xf>
    <xf numFmtId="0" fontId="0" fillId="0" borderId="9" xfId="0" applyBorder="1" applyAlignment="1">
      <alignment horizontal="center" vertical="top" wrapText="1"/>
    </xf>
    <xf numFmtId="0" fontId="36" fillId="11" borderId="6" xfId="12" applyFont="1" applyFill="1" applyBorder="1" applyAlignment="1" applyProtection="1">
      <alignment horizontal="center" vertical="top" wrapText="1"/>
    </xf>
    <xf numFmtId="0" fontId="37" fillId="12" borderId="6" xfId="12" applyFont="1" applyFill="1" applyBorder="1" applyAlignment="1" applyProtection="1">
      <alignment horizontal="center" vertical="center"/>
      <protection locked="0"/>
    </xf>
    <xf numFmtId="0" fontId="7" fillId="0" borderId="1" xfId="0" applyFont="1" applyBorder="1" applyAlignment="1">
      <alignment horizontal="center" wrapText="1"/>
    </xf>
    <xf numFmtId="0" fontId="7" fillId="0" borderId="4" xfId="0" applyFont="1" applyBorder="1" applyAlignment="1">
      <alignment horizontal="center" wrapText="1"/>
    </xf>
    <xf numFmtId="0" fontId="7" fillId="0" borderId="13" xfId="0" applyFont="1" applyBorder="1" applyAlignment="1">
      <alignment horizontal="center" wrapText="1"/>
    </xf>
    <xf numFmtId="0" fontId="34" fillId="0" borderId="10" xfId="0" applyFont="1" applyBorder="1" applyAlignment="1">
      <alignment horizontal="center" wrapText="1"/>
    </xf>
    <xf numFmtId="0" fontId="34" fillId="0" borderId="11" xfId="0" applyFont="1" applyBorder="1" applyAlignment="1">
      <alignment horizontal="center" wrapText="1"/>
    </xf>
    <xf numFmtId="0" fontId="34" fillId="0" borderId="12" xfId="0" applyFont="1" applyBorder="1" applyAlignment="1">
      <alignment horizontal="center" wrapText="1"/>
    </xf>
    <xf numFmtId="0" fontId="34" fillId="0" borderId="6" xfId="0" applyFont="1" applyBorder="1" applyAlignment="1">
      <alignment horizontal="center" wrapText="1"/>
    </xf>
    <xf numFmtId="0" fontId="34" fillId="0" borderId="1" xfId="0" applyFont="1" applyBorder="1" applyAlignment="1">
      <alignment horizontal="center" wrapText="1"/>
    </xf>
    <xf numFmtId="0" fontId="34" fillId="0" borderId="4" xfId="0" applyFont="1" applyBorder="1" applyAlignment="1">
      <alignment horizontal="center" wrapText="1"/>
    </xf>
    <xf numFmtId="0" fontId="34" fillId="0" borderId="13" xfId="0" applyFont="1" applyBorder="1" applyAlignment="1">
      <alignment horizontal="center" wrapText="1"/>
    </xf>
    <xf numFmtId="0" fontId="51" fillId="0" borderId="7" xfId="0" applyFont="1" applyBorder="1" applyAlignment="1">
      <alignment horizontal="left" wrapText="1"/>
    </xf>
    <xf numFmtId="0" fontId="51" fillId="0" borderId="8" xfId="0" applyFont="1" applyBorder="1" applyAlignment="1">
      <alignment horizontal="left" wrapText="1"/>
    </xf>
    <xf numFmtId="14" fontId="51" fillId="0" borderId="7" xfId="0" applyNumberFormat="1" applyFont="1" applyBorder="1" applyAlignment="1">
      <alignment horizontal="left" wrapText="1"/>
    </xf>
    <xf numFmtId="14" fontId="51" fillId="0" borderId="8" xfId="0" applyNumberFormat="1" applyFont="1" applyBorder="1" applyAlignment="1">
      <alignment horizontal="left" wrapText="1"/>
    </xf>
    <xf numFmtId="0" fontId="7" fillId="0" borderId="50" xfId="0" applyFont="1" applyBorder="1" applyAlignment="1">
      <alignment horizontal="center" wrapText="1"/>
    </xf>
    <xf numFmtId="0" fontId="7" fillId="0" borderId="52" xfId="0" applyFont="1" applyBorder="1" applyAlignment="1">
      <alignment horizontal="center" wrapText="1"/>
    </xf>
    <xf numFmtId="165" fontId="7" fillId="0" borderId="52" xfId="0" applyNumberFormat="1" applyFont="1" applyBorder="1" applyAlignment="1">
      <alignment horizontal="center" wrapText="1"/>
    </xf>
    <xf numFmtId="165" fontId="7" fillId="0" borderId="6" xfId="0" applyNumberFormat="1" applyFont="1" applyBorder="1" applyAlignment="1">
      <alignment horizontal="center" wrapText="1"/>
    </xf>
    <xf numFmtId="0" fontId="7" fillId="0" borderId="53" xfId="0" applyFont="1" applyBorder="1" applyAlignment="1">
      <alignment horizontal="center" wrapText="1"/>
    </xf>
    <xf numFmtId="14" fontId="0" fillId="0" borderId="7" xfId="0" applyNumberFormat="1" applyFont="1" applyBorder="1" applyAlignment="1">
      <alignment horizontal="left" wrapText="1"/>
    </xf>
    <xf numFmtId="14" fontId="0" fillId="0" borderId="8" xfId="0" applyNumberFormat="1" applyFont="1" applyBorder="1" applyAlignment="1">
      <alignment horizontal="left" wrapText="1"/>
    </xf>
    <xf numFmtId="0" fontId="7" fillId="0" borderId="51" xfId="0" applyFont="1" applyBorder="1" applyAlignment="1">
      <alignment horizontal="center" wrapText="1"/>
    </xf>
    <xf numFmtId="0" fontId="7" fillId="0" borderId="35" xfId="0" applyFont="1" applyBorder="1" applyAlignment="1">
      <alignment horizontal="center" wrapText="1"/>
    </xf>
    <xf numFmtId="0" fontId="7" fillId="0" borderId="7" xfId="0" applyFont="1" applyBorder="1" applyAlignment="1">
      <alignment horizontal="center" wrapText="1"/>
    </xf>
  </cellXfs>
  <cellStyles count="93">
    <cellStyle name="Comma 2" xfId="17"/>
    <cellStyle name="Comma 3" xfId="23"/>
    <cellStyle name="Comma 3 2" xfId="37"/>
    <cellStyle name="Comma 3 2 2" xfId="59"/>
    <cellStyle name="Comma 3 2 3" xfId="82"/>
    <cellStyle name="Comma 3 3" xfId="50"/>
    <cellStyle name="Comma 3 4" xfId="73"/>
    <cellStyle name="Comma 4" xfId="41"/>
    <cellStyle name="Currency" xfId="1" builtinId="4"/>
    <cellStyle name="Currency 2" xfId="5"/>
    <cellStyle name="Currency 3" xfId="10"/>
    <cellStyle name="Currency 4" xfId="18"/>
    <cellStyle name="Currency 4 2" xfId="31"/>
    <cellStyle name="Currency 4 2 2" xfId="53"/>
    <cellStyle name="Currency 4 2 3" xfId="76"/>
    <cellStyle name="Currency 4 3" xfId="44"/>
    <cellStyle name="Currency 4 4" xfId="67"/>
    <cellStyle name="Currency 5" xfId="22"/>
    <cellStyle name="Currency 5 2" xfId="36"/>
    <cellStyle name="Currency 5 2 2" xfId="58"/>
    <cellStyle name="Currency 5 2 3" xfId="81"/>
    <cellStyle name="Currency 5 3" xfId="49"/>
    <cellStyle name="Currency 5 4" xfId="72"/>
    <cellStyle name="Header2" xfId="27"/>
    <cellStyle name="Neutral" xfId="2" builtinId="28"/>
    <cellStyle name="Normal" xfId="0" builtinId="0"/>
    <cellStyle name="Normal 10" xfId="92"/>
    <cellStyle name="Normal 11" xfId="13"/>
    <cellStyle name="Normal 2" xfId="3"/>
    <cellStyle name="Normal 2 2" xfId="26"/>
    <cellStyle name="Normal 2 3" xfId="32"/>
    <cellStyle name="Normal 2 3 2" xfId="54"/>
    <cellStyle name="Normal 2 3 3" xfId="77"/>
    <cellStyle name="Normal 2 4" xfId="45"/>
    <cellStyle name="Normal 2 5" xfId="68"/>
    <cellStyle name="Normal 26" xfId="12"/>
    <cellStyle name="Normal 3" xfId="8"/>
    <cellStyle name="Normal 3 2" xfId="24"/>
    <cellStyle name="Normal 3 3" xfId="25"/>
    <cellStyle name="Normal 4" xfId="4"/>
    <cellStyle name="Normal 4 2" xfId="14"/>
    <cellStyle name="Normal 5" xfId="19"/>
    <cellStyle name="Normal 5 2" xfId="33"/>
    <cellStyle name="Normal 5 2 2" xfId="55"/>
    <cellStyle name="Normal 5 2 3" xfId="78"/>
    <cellStyle name="Normal 5 3" xfId="46"/>
    <cellStyle name="Normal 5 4" xfId="69"/>
    <cellStyle name="Normal 6" xfId="20"/>
    <cellStyle name="Normal 6 2" xfId="16"/>
    <cellStyle name="Normal 6 2 2" xfId="30"/>
    <cellStyle name="Normal 6 2 2 2" xfId="52"/>
    <cellStyle name="Normal 6 2 2 3" xfId="75"/>
    <cellStyle name="Normal 6 2 3" xfId="40"/>
    <cellStyle name="Normal 6 2 3 2" xfId="9"/>
    <cellStyle name="Normal 6 2 3 2 2" xfId="64"/>
    <cellStyle name="Normal 6 2 3 2 3" xfId="87"/>
    <cellStyle name="Normal 6 2 3 2 4" xfId="90"/>
    <cellStyle name="Normal 6 2 3 3" xfId="62"/>
    <cellStyle name="Normal 6 2 3 4" xfId="85"/>
    <cellStyle name="Normal 6 2 4" xfId="42"/>
    <cellStyle name="Normal 6 2 4 2" xfId="65"/>
    <cellStyle name="Normal 6 2 4 3" xfId="88"/>
    <cellStyle name="Normal 6 2 5" xfId="43"/>
    <cellStyle name="Normal 6 2 6" xfId="66"/>
    <cellStyle name="Normal 6 3" xfId="28"/>
    <cellStyle name="Normal 6 4" xfId="34"/>
    <cellStyle name="Normal 6 4 2" xfId="56"/>
    <cellStyle name="Normal 6 4 3" xfId="79"/>
    <cellStyle name="Normal 6 5" xfId="47"/>
    <cellStyle name="Normal 6 6" xfId="70"/>
    <cellStyle name="Normal 7" xfId="29"/>
    <cellStyle name="Normal 7 2" xfId="38"/>
    <cellStyle name="Normal 7 2 2" xfId="60"/>
    <cellStyle name="Normal 7 2 3" xfId="83"/>
    <cellStyle name="Normal 7 3" xfId="51"/>
    <cellStyle name="Normal 7 4" xfId="74"/>
    <cellStyle name="Normal 8" xfId="21"/>
    <cellStyle name="Normal 8 2" xfId="35"/>
    <cellStyle name="Normal 8 2 2" xfId="57"/>
    <cellStyle name="Normal 8 2 3" xfId="80"/>
    <cellStyle name="Normal 8 3" xfId="48"/>
    <cellStyle name="Normal 8 4" xfId="71"/>
    <cellStyle name="Normal 9" xfId="39"/>
    <cellStyle name="Normal 9 2" xfId="6"/>
    <cellStyle name="Normal 9 2 2" xfId="63"/>
    <cellStyle name="Normal 9 2 2 2" xfId="91"/>
    <cellStyle name="Normal 9 2 3" xfId="86"/>
    <cellStyle name="Normal 9 2 4" xfId="89"/>
    <cellStyle name="Normal 9 3" xfId="61"/>
    <cellStyle name="Normal 9 4" xfId="84"/>
    <cellStyle name="Normal_Sheet1" xfId="7"/>
    <cellStyle name="Percent 2" xfId="15"/>
    <cellStyle name="Percent 3"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85724</xdr:colOff>
      <xdr:row>44</xdr:row>
      <xdr:rowOff>163224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058524" cy="85452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MD/Copy%20of%20TMD-OED%20-%20FY18-19%20JOC%20Government%20Facilities%20Report%20-%202018-11-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eslie.h.gervais.civ\Documents\1-BUDGET\STAR\TMD%20-%20FY18%20JOC%20Government%20Facilities%20Report%20-%202017-09-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PWD/Final%201819%20TPWD%20DeferredMaintenancePlan_FY19%20Q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DCJ/TDCJ%202018-19%20JOC%20Government%20Facilities%20Reporting%20Template_1st%20Qtr%20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xDOT/JOC-TXDOT-Q1AY18-19%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1-Template"/>
      <sheetName val="2-Supplemental Notes"/>
    </sheetNames>
    <sheetDataSet>
      <sheetData sheetId="0"/>
      <sheetData sheetId="1">
        <row r="2">
          <cell r="C2">
            <v>43434</v>
          </cell>
        </row>
        <row r="8">
          <cell r="F8">
            <v>2500000</v>
          </cell>
        </row>
        <row r="9">
          <cell r="F9">
            <v>2500000</v>
          </cell>
        </row>
        <row r="10">
          <cell r="F10">
            <v>1500000</v>
          </cell>
        </row>
        <row r="11">
          <cell r="F11">
            <v>2000000</v>
          </cell>
        </row>
        <row r="12">
          <cell r="F12">
            <v>2500000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1-Template"/>
      <sheetName val="2-Supplemental Notes"/>
    </sheetNames>
    <sheetDataSet>
      <sheetData sheetId="0" refreshError="1"/>
      <sheetData sheetId="1" refreshError="1">
        <row r="8">
          <cell r="C8" t="str">
            <v>Camp Mabry Admin Offices
2200 W 35th St Bldg 1
Austin, 78730</v>
          </cell>
        </row>
        <row r="9">
          <cell r="C9" t="str">
            <v>Weslaco Readiness Center
1100 Vo-Tech Drive
Weslaco 78596</v>
          </cell>
        </row>
        <row r="10">
          <cell r="C10" t="str">
            <v>Terrell Readiness Center
Lions Club Parkway 
Hwy 80 West
Terrell 75160</v>
          </cell>
        </row>
        <row r="11">
          <cell r="C11" t="str">
            <v>Fort Worth Shoreview Readiness Center
8111 Shoreview Dr
Fort Worth 76108</v>
          </cell>
        </row>
        <row r="12">
          <cell r="C12" t="str">
            <v>Fort Worth Cobb Park Readiness Center
2101 Cobb Park Dr
Fort Worth 76105</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Legend"/>
      <sheetName val="Supplemental Notes"/>
      <sheetName val="fund 9&amp;1"/>
      <sheetName val="5048"/>
      <sheetName val="Pivot"/>
      <sheetName val="Detail 3"/>
      <sheetName val="030218portfolio"/>
      <sheetName val="Sheet2"/>
      <sheetName val="05312018"/>
      <sheetName val="3.0"/>
      <sheetName val="5.0"/>
      <sheetName val="Capital.Data"/>
      <sheetName val="DM Pivot"/>
      <sheetName val="DM Project list as of 20170602"/>
    </sheetNames>
    <sheetDataSet>
      <sheetData sheetId="0">
        <row r="2">
          <cell r="C2">
            <v>43449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18-19 Dec 18"/>
      <sheetName val="Supplemental 18-19 Dec 18 Notes"/>
      <sheetName val="Legend"/>
    </sheetNames>
    <sheetDataSet>
      <sheetData sheetId="0">
        <row r="2">
          <cell r="C2">
            <v>43448</v>
          </cell>
          <cell r="D2"/>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8JOC AY16-17 DM"/>
      <sheetName val="AY16-17 New Construction"/>
      <sheetName val="AY18-19 DM $62.9M"/>
      <sheetName val="AY18-19 $42.8M New Construction"/>
      <sheetName val="AY20-21 LAR (Aug 2018)"/>
      <sheetName val="Space Planning"/>
    </sheetNames>
    <sheetDataSet>
      <sheetData sheetId="0">
        <row r="2">
          <cell r="J2" t="str">
            <v>12/11/18 Final</v>
          </cell>
          <cell r="K2"/>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tabSelected="1" zoomScale="110" zoomScaleNormal="110" workbookViewId="0">
      <selection activeCell="A2" sqref="A2"/>
    </sheetView>
  </sheetViews>
  <sheetFormatPr defaultRowHeight="15"/>
  <cols>
    <col min="1" max="1" width="14.140625" customWidth="1"/>
    <col min="2" max="2" width="16.42578125" customWidth="1"/>
    <col min="3" max="3" width="13.7109375" customWidth="1"/>
    <col min="4" max="4" width="14.140625" customWidth="1"/>
    <col min="5" max="5" width="14.28515625" customWidth="1"/>
    <col min="6" max="6" width="13" customWidth="1"/>
    <col min="7" max="7" width="11" customWidth="1"/>
    <col min="8" max="8" width="13.28515625" customWidth="1"/>
    <col min="9" max="9" width="11.28515625" customWidth="1"/>
  </cols>
  <sheetData>
    <row r="1" spans="1:9" ht="21">
      <c r="D1" s="1" t="s">
        <v>0</v>
      </c>
    </row>
    <row r="2" spans="1:9" ht="60">
      <c r="A2" s="2"/>
      <c r="B2" s="3" t="s">
        <v>1</v>
      </c>
      <c r="C2" s="3" t="s">
        <v>2</v>
      </c>
      <c r="D2" s="4" t="s">
        <v>3</v>
      </c>
      <c r="E2" s="5" t="s">
        <v>4</v>
      </c>
      <c r="F2" s="4" t="s">
        <v>5</v>
      </c>
      <c r="G2" s="5" t="s">
        <v>6</v>
      </c>
      <c r="H2" s="3" t="s">
        <v>7</v>
      </c>
      <c r="I2" s="6" t="s">
        <v>8</v>
      </c>
    </row>
    <row r="3" spans="1:9">
      <c r="A3" s="30"/>
      <c r="B3" s="8"/>
      <c r="C3" s="8"/>
      <c r="D3" s="9"/>
      <c r="E3" s="10"/>
      <c r="F3" s="9"/>
      <c r="G3" s="10"/>
      <c r="H3" s="8"/>
      <c r="I3" s="11"/>
    </row>
    <row r="4" spans="1:9">
      <c r="A4" s="7" t="s">
        <v>1724</v>
      </c>
      <c r="B4" s="8"/>
      <c r="C4" s="8"/>
      <c r="D4" s="9"/>
      <c r="E4" s="10"/>
      <c r="F4" s="9"/>
      <c r="G4" s="10"/>
      <c r="H4" s="8"/>
      <c r="I4" s="11"/>
    </row>
    <row r="5" spans="1:9">
      <c r="A5" s="12" t="s">
        <v>10</v>
      </c>
      <c r="B5" s="13">
        <v>12000000</v>
      </c>
      <c r="C5" s="13">
        <v>12000000</v>
      </c>
      <c r="D5" s="13">
        <v>1467018</v>
      </c>
      <c r="E5" s="14">
        <f>D5/C5</f>
        <v>0.1222515</v>
      </c>
      <c r="F5" s="13">
        <v>4934545</v>
      </c>
      <c r="G5" s="15">
        <f t="shared" ref="G5:G6" si="0">F5/C5</f>
        <v>0.41121208333333331</v>
      </c>
      <c r="H5" s="13">
        <f t="shared" ref="H5:H16" si="1">SUM(C5-D5-F5)</f>
        <v>5598437</v>
      </c>
      <c r="I5" s="16">
        <f t="shared" ref="I5:I17" si="2">SUM(H5/C5)</f>
        <v>0.46653641666666668</v>
      </c>
    </row>
    <row r="6" spans="1:9">
      <c r="A6" s="17" t="s">
        <v>11</v>
      </c>
      <c r="B6" s="18">
        <v>11000000</v>
      </c>
      <c r="C6" s="18">
        <v>10992230</v>
      </c>
      <c r="D6" s="18">
        <v>4779449</v>
      </c>
      <c r="E6" s="19">
        <f t="shared" ref="E6:E7" si="3">D6/C6</f>
        <v>0.43480249230592882</v>
      </c>
      <c r="F6" s="18">
        <v>1583248</v>
      </c>
      <c r="G6" s="20">
        <f t="shared" si="0"/>
        <v>0.14403337630307955</v>
      </c>
      <c r="H6" s="18">
        <f t="shared" si="1"/>
        <v>4629533</v>
      </c>
      <c r="I6" s="21">
        <f t="shared" si="2"/>
        <v>0.42116413139099163</v>
      </c>
    </row>
    <row r="7" spans="1:9">
      <c r="A7" s="12" t="s">
        <v>12</v>
      </c>
      <c r="B7" s="13">
        <v>66185665</v>
      </c>
      <c r="C7" s="13">
        <v>66185665</v>
      </c>
      <c r="D7" s="13">
        <v>6297691</v>
      </c>
      <c r="E7" s="22">
        <f t="shared" si="3"/>
        <v>9.5151888252539271E-2</v>
      </c>
      <c r="F7" s="13">
        <v>7994435</v>
      </c>
      <c r="G7" s="15">
        <f>F7/C7</f>
        <v>0.12078801353737248</v>
      </c>
      <c r="H7" s="13">
        <f t="shared" si="1"/>
        <v>51893539</v>
      </c>
      <c r="I7" s="16">
        <f t="shared" si="2"/>
        <v>0.78406009821008826</v>
      </c>
    </row>
    <row r="8" spans="1:9">
      <c r="A8" s="17" t="s">
        <v>13</v>
      </c>
      <c r="B8" s="18">
        <v>41635989</v>
      </c>
      <c r="C8" s="18">
        <v>50700727</v>
      </c>
      <c r="D8" s="18">
        <v>27844311</v>
      </c>
      <c r="E8" s="19">
        <f>D8/C8</f>
        <v>0.54918958065433654</v>
      </c>
      <c r="F8" s="18">
        <v>9743076</v>
      </c>
      <c r="G8" s="20">
        <f t="shared" ref="G8:G15" si="4">F8/C8</f>
        <v>0.19216836870997925</v>
      </c>
      <c r="H8" s="18">
        <f t="shared" si="1"/>
        <v>13113340</v>
      </c>
      <c r="I8" s="21">
        <f t="shared" si="2"/>
        <v>0.25864205063568418</v>
      </c>
    </row>
    <row r="9" spans="1:9">
      <c r="A9" s="12" t="s">
        <v>14</v>
      </c>
      <c r="B9" s="13">
        <v>90000000</v>
      </c>
      <c r="C9" s="13">
        <v>90000000</v>
      </c>
      <c r="D9" s="13">
        <v>53687004</v>
      </c>
      <c r="E9" s="15">
        <f t="shared" ref="E9:E12" si="5">D9/C9</f>
        <v>0.59652226666666663</v>
      </c>
      <c r="F9" s="13">
        <v>6065954</v>
      </c>
      <c r="G9" s="15">
        <f t="shared" si="4"/>
        <v>6.7399488888888887E-2</v>
      </c>
      <c r="H9" s="13">
        <f t="shared" si="1"/>
        <v>30247042</v>
      </c>
      <c r="I9" s="16">
        <f t="shared" si="2"/>
        <v>0.33607824444444445</v>
      </c>
    </row>
    <row r="10" spans="1:9">
      <c r="A10" s="17" t="s">
        <v>15</v>
      </c>
      <c r="B10" s="18">
        <v>62500000</v>
      </c>
      <c r="C10" s="18">
        <v>62500000</v>
      </c>
      <c r="D10" s="18">
        <v>13907049</v>
      </c>
      <c r="E10" s="19">
        <f t="shared" si="5"/>
        <v>0.22251278399999999</v>
      </c>
      <c r="F10" s="18">
        <v>2618996</v>
      </c>
      <c r="G10" s="20">
        <f t="shared" si="4"/>
        <v>4.1903936000000003E-2</v>
      </c>
      <c r="H10" s="18">
        <f t="shared" si="1"/>
        <v>45973955</v>
      </c>
      <c r="I10" s="21">
        <f t="shared" si="2"/>
        <v>0.73558327999999995</v>
      </c>
    </row>
    <row r="11" spans="1:9">
      <c r="A11" s="12" t="s">
        <v>16</v>
      </c>
      <c r="B11" s="13">
        <v>6350000</v>
      </c>
      <c r="C11" s="13">
        <v>6350000</v>
      </c>
      <c r="D11" s="13">
        <v>1870887</v>
      </c>
      <c r="E11" s="14">
        <f t="shared" si="5"/>
        <v>0.29462787401574803</v>
      </c>
      <c r="F11" s="13">
        <v>2594566</v>
      </c>
      <c r="G11" s="15">
        <f t="shared" si="4"/>
        <v>0.40859307086614172</v>
      </c>
      <c r="H11" s="13">
        <f t="shared" si="1"/>
        <v>1884547</v>
      </c>
      <c r="I11" s="16">
        <f t="shared" si="2"/>
        <v>0.29677905511811026</v>
      </c>
    </row>
    <row r="12" spans="1:9">
      <c r="A12" s="17" t="s">
        <v>17</v>
      </c>
      <c r="B12" s="18">
        <v>4700000</v>
      </c>
      <c r="C12" s="18">
        <v>4700000</v>
      </c>
      <c r="D12" s="18">
        <v>161655</v>
      </c>
      <c r="E12" s="19">
        <f t="shared" si="5"/>
        <v>3.4394680851063827E-2</v>
      </c>
      <c r="F12" s="18">
        <v>367449</v>
      </c>
      <c r="G12" s="20">
        <f t="shared" si="4"/>
        <v>7.8180638297872335E-2</v>
      </c>
      <c r="H12" s="18">
        <f t="shared" si="1"/>
        <v>4170896</v>
      </c>
      <c r="I12" s="21">
        <f t="shared" si="2"/>
        <v>0.88742468085106385</v>
      </c>
    </row>
    <row r="13" spans="1:9">
      <c r="A13" s="12" t="s">
        <v>18</v>
      </c>
      <c r="B13" s="13">
        <v>1800000</v>
      </c>
      <c r="C13" s="13">
        <v>1800000</v>
      </c>
      <c r="D13" s="13">
        <v>25156</v>
      </c>
      <c r="E13" s="14">
        <f>D13/C13</f>
        <v>1.3975555555555555E-2</v>
      </c>
      <c r="F13" s="13">
        <v>208304</v>
      </c>
      <c r="G13" s="15">
        <f t="shared" si="4"/>
        <v>0.11572444444444445</v>
      </c>
      <c r="H13" s="13">
        <f t="shared" si="1"/>
        <v>1566540</v>
      </c>
      <c r="I13" s="16">
        <f t="shared" si="2"/>
        <v>0.87029999999999996</v>
      </c>
    </row>
    <row r="14" spans="1:9">
      <c r="A14" s="17" t="s">
        <v>19</v>
      </c>
      <c r="B14" s="18">
        <v>80000000</v>
      </c>
      <c r="C14" s="25">
        <v>80000000</v>
      </c>
      <c r="D14" s="18">
        <v>4113410</v>
      </c>
      <c r="E14" s="19">
        <f>D14/C14</f>
        <v>5.1417625000000002E-2</v>
      </c>
      <c r="F14" s="18">
        <v>4285995</v>
      </c>
      <c r="G14" s="20">
        <f t="shared" si="4"/>
        <v>5.3574937500000003E-2</v>
      </c>
      <c r="H14" s="18">
        <f t="shared" si="1"/>
        <v>71600595</v>
      </c>
      <c r="I14" s="21">
        <f t="shared" si="2"/>
        <v>0.8950074375</v>
      </c>
    </row>
    <row r="15" spans="1:9">
      <c r="A15" s="12" t="s">
        <v>20</v>
      </c>
      <c r="B15" s="13">
        <v>78600000</v>
      </c>
      <c r="C15" s="13">
        <v>78600000</v>
      </c>
      <c r="D15" s="13">
        <v>2865456</v>
      </c>
      <c r="E15" s="14">
        <f>D15/C15</f>
        <v>3.6456183206106871E-2</v>
      </c>
      <c r="F15" s="13">
        <v>2145552</v>
      </c>
      <c r="G15" s="15">
        <f t="shared" si="4"/>
        <v>2.7297099236641222E-2</v>
      </c>
      <c r="H15" s="13">
        <f t="shared" si="1"/>
        <v>73588992</v>
      </c>
      <c r="I15" s="16">
        <f t="shared" si="2"/>
        <v>0.93624671755725186</v>
      </c>
    </row>
    <row r="16" spans="1:9">
      <c r="A16" s="17" t="s">
        <v>21</v>
      </c>
      <c r="B16" s="18">
        <v>12100000</v>
      </c>
      <c r="C16" s="18">
        <v>12100000</v>
      </c>
      <c r="D16" s="18">
        <v>541402</v>
      </c>
      <c r="E16" s="19">
        <f>D16/C16</f>
        <v>4.4743966942148758E-2</v>
      </c>
      <c r="F16" s="18">
        <v>328607</v>
      </c>
      <c r="G16" s="20">
        <f>F16/C16</f>
        <v>2.7157603305785125E-2</v>
      </c>
      <c r="H16" s="18">
        <f t="shared" si="1"/>
        <v>11229991</v>
      </c>
      <c r="I16" s="21">
        <f t="shared" si="2"/>
        <v>0.92809842975206613</v>
      </c>
    </row>
    <row r="17" spans="1:9">
      <c r="A17" s="23" t="s">
        <v>22</v>
      </c>
      <c r="B17" s="13">
        <f>SUM(B5:B16)</f>
        <v>466871654</v>
      </c>
      <c r="C17" s="13">
        <f>SUM(C5:C16)</f>
        <v>475928622</v>
      </c>
      <c r="D17" s="13">
        <f>SUM(D5:D16)</f>
        <v>117560488</v>
      </c>
      <c r="E17" s="15">
        <f>D17/C17</f>
        <v>0.24701285563783554</v>
      </c>
      <c r="F17" s="13">
        <f>SUM(F5:F16)</f>
        <v>42870727</v>
      </c>
      <c r="G17" s="15">
        <f>F17/C17</f>
        <v>9.0078060066746735E-2</v>
      </c>
      <c r="H17" s="13">
        <f>SUM(H5:H16)</f>
        <v>315497407</v>
      </c>
      <c r="I17" s="16">
        <f t="shared" si="2"/>
        <v>0.66290908429541773</v>
      </c>
    </row>
    <row r="18" spans="1:9">
      <c r="A18" s="156"/>
      <c r="B18" s="18"/>
      <c r="C18" s="18"/>
      <c r="D18" s="18"/>
      <c r="E18" s="20"/>
      <c r="F18" s="18"/>
      <c r="G18" s="20"/>
      <c r="H18" s="18"/>
      <c r="I18" s="21"/>
    </row>
    <row r="19" spans="1:9">
      <c r="A19" s="30"/>
      <c r="B19" s="8"/>
      <c r="C19" s="8"/>
      <c r="D19" s="9"/>
      <c r="E19" s="10"/>
      <c r="F19" s="9"/>
      <c r="G19" s="10"/>
      <c r="H19" s="8"/>
      <c r="I19" s="11"/>
    </row>
    <row r="20" spans="1:9">
      <c r="A20" s="30"/>
      <c r="B20" s="8"/>
      <c r="C20" s="8"/>
      <c r="D20" s="9"/>
      <c r="E20" s="10"/>
      <c r="F20" s="9"/>
      <c r="G20" s="10"/>
      <c r="H20" s="8"/>
      <c r="I20" s="11"/>
    </row>
    <row r="21" spans="1:9">
      <c r="A21" s="7" t="s">
        <v>1142</v>
      </c>
      <c r="B21" s="8"/>
      <c r="C21" s="8"/>
      <c r="D21" s="9"/>
      <c r="E21" s="10"/>
      <c r="F21" s="9"/>
      <c r="G21" s="10"/>
      <c r="H21" s="8"/>
      <c r="I21" s="11"/>
    </row>
    <row r="22" spans="1:9">
      <c r="A22" s="12" t="s">
        <v>10</v>
      </c>
      <c r="B22" s="13">
        <v>12000000</v>
      </c>
      <c r="C22" s="13">
        <v>12000000</v>
      </c>
      <c r="D22" s="13">
        <v>4803191</v>
      </c>
      <c r="E22" s="14">
        <f>D22/C22</f>
        <v>0.40026591666666667</v>
      </c>
      <c r="F22" s="13">
        <v>641061</v>
      </c>
      <c r="G22" s="15">
        <f t="shared" ref="G22:G23" si="6">F22/C22</f>
        <v>5.3421749999999997E-2</v>
      </c>
      <c r="H22" s="13">
        <f t="shared" ref="H22:H33" si="7">SUM(C22-D22-F22)</f>
        <v>6555748</v>
      </c>
      <c r="I22" s="16">
        <f t="shared" ref="I22:I34" si="8">SUM(H22/C22)</f>
        <v>0.54631233333333329</v>
      </c>
    </row>
    <row r="23" spans="1:9">
      <c r="A23" s="17" t="s">
        <v>11</v>
      </c>
      <c r="B23" s="18">
        <v>11000000</v>
      </c>
      <c r="C23" s="18">
        <v>10558578</v>
      </c>
      <c r="D23" s="18">
        <v>4787398</v>
      </c>
      <c r="E23" s="19">
        <f t="shared" ref="E23:E24" si="9">D23/C23</f>
        <v>0.45341313953450929</v>
      </c>
      <c r="F23" s="18">
        <v>909682</v>
      </c>
      <c r="G23" s="20">
        <f t="shared" si="6"/>
        <v>8.6155730440216474E-2</v>
      </c>
      <c r="H23" s="18">
        <f t="shared" si="7"/>
        <v>4861498</v>
      </c>
      <c r="I23" s="21">
        <f t="shared" si="8"/>
        <v>0.46043113002527425</v>
      </c>
    </row>
    <row r="24" spans="1:9">
      <c r="A24" s="12" t="s">
        <v>12</v>
      </c>
      <c r="B24" s="13">
        <v>66185665</v>
      </c>
      <c r="C24" s="13">
        <v>66185665</v>
      </c>
      <c r="D24" s="13">
        <v>6150187</v>
      </c>
      <c r="E24" s="22">
        <f t="shared" si="9"/>
        <v>9.2923248561452093E-2</v>
      </c>
      <c r="F24" s="13">
        <v>6090016</v>
      </c>
      <c r="G24" s="15">
        <f>F24/C24</f>
        <v>9.2014124206503026E-2</v>
      </c>
      <c r="H24" s="13">
        <f t="shared" si="7"/>
        <v>53945462</v>
      </c>
      <c r="I24" s="16">
        <f t="shared" si="8"/>
        <v>0.81506262723204492</v>
      </c>
    </row>
    <row r="25" spans="1:9">
      <c r="A25" s="17" t="s">
        <v>13</v>
      </c>
      <c r="B25" s="18">
        <v>41635989</v>
      </c>
      <c r="C25" s="18">
        <v>43195270</v>
      </c>
      <c r="D25" s="18">
        <v>9170956</v>
      </c>
      <c r="E25" s="19">
        <f>D25/C25</f>
        <v>0.2123138945537324</v>
      </c>
      <c r="F25" s="18">
        <v>7056107</v>
      </c>
      <c r="G25" s="20">
        <f t="shared" ref="G25:G32" si="10">F25/C25</f>
        <v>0.16335369590235227</v>
      </c>
      <c r="H25" s="18">
        <f t="shared" si="7"/>
        <v>26968207</v>
      </c>
      <c r="I25" s="21">
        <f t="shared" si="8"/>
        <v>0.62433240954391533</v>
      </c>
    </row>
    <row r="26" spans="1:9">
      <c r="A26" s="12" t="s">
        <v>14</v>
      </c>
      <c r="B26" s="13">
        <v>90000000</v>
      </c>
      <c r="C26" s="13">
        <v>90000000</v>
      </c>
      <c r="D26" s="13">
        <v>11871398</v>
      </c>
      <c r="E26" s="15">
        <f t="shared" ref="E26:E29" si="11">D26/C26</f>
        <v>0.13190442222222223</v>
      </c>
      <c r="F26" s="13">
        <v>4058054</v>
      </c>
      <c r="G26" s="15">
        <f t="shared" si="10"/>
        <v>4.508948888888889E-2</v>
      </c>
      <c r="H26" s="13">
        <f t="shared" si="7"/>
        <v>74070548</v>
      </c>
      <c r="I26" s="16">
        <f t="shared" si="8"/>
        <v>0.82300608888888893</v>
      </c>
    </row>
    <row r="27" spans="1:9">
      <c r="A27" s="17" t="s">
        <v>15</v>
      </c>
      <c r="B27" s="18">
        <v>62500000</v>
      </c>
      <c r="C27" s="18">
        <v>62500000</v>
      </c>
      <c r="D27" s="18">
        <v>10671431</v>
      </c>
      <c r="E27" s="19">
        <f t="shared" si="11"/>
        <v>0.17074289600000001</v>
      </c>
      <c r="F27" s="18">
        <v>1185572</v>
      </c>
      <c r="G27" s="20">
        <f t="shared" si="10"/>
        <v>1.8969152E-2</v>
      </c>
      <c r="H27" s="18">
        <f t="shared" si="7"/>
        <v>50642997</v>
      </c>
      <c r="I27" s="21">
        <f t="shared" si="8"/>
        <v>0.81028795200000003</v>
      </c>
    </row>
    <row r="28" spans="1:9">
      <c r="A28" s="12" t="s">
        <v>16</v>
      </c>
      <c r="B28" s="13">
        <v>6350000</v>
      </c>
      <c r="C28" s="13">
        <v>6350000</v>
      </c>
      <c r="D28" s="13">
        <v>2069372</v>
      </c>
      <c r="E28" s="14">
        <f t="shared" si="11"/>
        <v>0.32588535433070864</v>
      </c>
      <c r="F28" s="13">
        <v>2327473</v>
      </c>
      <c r="G28" s="15">
        <f t="shared" si="10"/>
        <v>0.36653118110236221</v>
      </c>
      <c r="H28" s="13">
        <f t="shared" si="7"/>
        <v>1953155</v>
      </c>
      <c r="I28" s="16">
        <f t="shared" si="8"/>
        <v>0.30758346456692914</v>
      </c>
    </row>
    <row r="29" spans="1:9">
      <c r="A29" s="17" t="s">
        <v>17</v>
      </c>
      <c r="B29" s="18">
        <v>4700000</v>
      </c>
      <c r="C29" s="18">
        <v>4700000</v>
      </c>
      <c r="D29" s="18">
        <v>193190</v>
      </c>
      <c r="E29" s="19">
        <f t="shared" si="11"/>
        <v>4.1104255319148936E-2</v>
      </c>
      <c r="F29" s="18">
        <v>315782</v>
      </c>
      <c r="G29" s="20">
        <f t="shared" si="10"/>
        <v>6.7187659574468081E-2</v>
      </c>
      <c r="H29" s="18">
        <f t="shared" si="7"/>
        <v>4191028</v>
      </c>
      <c r="I29" s="21">
        <f t="shared" si="8"/>
        <v>0.891708085106383</v>
      </c>
    </row>
    <row r="30" spans="1:9">
      <c r="A30" s="12" t="s">
        <v>18</v>
      </c>
      <c r="B30" s="13">
        <v>1800000</v>
      </c>
      <c r="C30" s="13">
        <v>1800000</v>
      </c>
      <c r="D30" s="13">
        <v>503982</v>
      </c>
      <c r="E30" s="14">
        <f>D30/C30</f>
        <v>0.27999000000000002</v>
      </c>
      <c r="F30" s="13">
        <v>14741</v>
      </c>
      <c r="G30" s="15">
        <f t="shared" si="10"/>
        <v>8.1894444444444436E-3</v>
      </c>
      <c r="H30" s="13">
        <f t="shared" si="7"/>
        <v>1281277</v>
      </c>
      <c r="I30" s="16">
        <f t="shared" si="8"/>
        <v>0.71182055555555557</v>
      </c>
    </row>
    <row r="31" spans="1:9">
      <c r="A31" s="17" t="s">
        <v>19</v>
      </c>
      <c r="B31" s="18">
        <v>80000000</v>
      </c>
      <c r="C31" s="18">
        <v>74231531</v>
      </c>
      <c r="D31" s="18">
        <v>4364654</v>
      </c>
      <c r="E31" s="19">
        <f>D31/C31</f>
        <v>5.879784427455767E-2</v>
      </c>
      <c r="F31" s="18">
        <v>2589326</v>
      </c>
      <c r="G31" s="20">
        <f t="shared" si="10"/>
        <v>3.4881753954394391E-2</v>
      </c>
      <c r="H31" s="18">
        <f t="shared" si="7"/>
        <v>67277551</v>
      </c>
      <c r="I31" s="21">
        <f t="shared" si="8"/>
        <v>0.90632040177104789</v>
      </c>
    </row>
    <row r="32" spans="1:9">
      <c r="A32" s="12" t="s">
        <v>20</v>
      </c>
      <c r="B32" s="13">
        <v>78600000</v>
      </c>
      <c r="C32" s="13">
        <v>70418980</v>
      </c>
      <c r="D32" s="13">
        <v>3480845</v>
      </c>
      <c r="E32" s="14">
        <f>D32/C32</f>
        <v>4.943049444908177E-2</v>
      </c>
      <c r="F32" s="13">
        <v>996642</v>
      </c>
      <c r="G32" s="15">
        <f t="shared" si="10"/>
        <v>1.4153030901612037E-2</v>
      </c>
      <c r="H32" s="13">
        <f t="shared" si="7"/>
        <v>65941493</v>
      </c>
      <c r="I32" s="16">
        <f t="shared" si="8"/>
        <v>0.93641647464930622</v>
      </c>
    </row>
    <row r="33" spans="1:9">
      <c r="A33" s="17" t="s">
        <v>21</v>
      </c>
      <c r="B33" s="18">
        <v>12100000</v>
      </c>
      <c r="C33" s="18">
        <v>12100000</v>
      </c>
      <c r="D33" s="18">
        <v>541402</v>
      </c>
      <c r="E33" s="19">
        <f>D33/C33</f>
        <v>4.4743966942148758E-2</v>
      </c>
      <c r="F33" s="18">
        <v>326696</v>
      </c>
      <c r="G33" s="20">
        <f>F33/C33</f>
        <v>2.6999669421487602E-2</v>
      </c>
      <c r="H33" s="18">
        <f t="shared" si="7"/>
        <v>11231902</v>
      </c>
      <c r="I33" s="21">
        <f t="shared" si="8"/>
        <v>0.92825636363636366</v>
      </c>
    </row>
    <row r="34" spans="1:9">
      <c r="A34" s="23" t="s">
        <v>22</v>
      </c>
      <c r="B34" s="13">
        <f>SUM(B22:B33)</f>
        <v>466871654</v>
      </c>
      <c r="C34" s="13">
        <f>SUM(C22:C33)</f>
        <v>454040024</v>
      </c>
      <c r="D34" s="13">
        <f>SUM(D22:D33)</f>
        <v>58608006</v>
      </c>
      <c r="E34" s="15">
        <f>D34/C34</f>
        <v>0.12908114461733003</v>
      </c>
      <c r="F34" s="13">
        <f>SUM(F22:F33)</f>
        <v>26511152</v>
      </c>
      <c r="G34" s="15">
        <f>F34/C34</f>
        <v>5.8389460396997953E-2</v>
      </c>
      <c r="H34" s="13">
        <f>SUM(H22:H33)</f>
        <v>368920866</v>
      </c>
      <c r="I34" s="16">
        <f t="shared" si="8"/>
        <v>0.812529394985672</v>
      </c>
    </row>
    <row r="35" spans="1:9">
      <c r="A35" s="156"/>
      <c r="B35" s="18"/>
      <c r="C35" s="18"/>
      <c r="D35" s="18"/>
      <c r="E35" s="20"/>
      <c r="F35" s="18"/>
      <c r="G35" s="20"/>
      <c r="H35" s="18"/>
      <c r="I35" s="21"/>
    </row>
    <row r="36" spans="1:9">
      <c r="A36" s="30"/>
      <c r="B36" s="8"/>
      <c r="C36" s="8"/>
      <c r="D36" s="9"/>
      <c r="E36" s="10"/>
      <c r="F36" s="9"/>
      <c r="G36" s="10"/>
      <c r="H36" s="8"/>
      <c r="I36" s="11"/>
    </row>
    <row r="37" spans="1:9">
      <c r="A37" s="7" t="s">
        <v>25</v>
      </c>
      <c r="B37" s="8"/>
      <c r="C37" s="8"/>
      <c r="D37" s="9"/>
      <c r="E37" s="10"/>
      <c r="F37" s="9"/>
      <c r="G37" s="10"/>
      <c r="H37" s="8"/>
      <c r="I37" s="11"/>
    </row>
    <row r="38" spans="1:9">
      <c r="A38" s="12" t="s">
        <v>10</v>
      </c>
      <c r="B38" s="13">
        <v>12000000</v>
      </c>
      <c r="C38" s="13">
        <v>12000000</v>
      </c>
      <c r="D38" s="13">
        <v>668416</v>
      </c>
      <c r="E38" s="14">
        <f>D38/C38</f>
        <v>5.5701333333333332E-2</v>
      </c>
      <c r="F38" s="13">
        <v>384047</v>
      </c>
      <c r="G38" s="15">
        <f t="shared" ref="G38:G39" si="12">F38/C38</f>
        <v>3.2003916666666667E-2</v>
      </c>
      <c r="H38" s="13">
        <f t="shared" ref="H38:H49" si="13">SUM(C38-D38-F38)</f>
        <v>10947537</v>
      </c>
      <c r="I38" s="16">
        <f t="shared" ref="I38:I50" si="14">SUM(H38/C38)</f>
        <v>0.91229475000000004</v>
      </c>
    </row>
    <row r="39" spans="1:9">
      <c r="A39" s="17" t="s">
        <v>11</v>
      </c>
      <c r="B39" s="18">
        <v>11000000</v>
      </c>
      <c r="C39" s="18">
        <v>10303638</v>
      </c>
      <c r="D39" s="18">
        <v>1459178</v>
      </c>
      <c r="E39" s="19">
        <f t="shared" ref="E39:E40" si="15">D39/C39</f>
        <v>0.14161774705206065</v>
      </c>
      <c r="F39" s="18">
        <v>540680</v>
      </c>
      <c r="G39" s="20">
        <f t="shared" si="12"/>
        <v>5.2474669626397977E-2</v>
      </c>
      <c r="H39" s="18">
        <f t="shared" si="13"/>
        <v>8303780</v>
      </c>
      <c r="I39" s="21">
        <f t="shared" si="14"/>
        <v>0.80590758332154133</v>
      </c>
    </row>
    <row r="40" spans="1:9">
      <c r="A40" s="12" t="s">
        <v>12</v>
      </c>
      <c r="B40" s="13">
        <v>66185665</v>
      </c>
      <c r="C40" s="13">
        <v>66185665</v>
      </c>
      <c r="D40" s="13">
        <v>3546695</v>
      </c>
      <c r="E40" s="22">
        <f t="shared" si="15"/>
        <v>5.3587056955611161E-2</v>
      </c>
      <c r="F40" s="13">
        <v>3614331</v>
      </c>
      <c r="G40" s="15">
        <f>F40/C40</f>
        <v>5.4608970084383077E-2</v>
      </c>
      <c r="H40" s="13">
        <f t="shared" si="13"/>
        <v>59024639</v>
      </c>
      <c r="I40" s="16">
        <f t="shared" si="14"/>
        <v>0.8918039729600058</v>
      </c>
    </row>
    <row r="41" spans="1:9">
      <c r="A41" s="17" t="s">
        <v>13</v>
      </c>
      <c r="B41" s="18">
        <v>41635989</v>
      </c>
      <c r="C41" s="18">
        <v>41996216</v>
      </c>
      <c r="D41" s="18">
        <v>8095662</v>
      </c>
      <c r="E41" s="19">
        <f>D41/C41</f>
        <v>0.19277122491226353</v>
      </c>
      <c r="F41" s="18">
        <v>3274498</v>
      </c>
      <c r="G41" s="20">
        <f t="shared" ref="G41:G48" si="16">F41/C41</f>
        <v>7.7971262934736787E-2</v>
      </c>
      <c r="H41" s="18">
        <f t="shared" si="13"/>
        <v>30626056</v>
      </c>
      <c r="I41" s="21">
        <f t="shared" si="14"/>
        <v>0.72925751215299972</v>
      </c>
    </row>
    <row r="42" spans="1:9">
      <c r="A42" s="12" t="s">
        <v>14</v>
      </c>
      <c r="B42" s="13">
        <v>90000000</v>
      </c>
      <c r="C42" s="13">
        <v>90000000</v>
      </c>
      <c r="D42" s="13">
        <v>11037884</v>
      </c>
      <c r="E42" s="15">
        <f t="shared" ref="E42:E45" si="17">D42/C42</f>
        <v>0.12264315555555555</v>
      </c>
      <c r="F42" s="13">
        <v>401839</v>
      </c>
      <c r="G42" s="15">
        <f t="shared" si="16"/>
        <v>4.4648777777777779E-3</v>
      </c>
      <c r="H42" s="13">
        <f t="shared" si="13"/>
        <v>78560277</v>
      </c>
      <c r="I42" s="16">
        <f t="shared" si="14"/>
        <v>0.87289196666666669</v>
      </c>
    </row>
    <row r="43" spans="1:9">
      <c r="A43" s="17" t="s">
        <v>15</v>
      </c>
      <c r="B43" s="18">
        <v>49640000</v>
      </c>
      <c r="C43" s="18">
        <v>50000000</v>
      </c>
      <c r="D43" s="18">
        <v>4756121</v>
      </c>
      <c r="E43" s="19">
        <f t="shared" si="17"/>
        <v>9.5122419999999999E-2</v>
      </c>
      <c r="F43" s="18">
        <v>2898353</v>
      </c>
      <c r="G43" s="20">
        <f t="shared" si="16"/>
        <v>5.7967060000000001E-2</v>
      </c>
      <c r="H43" s="18">
        <f t="shared" si="13"/>
        <v>42345526</v>
      </c>
      <c r="I43" s="21">
        <f t="shared" si="14"/>
        <v>0.84691052</v>
      </c>
    </row>
    <row r="44" spans="1:9">
      <c r="A44" s="12" t="s">
        <v>16</v>
      </c>
      <c r="B44" s="13">
        <v>6350000</v>
      </c>
      <c r="C44" s="13">
        <v>6350000</v>
      </c>
      <c r="D44" s="13">
        <v>2322701</v>
      </c>
      <c r="E44" s="14">
        <f t="shared" si="17"/>
        <v>0.36577968503937008</v>
      </c>
      <c r="F44" s="13">
        <v>2052656</v>
      </c>
      <c r="G44" s="15">
        <f t="shared" si="16"/>
        <v>0.32325291338582679</v>
      </c>
      <c r="H44" s="13">
        <f t="shared" si="13"/>
        <v>1974643</v>
      </c>
      <c r="I44" s="16">
        <f t="shared" si="14"/>
        <v>0.31096740157480313</v>
      </c>
    </row>
    <row r="45" spans="1:9">
      <c r="A45" s="17" t="s">
        <v>17</v>
      </c>
      <c r="B45" s="18">
        <v>4700000</v>
      </c>
      <c r="C45" s="18">
        <v>4700000</v>
      </c>
      <c r="D45" s="18">
        <v>212920</v>
      </c>
      <c r="E45" s="19">
        <f t="shared" si="17"/>
        <v>4.5302127659574469E-2</v>
      </c>
      <c r="F45" s="18">
        <v>42881</v>
      </c>
      <c r="G45" s="20">
        <f t="shared" si="16"/>
        <v>9.1236170212765956E-3</v>
      </c>
      <c r="H45" s="18">
        <f t="shared" si="13"/>
        <v>4444199</v>
      </c>
      <c r="I45" s="21">
        <f t="shared" si="14"/>
        <v>0.94557425531914896</v>
      </c>
    </row>
    <row r="46" spans="1:9">
      <c r="A46" s="12" t="s">
        <v>18</v>
      </c>
      <c r="B46" s="13">
        <v>1800000</v>
      </c>
      <c r="C46" s="13">
        <v>1800000</v>
      </c>
      <c r="D46" s="13">
        <v>36852</v>
      </c>
      <c r="E46" s="14">
        <f>D46/C46</f>
        <v>2.0473333333333333E-2</v>
      </c>
      <c r="F46" s="13">
        <v>0</v>
      </c>
      <c r="G46" s="15">
        <f t="shared" si="16"/>
        <v>0</v>
      </c>
      <c r="H46" s="13">
        <f t="shared" si="13"/>
        <v>1763148</v>
      </c>
      <c r="I46" s="16">
        <f t="shared" si="14"/>
        <v>0.97952666666666666</v>
      </c>
    </row>
    <row r="47" spans="1:9">
      <c r="A47" s="17" t="s">
        <v>19</v>
      </c>
      <c r="B47" s="18">
        <v>80000000</v>
      </c>
      <c r="C47" s="18">
        <v>79059077</v>
      </c>
      <c r="D47" s="18">
        <v>5255557</v>
      </c>
      <c r="E47" s="19">
        <f>D47/C47</f>
        <v>6.647632630469491E-2</v>
      </c>
      <c r="F47" s="18">
        <v>1540033</v>
      </c>
      <c r="G47" s="20">
        <f t="shared" si="16"/>
        <v>1.9479521624063485E-2</v>
      </c>
      <c r="H47" s="18">
        <f t="shared" si="13"/>
        <v>72263487</v>
      </c>
      <c r="I47" s="21">
        <f t="shared" si="14"/>
        <v>0.91404415207124157</v>
      </c>
    </row>
    <row r="48" spans="1:9">
      <c r="A48" s="12" t="s">
        <v>20</v>
      </c>
      <c r="B48" s="13">
        <v>78600000</v>
      </c>
      <c r="C48" s="13">
        <v>74567911</v>
      </c>
      <c r="D48" s="13">
        <v>3538609</v>
      </c>
      <c r="E48" s="14">
        <f>D48/C48</f>
        <v>4.7454849580002317E-2</v>
      </c>
      <c r="F48" s="13">
        <v>285675</v>
      </c>
      <c r="G48" s="15">
        <f t="shared" si="16"/>
        <v>3.8310715181494089E-3</v>
      </c>
      <c r="H48" s="13">
        <f t="shared" si="13"/>
        <v>70743627</v>
      </c>
      <c r="I48" s="16">
        <f t="shared" si="14"/>
        <v>0.94871407890184822</v>
      </c>
    </row>
    <row r="49" spans="1:9">
      <c r="A49" s="17" t="s">
        <v>21</v>
      </c>
      <c r="B49" s="18">
        <v>12100000</v>
      </c>
      <c r="C49" s="18">
        <v>12100000</v>
      </c>
      <c r="D49" s="18">
        <v>539294</v>
      </c>
      <c r="E49" s="19">
        <f>D49/C49</f>
        <v>4.45697520661157E-2</v>
      </c>
      <c r="F49" s="18">
        <v>54963</v>
      </c>
      <c r="G49" s="20">
        <f>F49/C49</f>
        <v>4.5423966942148763E-3</v>
      </c>
      <c r="H49" s="18">
        <f t="shared" si="13"/>
        <v>11505743</v>
      </c>
      <c r="I49" s="21">
        <f t="shared" si="14"/>
        <v>0.95088785123966946</v>
      </c>
    </row>
    <row r="50" spans="1:9">
      <c r="A50" s="23" t="s">
        <v>22</v>
      </c>
      <c r="B50" s="13">
        <f>SUM(B38:B49)</f>
        <v>454011654</v>
      </c>
      <c r="C50" s="13">
        <f>SUM(C38:C49)</f>
        <v>449062507</v>
      </c>
      <c r="D50" s="13">
        <f>SUM(D38:D49)</f>
        <v>41469889</v>
      </c>
      <c r="E50" s="15">
        <f>D50/C50</f>
        <v>9.2347698490891819E-2</v>
      </c>
      <c r="F50" s="13">
        <f>SUM(F38:F49)</f>
        <v>15089956</v>
      </c>
      <c r="G50" s="15">
        <f>F50/C50</f>
        <v>3.3603241786560462E-2</v>
      </c>
      <c r="H50" s="13">
        <f>SUM(H38:H49)</f>
        <v>392502662</v>
      </c>
      <c r="I50" s="16">
        <f t="shared" si="14"/>
        <v>0.87404905972254776</v>
      </c>
    </row>
    <row r="51" spans="1:9">
      <c r="A51" s="156"/>
      <c r="B51" s="18"/>
      <c r="C51" s="18"/>
      <c r="D51" s="18"/>
      <c r="E51" s="20"/>
      <c r="F51" s="18"/>
      <c r="G51" s="20"/>
      <c r="H51" s="18"/>
      <c r="I51" s="21"/>
    </row>
    <row r="52" spans="1:9">
      <c r="A52" s="7" t="s">
        <v>9</v>
      </c>
      <c r="B52" s="8"/>
      <c r="C52" s="8"/>
      <c r="D52" s="9"/>
      <c r="E52" s="10"/>
      <c r="F52" s="9"/>
      <c r="G52" s="10"/>
      <c r="H52" s="8"/>
      <c r="I52" s="11"/>
    </row>
    <row r="53" spans="1:9">
      <c r="A53" s="12" t="s">
        <v>10</v>
      </c>
      <c r="B53" s="13">
        <v>12000000</v>
      </c>
      <c r="C53" s="13">
        <v>12000000</v>
      </c>
      <c r="D53" s="13">
        <v>180475</v>
      </c>
      <c r="E53" s="14">
        <f>D53/C53</f>
        <v>1.5039583333333334E-2</v>
      </c>
      <c r="F53" s="13">
        <v>132787</v>
      </c>
      <c r="G53" s="15">
        <f t="shared" ref="G53:G54" si="18">F53/C53</f>
        <v>1.1065583333333334E-2</v>
      </c>
      <c r="H53" s="13">
        <f t="shared" ref="H53:H64" si="19">SUM(C53-D53-F53)</f>
        <v>11686738</v>
      </c>
      <c r="I53" s="16">
        <f t="shared" ref="I53:I65" si="20">SUM(H53/C53)</f>
        <v>0.97389483333333338</v>
      </c>
    </row>
    <row r="54" spans="1:9">
      <c r="A54" s="17" t="s">
        <v>11</v>
      </c>
      <c r="B54" s="18">
        <v>11000000</v>
      </c>
      <c r="C54" s="18">
        <v>10444416</v>
      </c>
      <c r="D54" s="18">
        <v>1539264</v>
      </c>
      <c r="E54" s="19">
        <f t="shared" ref="E54:E60" si="21">D54/C54</f>
        <v>0.14737674179197766</v>
      </c>
      <c r="F54" s="18">
        <v>164837</v>
      </c>
      <c r="G54" s="20">
        <f t="shared" si="18"/>
        <v>1.5782308939054131E-2</v>
      </c>
      <c r="H54" s="18">
        <f t="shared" si="19"/>
        <v>8740315</v>
      </c>
      <c r="I54" s="21">
        <f t="shared" si="20"/>
        <v>0.83684094926896824</v>
      </c>
    </row>
    <row r="55" spans="1:9">
      <c r="A55" s="12" t="s">
        <v>12</v>
      </c>
      <c r="B55" s="13">
        <v>66185665</v>
      </c>
      <c r="C55" s="13">
        <v>66185665</v>
      </c>
      <c r="D55" s="13">
        <v>1430502</v>
      </c>
      <c r="E55" s="22">
        <f t="shared" si="21"/>
        <v>2.1613471738933198E-2</v>
      </c>
      <c r="F55" s="13">
        <v>1692464</v>
      </c>
      <c r="G55" s="15">
        <f>F55/C55</f>
        <v>2.557145871390731E-2</v>
      </c>
      <c r="H55" s="13">
        <f t="shared" si="19"/>
        <v>63062699</v>
      </c>
      <c r="I55" s="16">
        <f t="shared" si="20"/>
        <v>0.95281506954715944</v>
      </c>
    </row>
    <row r="56" spans="1:9">
      <c r="A56" s="17" t="s">
        <v>13</v>
      </c>
      <c r="B56" s="18">
        <v>41635989</v>
      </c>
      <c r="C56" s="18">
        <v>41990138</v>
      </c>
      <c r="D56" s="18">
        <v>7530478</v>
      </c>
      <c r="E56" s="19">
        <f>D56/C56</f>
        <v>0.17933920579160753</v>
      </c>
      <c r="F56" s="18">
        <v>1675558</v>
      </c>
      <c r="G56" s="20">
        <f t="shared" ref="G56:G63" si="22">F56/C56</f>
        <v>3.990360784239385E-2</v>
      </c>
      <c r="H56" s="18">
        <f t="shared" si="19"/>
        <v>32784102</v>
      </c>
      <c r="I56" s="21">
        <f t="shared" si="20"/>
        <v>0.78075718636599856</v>
      </c>
    </row>
    <row r="57" spans="1:9">
      <c r="A57" s="12" t="s">
        <v>14</v>
      </c>
      <c r="B57" s="13">
        <v>90000000</v>
      </c>
      <c r="C57" s="13">
        <v>90000000</v>
      </c>
      <c r="D57" s="13">
        <v>3213288</v>
      </c>
      <c r="E57" s="15">
        <f t="shared" si="21"/>
        <v>3.5703199999999997E-2</v>
      </c>
      <c r="F57" s="13">
        <v>33816</v>
      </c>
      <c r="G57" s="15">
        <f t="shared" si="22"/>
        <v>3.7573333333333332E-4</v>
      </c>
      <c r="H57" s="13">
        <f t="shared" si="19"/>
        <v>86752896</v>
      </c>
      <c r="I57" s="16">
        <f t="shared" si="20"/>
        <v>0.96392106666666666</v>
      </c>
    </row>
    <row r="58" spans="1:9">
      <c r="A58" s="17" t="s">
        <v>15</v>
      </c>
      <c r="B58" s="18">
        <v>49640000</v>
      </c>
      <c r="C58" s="18">
        <v>50000000</v>
      </c>
      <c r="D58" s="18">
        <v>3096945</v>
      </c>
      <c r="E58" s="19">
        <f t="shared" si="21"/>
        <v>6.1938899999999998E-2</v>
      </c>
      <c r="F58" s="18">
        <v>0</v>
      </c>
      <c r="G58" s="20">
        <f t="shared" si="22"/>
        <v>0</v>
      </c>
      <c r="H58" s="18">
        <f t="shared" si="19"/>
        <v>46903055</v>
      </c>
      <c r="I58" s="21">
        <f t="shared" si="20"/>
        <v>0.93806109999999998</v>
      </c>
    </row>
    <row r="59" spans="1:9">
      <c r="A59" s="12" t="s">
        <v>16</v>
      </c>
      <c r="B59" s="13">
        <v>6350000</v>
      </c>
      <c r="C59" s="13">
        <v>6350000</v>
      </c>
      <c r="D59" s="13">
        <v>3594767</v>
      </c>
      <c r="E59" s="14">
        <f t="shared" si="21"/>
        <v>0.56610503937007872</v>
      </c>
      <c r="F59" s="13">
        <v>327224</v>
      </c>
      <c r="G59" s="15">
        <f t="shared" si="22"/>
        <v>5.1531338582677166E-2</v>
      </c>
      <c r="H59" s="13">
        <f t="shared" si="19"/>
        <v>2428009</v>
      </c>
      <c r="I59" s="16">
        <f t="shared" si="20"/>
        <v>0.38236362204724411</v>
      </c>
    </row>
    <row r="60" spans="1:9">
      <c r="A60" s="17" t="s">
        <v>17</v>
      </c>
      <c r="B60" s="18">
        <v>4700000</v>
      </c>
      <c r="C60" s="18">
        <v>4700000</v>
      </c>
      <c r="D60" s="18">
        <v>237717</v>
      </c>
      <c r="E60" s="19">
        <f t="shared" si="21"/>
        <v>5.0578085106382981E-2</v>
      </c>
      <c r="F60" s="18">
        <v>9854</v>
      </c>
      <c r="G60" s="20">
        <f t="shared" si="22"/>
        <v>2.096595744680851E-3</v>
      </c>
      <c r="H60" s="18">
        <f t="shared" si="19"/>
        <v>4452429</v>
      </c>
      <c r="I60" s="21">
        <f t="shared" si="20"/>
        <v>0.94732531914893614</v>
      </c>
    </row>
    <row r="61" spans="1:9">
      <c r="A61" s="12" t="s">
        <v>18</v>
      </c>
      <c r="B61" s="13">
        <v>1800000</v>
      </c>
      <c r="C61" s="13">
        <v>1800000</v>
      </c>
      <c r="D61" s="13">
        <v>0</v>
      </c>
      <c r="E61" s="14">
        <v>0</v>
      </c>
      <c r="F61" s="13">
        <v>0</v>
      </c>
      <c r="G61" s="15">
        <f t="shared" si="22"/>
        <v>0</v>
      </c>
      <c r="H61" s="13">
        <f t="shared" si="19"/>
        <v>1800000</v>
      </c>
      <c r="I61" s="16">
        <f t="shared" si="20"/>
        <v>1</v>
      </c>
    </row>
    <row r="62" spans="1:9">
      <c r="A62" s="17" t="s">
        <v>19</v>
      </c>
      <c r="B62" s="18">
        <v>80000000</v>
      </c>
      <c r="C62" s="18">
        <v>80000000</v>
      </c>
      <c r="D62" s="18">
        <v>3904822</v>
      </c>
      <c r="E62" s="19">
        <f>D62/C62</f>
        <v>4.8810275E-2</v>
      </c>
      <c r="F62" s="18">
        <v>255063</v>
      </c>
      <c r="G62" s="20">
        <f t="shared" si="22"/>
        <v>3.1882874999999999E-3</v>
      </c>
      <c r="H62" s="18">
        <f t="shared" si="19"/>
        <v>75840115</v>
      </c>
      <c r="I62" s="21">
        <f t="shared" si="20"/>
        <v>0.94800143749999999</v>
      </c>
    </row>
    <row r="63" spans="1:9">
      <c r="A63" s="12" t="s">
        <v>20</v>
      </c>
      <c r="B63" s="13">
        <v>78600000</v>
      </c>
      <c r="C63" s="13">
        <v>78600000</v>
      </c>
      <c r="D63" s="13">
        <v>1086369</v>
      </c>
      <c r="E63" s="14">
        <f>D63/C63</f>
        <v>1.3821488549618321E-2</v>
      </c>
      <c r="F63" s="13">
        <v>51289</v>
      </c>
      <c r="G63" s="15">
        <f t="shared" si="22"/>
        <v>6.5253180661577605E-4</v>
      </c>
      <c r="H63" s="13">
        <f t="shared" si="19"/>
        <v>77462342</v>
      </c>
      <c r="I63" s="16">
        <f t="shared" si="20"/>
        <v>0.98552597964376587</v>
      </c>
    </row>
    <row r="64" spans="1:9">
      <c r="A64" s="17" t="s">
        <v>21</v>
      </c>
      <c r="B64" s="18">
        <v>12100000</v>
      </c>
      <c r="C64" s="18">
        <v>12100000</v>
      </c>
      <c r="D64" s="18">
        <v>354871</v>
      </c>
      <c r="E64" s="19">
        <f>D64/C64</f>
        <v>2.9328181818181819E-2</v>
      </c>
      <c r="F64" s="18">
        <v>9067</v>
      </c>
      <c r="G64" s="20">
        <f>F64/C63</f>
        <v>1.1535623409669212E-4</v>
      </c>
      <c r="H64" s="18">
        <f t="shared" si="19"/>
        <v>11736062</v>
      </c>
      <c r="I64" s="21">
        <f t="shared" si="20"/>
        <v>0.96992247933884301</v>
      </c>
    </row>
    <row r="65" spans="1:9">
      <c r="A65" s="23" t="s">
        <v>22</v>
      </c>
      <c r="B65" s="13">
        <f>SUM(B53:B64)</f>
        <v>454011654</v>
      </c>
      <c r="C65" s="13">
        <f>SUM(C53:C64)</f>
        <v>454170219</v>
      </c>
      <c r="D65" s="13">
        <f>SUM(D53:D64)</f>
        <v>26169498</v>
      </c>
      <c r="E65" s="15">
        <f>D65/C65</f>
        <v>5.7620462340354374E-2</v>
      </c>
      <c r="F65" s="13">
        <f>SUM(F53:F64)</f>
        <v>4351959</v>
      </c>
      <c r="G65" s="15">
        <f>F65/C65</f>
        <v>9.5822200970865513E-3</v>
      </c>
      <c r="H65" s="13">
        <f>SUM(H53:H64)</f>
        <v>423648762</v>
      </c>
      <c r="I65" s="16">
        <f t="shared" si="20"/>
        <v>0.93279731756255913</v>
      </c>
    </row>
    <row r="67" spans="1:9">
      <c r="A67" s="7" t="s">
        <v>23</v>
      </c>
      <c r="B67" s="8"/>
      <c r="C67" s="8"/>
      <c r="D67" s="9"/>
      <c r="E67" s="10"/>
      <c r="F67" s="9"/>
      <c r="G67" s="10"/>
      <c r="H67" s="8"/>
      <c r="I67" s="11"/>
    </row>
    <row r="68" spans="1:9">
      <c r="A68" s="12" t="s">
        <v>10</v>
      </c>
      <c r="B68" s="13">
        <v>12000000</v>
      </c>
      <c r="C68" s="13">
        <v>12000000</v>
      </c>
      <c r="D68" s="13">
        <v>143908</v>
      </c>
      <c r="E68" s="14">
        <f>D68/C68</f>
        <v>1.1992333333333334E-2</v>
      </c>
      <c r="F68" s="13">
        <v>27191</v>
      </c>
      <c r="G68" s="15">
        <f t="shared" ref="G68:G78" si="23">F68/C68</f>
        <v>2.2659166666666665E-3</v>
      </c>
      <c r="H68" s="13">
        <f t="shared" ref="H68:H79" si="24">SUM(C68-D68-F68)</f>
        <v>11828901</v>
      </c>
      <c r="I68" s="16">
        <f t="shared" ref="I68:I80" si="25">SUM(H68/C68)</f>
        <v>0.98574174999999997</v>
      </c>
    </row>
    <row r="69" spans="1:9">
      <c r="A69" s="24" t="s">
        <v>11</v>
      </c>
      <c r="B69" s="25">
        <v>11000000</v>
      </c>
      <c r="C69" s="25">
        <v>9777775</v>
      </c>
      <c r="D69" s="25">
        <v>1491460</v>
      </c>
      <c r="E69" s="26">
        <f t="shared" ref="E69:E75" si="26">D69/C69</f>
        <v>0.15253572515219466</v>
      </c>
      <c r="F69" s="25">
        <v>0</v>
      </c>
      <c r="G69" s="27">
        <f t="shared" si="23"/>
        <v>0</v>
      </c>
      <c r="H69" s="25">
        <f t="shared" si="24"/>
        <v>8286315</v>
      </c>
      <c r="I69" s="28">
        <f t="shared" si="25"/>
        <v>0.8474642748478054</v>
      </c>
    </row>
    <row r="70" spans="1:9">
      <c r="A70" s="12" t="s">
        <v>12</v>
      </c>
      <c r="B70" s="13">
        <v>66185665</v>
      </c>
      <c r="C70" s="13">
        <v>66185665</v>
      </c>
      <c r="D70" s="13">
        <v>964733</v>
      </c>
      <c r="E70" s="22">
        <f t="shared" si="26"/>
        <v>1.4576162375946514E-2</v>
      </c>
      <c r="F70" s="13">
        <v>820525</v>
      </c>
      <c r="G70" s="15">
        <f>F70/C70</f>
        <v>1.2397321988077026E-2</v>
      </c>
      <c r="H70" s="13">
        <f t="shared" si="24"/>
        <v>64400407</v>
      </c>
      <c r="I70" s="16">
        <f t="shared" si="25"/>
        <v>0.97302651563597642</v>
      </c>
    </row>
    <row r="71" spans="1:9">
      <c r="A71" s="24" t="s">
        <v>13</v>
      </c>
      <c r="B71" s="25">
        <v>41635989</v>
      </c>
      <c r="C71" s="25">
        <v>41999389</v>
      </c>
      <c r="D71" s="25">
        <v>2778596</v>
      </c>
      <c r="E71" s="26">
        <f t="shared" si="26"/>
        <v>6.6158010060574923E-2</v>
      </c>
      <c r="F71" s="25">
        <v>845573</v>
      </c>
      <c r="G71" s="27">
        <f t="shared" si="23"/>
        <v>2.0132983363162736E-2</v>
      </c>
      <c r="H71" s="25">
        <f t="shared" si="24"/>
        <v>38375220</v>
      </c>
      <c r="I71" s="28">
        <f t="shared" si="25"/>
        <v>0.91370900657626231</v>
      </c>
    </row>
    <row r="72" spans="1:9">
      <c r="A72" s="12" t="s">
        <v>14</v>
      </c>
      <c r="B72" s="13">
        <v>90000000</v>
      </c>
      <c r="C72" s="13">
        <v>90000000</v>
      </c>
      <c r="D72" s="13">
        <v>0</v>
      </c>
      <c r="E72" s="15">
        <f t="shared" si="26"/>
        <v>0</v>
      </c>
      <c r="F72" s="13">
        <v>0</v>
      </c>
      <c r="G72" s="15">
        <f t="shared" si="23"/>
        <v>0</v>
      </c>
      <c r="H72" s="13">
        <f t="shared" si="24"/>
        <v>90000000</v>
      </c>
      <c r="I72" s="16">
        <f t="shared" si="25"/>
        <v>1</v>
      </c>
    </row>
    <row r="73" spans="1:9">
      <c r="A73" s="24" t="s">
        <v>15</v>
      </c>
      <c r="B73" s="25">
        <v>50000000</v>
      </c>
      <c r="C73" s="25">
        <v>50000000</v>
      </c>
      <c r="D73" s="25">
        <v>605000</v>
      </c>
      <c r="E73" s="26">
        <f t="shared" si="26"/>
        <v>1.21E-2</v>
      </c>
      <c r="F73" s="25">
        <v>0</v>
      </c>
      <c r="G73" s="27">
        <f t="shared" si="23"/>
        <v>0</v>
      </c>
      <c r="H73" s="25">
        <f t="shared" si="24"/>
        <v>49395000</v>
      </c>
      <c r="I73" s="28">
        <f t="shared" si="25"/>
        <v>0.9879</v>
      </c>
    </row>
    <row r="74" spans="1:9">
      <c r="A74" s="12" t="s">
        <v>16</v>
      </c>
      <c r="B74" s="13">
        <v>6350000</v>
      </c>
      <c r="C74" s="13">
        <v>6350000</v>
      </c>
      <c r="D74" s="13">
        <v>721825</v>
      </c>
      <c r="E74" s="14">
        <f t="shared" si="26"/>
        <v>0.1136732283464567</v>
      </c>
      <c r="F74" s="13">
        <v>63355</v>
      </c>
      <c r="G74" s="15">
        <f t="shared" si="23"/>
        <v>9.9771653543307085E-3</v>
      </c>
      <c r="H74" s="13">
        <f t="shared" si="24"/>
        <v>5564820</v>
      </c>
      <c r="I74" s="16">
        <f t="shared" si="25"/>
        <v>0.87634960629921255</v>
      </c>
    </row>
    <row r="75" spans="1:9">
      <c r="A75" s="24" t="s">
        <v>17</v>
      </c>
      <c r="B75" s="25">
        <v>4700000</v>
      </c>
      <c r="C75" s="25">
        <v>4700000</v>
      </c>
      <c r="D75" s="25">
        <v>9854</v>
      </c>
      <c r="E75" s="26">
        <f t="shared" si="26"/>
        <v>2.096595744680851E-3</v>
      </c>
      <c r="F75" s="25">
        <v>0</v>
      </c>
      <c r="G75" s="27">
        <f t="shared" si="23"/>
        <v>0</v>
      </c>
      <c r="H75" s="25">
        <f t="shared" si="24"/>
        <v>4690146</v>
      </c>
      <c r="I75" s="28">
        <f t="shared" si="25"/>
        <v>0.9979034042553192</v>
      </c>
    </row>
    <row r="76" spans="1:9">
      <c r="A76" s="12" t="s">
        <v>18</v>
      </c>
      <c r="B76" s="13">
        <v>1800000</v>
      </c>
      <c r="C76" s="13">
        <v>1800000</v>
      </c>
      <c r="D76" s="13">
        <v>0</v>
      </c>
      <c r="E76" s="14">
        <v>0</v>
      </c>
      <c r="F76" s="13">
        <v>0</v>
      </c>
      <c r="G76" s="15">
        <f t="shared" si="23"/>
        <v>0</v>
      </c>
      <c r="H76" s="13">
        <f t="shared" si="24"/>
        <v>1800000</v>
      </c>
      <c r="I76" s="16">
        <f t="shared" si="25"/>
        <v>1</v>
      </c>
    </row>
    <row r="77" spans="1:9">
      <c r="A77" s="24" t="s">
        <v>19</v>
      </c>
      <c r="B77" s="25">
        <v>80000000</v>
      </c>
      <c r="C77" s="25">
        <v>79632659</v>
      </c>
      <c r="D77" s="25">
        <v>970829</v>
      </c>
      <c r="E77" s="26">
        <f>D77/C77</f>
        <v>1.2191342248159766E-2</v>
      </c>
      <c r="F77" s="25">
        <v>0</v>
      </c>
      <c r="G77" s="27">
        <f t="shared" si="23"/>
        <v>0</v>
      </c>
      <c r="H77" s="25">
        <f t="shared" si="24"/>
        <v>78661830</v>
      </c>
      <c r="I77" s="28">
        <f t="shared" si="25"/>
        <v>0.98780865775184024</v>
      </c>
    </row>
    <row r="78" spans="1:9">
      <c r="A78" s="12" t="s">
        <v>20</v>
      </c>
      <c r="B78" s="13">
        <v>78600000</v>
      </c>
      <c r="C78" s="13">
        <v>78515321</v>
      </c>
      <c r="D78" s="13">
        <v>0</v>
      </c>
      <c r="E78" s="14">
        <f>D78/C78</f>
        <v>0</v>
      </c>
      <c r="F78" s="13">
        <v>0</v>
      </c>
      <c r="G78" s="15">
        <f t="shared" si="23"/>
        <v>0</v>
      </c>
      <c r="H78" s="13">
        <f t="shared" si="24"/>
        <v>78515321</v>
      </c>
      <c r="I78" s="16">
        <f t="shared" si="25"/>
        <v>1</v>
      </c>
    </row>
    <row r="79" spans="1:9">
      <c r="A79" s="24" t="s">
        <v>21</v>
      </c>
      <c r="B79" s="25">
        <v>12100000</v>
      </c>
      <c r="C79" s="25">
        <v>12100000</v>
      </c>
      <c r="D79" s="25">
        <v>341665</v>
      </c>
      <c r="E79" s="26">
        <f>D79/C79</f>
        <v>2.8236776859504133E-2</v>
      </c>
      <c r="F79" s="25">
        <v>0</v>
      </c>
      <c r="G79" s="27">
        <f>F79/C78</f>
        <v>0</v>
      </c>
      <c r="H79" s="25">
        <f t="shared" si="24"/>
        <v>11758335</v>
      </c>
      <c r="I79" s="28">
        <f t="shared" si="25"/>
        <v>0.9717632231404959</v>
      </c>
    </row>
    <row r="80" spans="1:9">
      <c r="A80" s="23" t="s">
        <v>22</v>
      </c>
      <c r="B80" s="13">
        <f>SUM(B68:B79)</f>
        <v>454371654</v>
      </c>
      <c r="C80" s="13">
        <f>SUM(C68:C79)</f>
        <v>453060809</v>
      </c>
      <c r="D80" s="13">
        <f>SUM(D68:D79)</f>
        <v>8027870</v>
      </c>
      <c r="E80" s="15">
        <f>D80/C80</f>
        <v>1.7719188772295686E-2</v>
      </c>
      <c r="F80" s="13">
        <f>SUM(F68:F79)</f>
        <v>1756644</v>
      </c>
      <c r="G80" s="15">
        <f>F80/C80</f>
        <v>3.877280853043283E-3</v>
      </c>
      <c r="H80" s="13">
        <f>SUM(H68:H79)</f>
        <v>443276295</v>
      </c>
      <c r="I80" s="16">
        <f t="shared" si="25"/>
        <v>0.97840353037466099</v>
      </c>
    </row>
    <row r="82" spans="1:9" ht="15.75">
      <c r="A82" s="29" t="s">
        <v>24</v>
      </c>
      <c r="B82" s="8"/>
      <c r="C82" s="8"/>
      <c r="D82" s="8"/>
      <c r="E82" s="10"/>
      <c r="F82" s="8"/>
      <c r="G82" s="10"/>
      <c r="H82" s="8"/>
      <c r="I82" s="11"/>
    </row>
    <row r="83" spans="1:9">
      <c r="A83" s="12" t="s">
        <v>10</v>
      </c>
      <c r="B83" s="13">
        <v>12000000</v>
      </c>
      <c r="C83" s="13">
        <v>12000000</v>
      </c>
      <c r="D83" s="13">
        <v>0</v>
      </c>
      <c r="E83" s="14">
        <v>0</v>
      </c>
      <c r="F83" s="13">
        <v>0</v>
      </c>
      <c r="G83" s="15">
        <f t="shared" ref="G83:G93" si="27">F83/C83</f>
        <v>0</v>
      </c>
      <c r="H83" s="13">
        <f t="shared" ref="H83:H94" si="28">SUM(C83-D83-F83)</f>
        <v>12000000</v>
      </c>
      <c r="I83" s="16">
        <f t="shared" ref="I83:I95" si="29">SUM(H83/C83)</f>
        <v>1</v>
      </c>
    </row>
    <row r="84" spans="1:9">
      <c r="A84" s="24" t="s">
        <v>11</v>
      </c>
      <c r="B84" s="8">
        <v>11000000</v>
      </c>
      <c r="C84" s="25">
        <v>11000000</v>
      </c>
      <c r="D84" s="25">
        <v>0</v>
      </c>
      <c r="E84" s="19">
        <f t="shared" ref="E84:E90" si="30">D84/C84</f>
        <v>0</v>
      </c>
      <c r="F84" s="8">
        <v>0</v>
      </c>
      <c r="G84" s="20">
        <f t="shared" si="27"/>
        <v>0</v>
      </c>
      <c r="H84" s="18">
        <f t="shared" si="28"/>
        <v>11000000</v>
      </c>
      <c r="I84" s="21">
        <f t="shared" si="29"/>
        <v>1</v>
      </c>
    </row>
    <row r="85" spans="1:9">
      <c r="A85" s="12" t="s">
        <v>12</v>
      </c>
      <c r="B85" s="13">
        <v>66185665</v>
      </c>
      <c r="C85" s="13">
        <v>66185665</v>
      </c>
      <c r="D85" s="13">
        <v>0</v>
      </c>
      <c r="E85" s="22">
        <f t="shared" si="30"/>
        <v>0</v>
      </c>
      <c r="F85" s="13">
        <v>0</v>
      </c>
      <c r="G85" s="15">
        <f t="shared" si="27"/>
        <v>0</v>
      </c>
      <c r="H85" s="13">
        <f t="shared" si="28"/>
        <v>66185665</v>
      </c>
      <c r="I85" s="16">
        <f t="shared" si="29"/>
        <v>1</v>
      </c>
    </row>
    <row r="86" spans="1:9">
      <c r="A86" s="24" t="s">
        <v>13</v>
      </c>
      <c r="B86" s="8">
        <v>41635989</v>
      </c>
      <c r="C86" s="25">
        <v>41635989</v>
      </c>
      <c r="D86" s="8">
        <v>609388</v>
      </c>
      <c r="E86" s="19">
        <f t="shared" si="30"/>
        <v>1.4636088024713428E-2</v>
      </c>
      <c r="F86" s="8">
        <v>300361</v>
      </c>
      <c r="G86" s="20">
        <f t="shared" si="27"/>
        <v>7.2139753903768204E-3</v>
      </c>
      <c r="H86" s="18">
        <f t="shared" si="28"/>
        <v>40726240</v>
      </c>
      <c r="I86" s="21">
        <f t="shared" si="29"/>
        <v>0.97814993658490978</v>
      </c>
    </row>
    <row r="87" spans="1:9">
      <c r="A87" s="12" t="s">
        <v>14</v>
      </c>
      <c r="B87" s="13">
        <v>90000000</v>
      </c>
      <c r="C87" s="13">
        <v>90000000</v>
      </c>
      <c r="D87" s="13">
        <v>0</v>
      </c>
      <c r="E87" s="15">
        <f t="shared" si="30"/>
        <v>0</v>
      </c>
      <c r="F87" s="13">
        <v>0</v>
      </c>
      <c r="G87" s="15">
        <f t="shared" si="27"/>
        <v>0</v>
      </c>
      <c r="H87" s="13">
        <f t="shared" si="28"/>
        <v>90000000</v>
      </c>
      <c r="I87" s="16">
        <f t="shared" si="29"/>
        <v>1</v>
      </c>
    </row>
    <row r="88" spans="1:9">
      <c r="A88" s="24" t="s">
        <v>15</v>
      </c>
      <c r="B88" s="25">
        <v>50000000</v>
      </c>
      <c r="C88" s="25">
        <v>50000000</v>
      </c>
      <c r="D88" s="25">
        <v>0</v>
      </c>
      <c r="E88" s="26">
        <f t="shared" si="30"/>
        <v>0</v>
      </c>
      <c r="F88" s="25">
        <v>0</v>
      </c>
      <c r="G88" s="27">
        <f t="shared" si="27"/>
        <v>0</v>
      </c>
      <c r="H88" s="25">
        <f t="shared" si="28"/>
        <v>50000000</v>
      </c>
      <c r="I88" s="28">
        <f t="shared" si="29"/>
        <v>1</v>
      </c>
    </row>
    <row r="89" spans="1:9">
      <c r="A89" s="12" t="s">
        <v>16</v>
      </c>
      <c r="B89" s="13">
        <v>6350000</v>
      </c>
      <c r="C89" s="13">
        <v>6350000</v>
      </c>
      <c r="D89" s="13">
        <v>1000000</v>
      </c>
      <c r="E89" s="14">
        <f t="shared" si="30"/>
        <v>0.15748031496062992</v>
      </c>
      <c r="F89" s="13">
        <v>0</v>
      </c>
      <c r="G89" s="15">
        <f t="shared" si="27"/>
        <v>0</v>
      </c>
      <c r="H89" s="13">
        <f t="shared" si="28"/>
        <v>5350000</v>
      </c>
      <c r="I89" s="16">
        <f t="shared" si="29"/>
        <v>0.84251968503937003</v>
      </c>
    </row>
    <row r="90" spans="1:9">
      <c r="A90" s="24" t="s">
        <v>17</v>
      </c>
      <c r="B90" s="25">
        <v>4700000</v>
      </c>
      <c r="C90" s="25">
        <v>4700000</v>
      </c>
      <c r="D90" s="25">
        <v>9854</v>
      </c>
      <c r="E90" s="26">
        <f t="shared" si="30"/>
        <v>2.096595744680851E-3</v>
      </c>
      <c r="F90" s="25">
        <v>0</v>
      </c>
      <c r="G90" s="27">
        <f t="shared" si="27"/>
        <v>0</v>
      </c>
      <c r="H90" s="25">
        <f t="shared" si="28"/>
        <v>4690146</v>
      </c>
      <c r="I90" s="28">
        <f t="shared" si="29"/>
        <v>0.9979034042553192</v>
      </c>
    </row>
    <row r="91" spans="1:9">
      <c r="A91" s="12" t="s">
        <v>18</v>
      </c>
      <c r="B91" s="13">
        <v>1800000</v>
      </c>
      <c r="C91" s="13">
        <v>1800000</v>
      </c>
      <c r="D91" s="13">
        <v>0</v>
      </c>
      <c r="E91" s="14">
        <v>0</v>
      </c>
      <c r="F91" s="13">
        <v>0</v>
      </c>
      <c r="G91" s="15">
        <f t="shared" si="27"/>
        <v>0</v>
      </c>
      <c r="H91" s="13">
        <f t="shared" si="28"/>
        <v>1800000</v>
      </c>
      <c r="I91" s="16">
        <f t="shared" si="29"/>
        <v>1</v>
      </c>
    </row>
    <row r="92" spans="1:9">
      <c r="A92" s="24" t="s">
        <v>19</v>
      </c>
      <c r="B92" s="25">
        <v>79923257</v>
      </c>
      <c r="C92" s="25">
        <v>79923257</v>
      </c>
      <c r="D92" s="25">
        <v>0</v>
      </c>
      <c r="E92" s="26">
        <f>D92/C92</f>
        <v>0</v>
      </c>
      <c r="F92" s="25">
        <v>0</v>
      </c>
      <c r="G92" s="27">
        <f t="shared" si="27"/>
        <v>0</v>
      </c>
      <c r="H92" s="25">
        <f t="shared" si="28"/>
        <v>79923257</v>
      </c>
      <c r="I92" s="28">
        <f t="shared" si="29"/>
        <v>1</v>
      </c>
    </row>
    <row r="93" spans="1:9">
      <c r="A93" s="12" t="s">
        <v>20</v>
      </c>
      <c r="B93" s="13">
        <v>79862729</v>
      </c>
      <c r="C93" s="13">
        <v>79862729</v>
      </c>
      <c r="D93" s="13">
        <v>0</v>
      </c>
      <c r="E93" s="14">
        <f>D93/C93</f>
        <v>0</v>
      </c>
      <c r="F93" s="13">
        <v>0</v>
      </c>
      <c r="G93" s="15">
        <f t="shared" si="27"/>
        <v>0</v>
      </c>
      <c r="H93" s="13">
        <f t="shared" si="28"/>
        <v>79862729</v>
      </c>
      <c r="I93" s="16">
        <f t="shared" si="29"/>
        <v>1</v>
      </c>
    </row>
    <row r="94" spans="1:9">
      <c r="A94" s="24" t="s">
        <v>21</v>
      </c>
      <c r="B94" s="25">
        <v>12100000</v>
      </c>
      <c r="C94" s="25">
        <v>12100000</v>
      </c>
      <c r="D94" s="25">
        <v>0</v>
      </c>
      <c r="E94" s="26">
        <f>D94/C94</f>
        <v>0</v>
      </c>
      <c r="F94" s="25">
        <v>0</v>
      </c>
      <c r="G94" s="27">
        <f>F94/C93</f>
        <v>0</v>
      </c>
      <c r="H94" s="25">
        <f t="shared" si="28"/>
        <v>12100000</v>
      </c>
      <c r="I94" s="28">
        <f t="shared" si="29"/>
        <v>1</v>
      </c>
    </row>
    <row r="95" spans="1:9">
      <c r="A95" s="23" t="s">
        <v>22</v>
      </c>
      <c r="B95" s="13">
        <f>SUM(B83:B94)</f>
        <v>455557640</v>
      </c>
      <c r="C95" s="13">
        <f>SUM(C83:C94)</f>
        <v>455557640</v>
      </c>
      <c r="D95" s="13">
        <f>SUM(D83:D94)</f>
        <v>1619242</v>
      </c>
      <c r="E95" s="15">
        <f>D95/C95</f>
        <v>3.554417394909676E-3</v>
      </c>
      <c r="F95" s="13">
        <f>SUM(F83:F94)</f>
        <v>300361</v>
      </c>
      <c r="G95" s="15">
        <f>F95/C95</f>
        <v>6.5932600757173123E-4</v>
      </c>
      <c r="H95" s="13">
        <f>SUM(H83:H94)</f>
        <v>453638037</v>
      </c>
      <c r="I95" s="16">
        <f t="shared" si="29"/>
        <v>0.99578625659751863</v>
      </c>
    </row>
  </sheetData>
  <pageMargins left="0.7" right="0.7" top="0.75" bottom="0.75" header="0.3" footer="0.3"/>
  <pageSetup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80" zoomScaleNormal="80" workbookViewId="0">
      <selection activeCell="G15" sqref="G15"/>
    </sheetView>
  </sheetViews>
  <sheetFormatPr defaultRowHeight="15"/>
  <cols>
    <col min="1" max="1" width="10.140625" customWidth="1"/>
    <col min="2" max="2" width="15.42578125" customWidth="1"/>
    <col min="3" max="3" width="38.7109375" customWidth="1"/>
    <col min="4" max="4" width="66" customWidth="1"/>
    <col min="5" max="5" width="23.140625" customWidth="1"/>
    <col min="6" max="6" width="21.5703125" customWidth="1"/>
    <col min="7" max="7" width="23" customWidth="1"/>
    <col min="8" max="9" width="16.5703125" customWidth="1"/>
    <col min="10" max="10" width="17.140625" customWidth="1"/>
    <col min="11" max="11" width="21" customWidth="1"/>
    <col min="12" max="12" width="21.7109375" customWidth="1"/>
    <col min="13" max="13" width="22.85546875" customWidth="1"/>
    <col min="14" max="14" width="10.42578125" customWidth="1"/>
    <col min="15" max="15" width="15.5703125" customWidth="1"/>
    <col min="16" max="16" width="14.85546875" customWidth="1"/>
    <col min="17" max="17" width="12.42578125" bestFit="1" customWidth="1"/>
    <col min="18" max="18" width="10" customWidth="1"/>
    <col min="19" max="19" width="16.28515625" customWidth="1"/>
    <col min="20" max="21" width="16.140625" customWidth="1"/>
  </cols>
  <sheetData>
    <row r="1" spans="1:14" ht="15.75">
      <c r="B1" s="81" t="s">
        <v>26</v>
      </c>
      <c r="C1" s="860" t="s">
        <v>474</v>
      </c>
      <c r="D1" s="861"/>
      <c r="E1" s="82"/>
      <c r="I1" s="40"/>
    </row>
    <row r="2" spans="1:14" ht="15.75">
      <c r="B2" s="81" t="s">
        <v>28</v>
      </c>
      <c r="C2" s="862">
        <v>43448</v>
      </c>
      <c r="D2" s="863"/>
      <c r="E2" s="83"/>
      <c r="G2" s="40"/>
      <c r="H2" s="41"/>
      <c r="I2" s="40"/>
      <c r="J2" s="40"/>
      <c r="M2" s="497">
        <v>43448</v>
      </c>
    </row>
    <row r="3" spans="1:14" ht="31.5">
      <c r="B3" s="81" t="s">
        <v>29</v>
      </c>
      <c r="C3" s="864" t="s">
        <v>475</v>
      </c>
      <c r="D3" s="865"/>
      <c r="E3" s="84"/>
    </row>
    <row r="4" spans="1:14" ht="15.75">
      <c r="B4" s="85"/>
      <c r="C4" s="86"/>
      <c r="D4" s="87"/>
      <c r="E4" s="87"/>
    </row>
    <row r="5" spans="1:14">
      <c r="A5" s="817" t="s">
        <v>30</v>
      </c>
      <c r="B5" s="856" t="s">
        <v>31</v>
      </c>
      <c r="C5" s="856" t="s">
        <v>32</v>
      </c>
      <c r="D5" s="856" t="s">
        <v>33</v>
      </c>
      <c r="E5" s="856" t="s">
        <v>34</v>
      </c>
      <c r="F5" s="856" t="s">
        <v>1</v>
      </c>
      <c r="G5" s="856" t="s">
        <v>2</v>
      </c>
      <c r="H5" s="838" t="s">
        <v>36</v>
      </c>
      <c r="I5" s="857" t="s">
        <v>37</v>
      </c>
      <c r="J5" s="841" t="s">
        <v>38</v>
      </c>
      <c r="K5" s="838" t="s">
        <v>3</v>
      </c>
      <c r="L5" s="838" t="s">
        <v>5</v>
      </c>
      <c r="M5" s="817" t="s">
        <v>7</v>
      </c>
      <c r="N5" s="817" t="s">
        <v>39</v>
      </c>
    </row>
    <row r="6" spans="1:14">
      <c r="A6" s="818"/>
      <c r="B6" s="856"/>
      <c r="C6" s="856"/>
      <c r="D6" s="856"/>
      <c r="E6" s="856"/>
      <c r="F6" s="856"/>
      <c r="G6" s="856"/>
      <c r="H6" s="839"/>
      <c r="I6" s="858"/>
      <c r="J6" s="841"/>
      <c r="K6" s="839"/>
      <c r="L6" s="839"/>
      <c r="M6" s="818"/>
      <c r="N6" s="818"/>
    </row>
    <row r="7" spans="1:14" s="87" customFormat="1">
      <c r="A7" s="819"/>
      <c r="B7" s="856"/>
      <c r="C7" s="856"/>
      <c r="D7" s="856"/>
      <c r="E7" s="856"/>
      <c r="F7" s="856"/>
      <c r="G7" s="856"/>
      <c r="H7" s="840"/>
      <c r="I7" s="859"/>
      <c r="J7" s="841"/>
      <c r="K7" s="840"/>
      <c r="L7" s="840"/>
      <c r="M7" s="819"/>
      <c r="N7" s="819"/>
    </row>
    <row r="8" spans="1:14" s="87" customFormat="1" ht="30">
      <c r="A8" s="100">
        <v>1</v>
      </c>
      <c r="B8" s="100">
        <v>303</v>
      </c>
      <c r="C8" s="101" t="s">
        <v>476</v>
      </c>
      <c r="D8" s="36" t="s">
        <v>477</v>
      </c>
      <c r="E8" s="100" t="s">
        <v>478</v>
      </c>
      <c r="F8" s="139">
        <v>2000000</v>
      </c>
      <c r="G8" s="139">
        <v>2000000</v>
      </c>
      <c r="H8" s="102">
        <v>44926</v>
      </c>
      <c r="I8" s="244">
        <v>0.95</v>
      </c>
      <c r="J8" s="244">
        <v>0</v>
      </c>
      <c r="K8" s="142">
        <v>1116088</v>
      </c>
      <c r="L8" s="142">
        <v>93951</v>
      </c>
      <c r="M8" s="139">
        <f t="shared" ref="M8:M17" si="0">G8-K8-L8</f>
        <v>789961</v>
      </c>
      <c r="N8" s="100" t="s">
        <v>355</v>
      </c>
    </row>
    <row r="9" spans="1:14" ht="96.75">
      <c r="A9" s="103">
        <v>2</v>
      </c>
      <c r="B9" s="100">
        <v>303</v>
      </c>
      <c r="C9" s="101" t="s">
        <v>479</v>
      </c>
      <c r="D9" s="36" t="s">
        <v>480</v>
      </c>
      <c r="E9" s="100" t="s">
        <v>478</v>
      </c>
      <c r="F9" s="139">
        <v>39000000</v>
      </c>
      <c r="G9" s="139">
        <v>39000000</v>
      </c>
      <c r="H9" s="102">
        <v>44926</v>
      </c>
      <c r="I9" s="244">
        <v>1</v>
      </c>
      <c r="J9" s="244">
        <v>0.05</v>
      </c>
      <c r="K9" s="142">
        <v>37509686</v>
      </c>
      <c r="L9" s="142">
        <v>1490314</v>
      </c>
      <c r="M9" s="139">
        <f t="shared" si="0"/>
        <v>0</v>
      </c>
      <c r="N9" s="100" t="s">
        <v>355</v>
      </c>
    </row>
    <row r="10" spans="1:14" ht="121.5">
      <c r="A10" s="103">
        <v>3</v>
      </c>
      <c r="B10" s="103">
        <v>303</v>
      </c>
      <c r="C10" s="104" t="s">
        <v>481</v>
      </c>
      <c r="D10" s="36" t="s">
        <v>482</v>
      </c>
      <c r="E10" s="100" t="s">
        <v>478</v>
      </c>
      <c r="F10" s="143">
        <v>19500000</v>
      </c>
      <c r="G10" s="143">
        <v>19500000</v>
      </c>
      <c r="H10" s="498">
        <v>44926</v>
      </c>
      <c r="I10" s="244">
        <v>0</v>
      </c>
      <c r="J10" s="244">
        <v>0</v>
      </c>
      <c r="K10" s="499">
        <v>583023</v>
      </c>
      <c r="L10" s="499">
        <v>250959</v>
      </c>
      <c r="M10" s="139">
        <f t="shared" si="0"/>
        <v>18666018</v>
      </c>
      <c r="N10" s="100" t="s">
        <v>64</v>
      </c>
    </row>
    <row r="11" spans="1:14" ht="60">
      <c r="A11" s="103">
        <v>4</v>
      </c>
      <c r="B11" s="103">
        <v>303</v>
      </c>
      <c r="C11" s="51" t="s">
        <v>483</v>
      </c>
      <c r="D11" s="51" t="s">
        <v>484</v>
      </c>
      <c r="E11" s="100" t="s">
        <v>478</v>
      </c>
      <c r="F11" s="143">
        <v>10000000</v>
      </c>
      <c r="G11" s="500">
        <v>10000000</v>
      </c>
      <c r="H11" s="498">
        <v>44926</v>
      </c>
      <c r="I11" s="244">
        <v>0.99</v>
      </c>
      <c r="J11" s="244">
        <v>0</v>
      </c>
      <c r="K11" s="141">
        <v>9264173</v>
      </c>
      <c r="L11" s="141">
        <v>88317</v>
      </c>
      <c r="M11" s="139">
        <f t="shared" si="0"/>
        <v>647510</v>
      </c>
      <c r="N11" s="100" t="s">
        <v>355</v>
      </c>
    </row>
    <row r="12" spans="1:14" ht="30">
      <c r="A12" s="103">
        <v>5</v>
      </c>
      <c r="B12" s="103">
        <v>303</v>
      </c>
      <c r="C12" s="51" t="s">
        <v>485</v>
      </c>
      <c r="D12" s="51" t="s">
        <v>486</v>
      </c>
      <c r="E12" s="100" t="s">
        <v>478</v>
      </c>
      <c r="F12" s="143">
        <v>1000000</v>
      </c>
      <c r="G12" s="500">
        <v>1000000</v>
      </c>
      <c r="H12" s="498">
        <v>44926</v>
      </c>
      <c r="I12" s="244">
        <v>0.01</v>
      </c>
      <c r="J12" s="244">
        <v>0</v>
      </c>
      <c r="K12" s="499">
        <v>0</v>
      </c>
      <c r="L12" s="499">
        <v>0</v>
      </c>
      <c r="M12" s="139">
        <f t="shared" si="0"/>
        <v>1000000</v>
      </c>
      <c r="N12" s="100" t="s">
        <v>355</v>
      </c>
    </row>
    <row r="13" spans="1:14" ht="30">
      <c r="A13" s="103">
        <v>6</v>
      </c>
      <c r="B13" s="103">
        <v>303</v>
      </c>
      <c r="C13" s="39" t="s">
        <v>487</v>
      </c>
      <c r="D13" s="51" t="s">
        <v>488</v>
      </c>
      <c r="E13" s="100" t="s">
        <v>478</v>
      </c>
      <c r="F13" s="143">
        <v>5850000</v>
      </c>
      <c r="G13" s="500">
        <v>5850000</v>
      </c>
      <c r="H13" s="498">
        <v>44926</v>
      </c>
      <c r="I13" s="244">
        <v>1</v>
      </c>
      <c r="J13" s="244">
        <v>0.1</v>
      </c>
      <c r="K13" s="141">
        <v>2354801</v>
      </c>
      <c r="L13" s="141">
        <v>3364874</v>
      </c>
      <c r="M13" s="139">
        <f t="shared" si="0"/>
        <v>130325</v>
      </c>
      <c r="N13" s="100" t="s">
        <v>355</v>
      </c>
    </row>
    <row r="14" spans="1:14" ht="30">
      <c r="A14" s="103">
        <v>7</v>
      </c>
      <c r="B14" s="103">
        <v>303</v>
      </c>
      <c r="C14" s="51" t="s">
        <v>489</v>
      </c>
      <c r="D14" s="51" t="s">
        <v>490</v>
      </c>
      <c r="E14" s="100" t="s">
        <v>478</v>
      </c>
      <c r="F14" s="143">
        <v>2200000</v>
      </c>
      <c r="G14" s="500">
        <v>2200000</v>
      </c>
      <c r="H14" s="498">
        <v>44926</v>
      </c>
      <c r="I14" s="244">
        <v>1</v>
      </c>
      <c r="J14" s="244">
        <v>0.01</v>
      </c>
      <c r="K14" s="141">
        <v>2097537</v>
      </c>
      <c r="L14" s="141">
        <v>22463</v>
      </c>
      <c r="M14" s="139">
        <f t="shared" si="0"/>
        <v>80000</v>
      </c>
      <c r="N14" s="100" t="s">
        <v>355</v>
      </c>
    </row>
    <row r="15" spans="1:14" s="40" customFormat="1" ht="45">
      <c r="A15" s="103">
        <v>8</v>
      </c>
      <c r="B15" s="103">
        <v>303</v>
      </c>
      <c r="C15" s="51" t="s">
        <v>491</v>
      </c>
      <c r="D15" s="51" t="s">
        <v>492</v>
      </c>
      <c r="E15" s="100" t="s">
        <v>478</v>
      </c>
      <c r="F15" s="143">
        <v>5150000</v>
      </c>
      <c r="G15" s="500">
        <v>5150000</v>
      </c>
      <c r="H15" s="498">
        <v>44926</v>
      </c>
      <c r="I15" s="244">
        <v>0.4</v>
      </c>
      <c r="J15" s="244">
        <v>0</v>
      </c>
      <c r="K15" s="141">
        <v>86129</v>
      </c>
      <c r="L15" s="141">
        <v>232053</v>
      </c>
      <c r="M15" s="139">
        <f t="shared" si="0"/>
        <v>4831818</v>
      </c>
      <c r="N15" s="100" t="s">
        <v>64</v>
      </c>
    </row>
    <row r="16" spans="1:14" s="40" customFormat="1" ht="30">
      <c r="A16" s="103">
        <v>9</v>
      </c>
      <c r="B16" s="348">
        <v>303</v>
      </c>
      <c r="C16" s="51" t="s">
        <v>493</v>
      </c>
      <c r="D16" s="51" t="s">
        <v>494</v>
      </c>
      <c r="E16" s="100" t="s">
        <v>478</v>
      </c>
      <c r="F16" s="143">
        <v>2300000</v>
      </c>
      <c r="G16" s="500">
        <v>2300000</v>
      </c>
      <c r="H16" s="498">
        <v>44926</v>
      </c>
      <c r="I16" s="244">
        <v>0.05</v>
      </c>
      <c r="J16" s="244">
        <v>0</v>
      </c>
      <c r="K16" s="499">
        <v>121844</v>
      </c>
      <c r="L16" s="499">
        <v>25581</v>
      </c>
      <c r="M16" s="139">
        <f t="shared" si="0"/>
        <v>2152575</v>
      </c>
      <c r="N16" s="100" t="s">
        <v>64</v>
      </c>
    </row>
    <row r="17" spans="1:14" s="40" customFormat="1" ht="150">
      <c r="A17" s="103">
        <v>10</v>
      </c>
      <c r="B17" s="103">
        <v>303</v>
      </c>
      <c r="C17" s="51" t="s">
        <v>495</v>
      </c>
      <c r="D17" s="39" t="s">
        <v>496</v>
      </c>
      <c r="E17" s="100" t="s">
        <v>478</v>
      </c>
      <c r="F17" s="501">
        <v>3000000</v>
      </c>
      <c r="G17" s="500">
        <v>3000000</v>
      </c>
      <c r="H17" s="498">
        <v>43471</v>
      </c>
      <c r="I17" s="244">
        <v>0.05</v>
      </c>
      <c r="J17" s="244">
        <v>0</v>
      </c>
      <c r="K17" s="499">
        <v>553723</v>
      </c>
      <c r="L17" s="499">
        <v>497442</v>
      </c>
      <c r="M17" s="139">
        <f t="shared" si="0"/>
        <v>1948835</v>
      </c>
      <c r="N17" s="502" t="s">
        <v>64</v>
      </c>
    </row>
    <row r="18" spans="1:14" s="40" customFormat="1">
      <c r="A18" s="103">
        <v>11</v>
      </c>
      <c r="B18" s="103">
        <v>303</v>
      </c>
      <c r="C18" s="105"/>
      <c r="D18" s="51"/>
      <c r="E18" s="100"/>
      <c r="F18" s="501"/>
      <c r="G18" s="503"/>
      <c r="H18" s="498"/>
      <c r="I18" s="244"/>
      <c r="J18" s="244"/>
      <c r="K18" s="499"/>
      <c r="L18" s="499"/>
      <c r="M18" s="139"/>
      <c r="N18" s="100"/>
    </row>
    <row r="19" spans="1:14" s="40" customFormat="1">
      <c r="A19" s="103">
        <v>12</v>
      </c>
      <c r="B19" s="103">
        <v>303</v>
      </c>
      <c r="C19" s="105"/>
      <c r="D19" s="106"/>
      <c r="E19" s="100"/>
      <c r="F19" s="501"/>
      <c r="G19" s="503"/>
      <c r="H19" s="498"/>
      <c r="I19" s="244"/>
      <c r="J19" s="244"/>
      <c r="K19" s="499"/>
      <c r="L19" s="499"/>
      <c r="M19" s="139"/>
      <c r="N19" s="100"/>
    </row>
    <row r="20" spans="1:14" s="40" customFormat="1" ht="15.75" thickBot="1">
      <c r="A20" s="103">
        <v>13</v>
      </c>
      <c r="B20" s="103">
        <v>303</v>
      </c>
      <c r="C20" s="105"/>
      <c r="D20" s="106"/>
      <c r="E20" s="100"/>
      <c r="F20" s="501"/>
      <c r="G20" s="503"/>
      <c r="H20" s="498"/>
      <c r="I20" s="244"/>
      <c r="J20" s="244"/>
      <c r="K20" s="499"/>
      <c r="L20" s="499"/>
      <c r="M20" s="139"/>
      <c r="N20" s="100"/>
    </row>
    <row r="21" spans="1:14" s="40" customFormat="1" ht="16.5" thickTop="1" thickBot="1">
      <c r="A21" s="103">
        <v>14</v>
      </c>
      <c r="B21" s="348">
        <v>303</v>
      </c>
      <c r="C21" s="51"/>
      <c r="D21" s="107"/>
      <c r="E21" s="100"/>
      <c r="F21" s="264"/>
      <c r="G21" s="500"/>
      <c r="H21" s="504"/>
      <c r="I21" s="244"/>
      <c r="J21" s="244"/>
      <c r="K21" s="499"/>
      <c r="L21" s="499"/>
      <c r="M21" s="139"/>
      <c r="N21" s="378"/>
    </row>
    <row r="22" spans="1:14" s="40" customFormat="1" ht="15.75" thickTop="1">
      <c r="A22" s="103">
        <v>15</v>
      </c>
      <c r="B22" s="103">
        <v>303</v>
      </c>
      <c r="C22" s="51"/>
      <c r="D22" s="107"/>
      <c r="E22" s="100"/>
      <c r="F22" s="501"/>
      <c r="G22" s="505"/>
      <c r="H22" s="506"/>
      <c r="I22" s="244"/>
      <c r="J22" s="244"/>
      <c r="K22" s="499"/>
      <c r="L22" s="499"/>
      <c r="M22" s="139"/>
      <c r="N22" s="378"/>
    </row>
    <row r="23" spans="1:14" s="40" customFormat="1">
      <c r="A23" s="103">
        <v>16</v>
      </c>
      <c r="B23" s="103">
        <v>303</v>
      </c>
      <c r="C23" s="51"/>
      <c r="D23" s="108"/>
      <c r="E23" s="109"/>
      <c r="F23" s="507"/>
      <c r="G23" s="508"/>
      <c r="H23" s="498"/>
      <c r="I23" s="244"/>
      <c r="J23" s="244"/>
      <c r="K23" s="499"/>
      <c r="L23" s="499"/>
      <c r="M23" s="139"/>
      <c r="N23" s="509"/>
    </row>
    <row r="24" spans="1:14" s="40" customFormat="1">
      <c r="A24" s="103">
        <v>17</v>
      </c>
      <c r="B24" s="103">
        <v>303</v>
      </c>
      <c r="C24" s="51"/>
      <c r="D24" s="108"/>
      <c r="E24" s="109"/>
      <c r="F24" s="507"/>
      <c r="G24" s="508"/>
      <c r="H24" s="498"/>
      <c r="I24" s="244"/>
      <c r="J24" s="244"/>
      <c r="K24" s="499"/>
      <c r="L24" s="499"/>
      <c r="M24" s="148"/>
      <c r="N24" s="509"/>
    </row>
    <row r="25" spans="1:14" s="40" customFormat="1">
      <c r="A25" s="103">
        <v>18</v>
      </c>
      <c r="B25" s="103">
        <v>303</v>
      </c>
      <c r="C25" s="105"/>
      <c r="D25" s="510"/>
      <c r="E25" s="109"/>
      <c r="F25" s="507"/>
      <c r="G25" s="507"/>
      <c r="H25" s="498"/>
      <c r="I25" s="244"/>
      <c r="J25" s="244"/>
      <c r="K25" s="499"/>
      <c r="L25" s="499"/>
      <c r="M25" s="148"/>
      <c r="N25" s="509"/>
    </row>
    <row r="26" spans="1:14" s="40" customFormat="1">
      <c r="A26" s="103" t="s">
        <v>243</v>
      </c>
      <c r="B26" s="103">
        <v>303</v>
      </c>
      <c r="C26" s="51"/>
      <c r="D26" s="108"/>
      <c r="E26" s="109"/>
      <c r="F26" s="507"/>
      <c r="G26" s="508"/>
      <c r="H26" s="498"/>
      <c r="I26" s="244"/>
      <c r="J26" s="244"/>
      <c r="K26" s="499"/>
      <c r="L26" s="499"/>
      <c r="M26" s="148"/>
      <c r="N26" s="509"/>
    </row>
    <row r="27" spans="1:14" s="40" customFormat="1">
      <c r="A27" s="103" t="s">
        <v>243</v>
      </c>
      <c r="B27" s="103">
        <v>303</v>
      </c>
      <c r="C27" s="51"/>
      <c r="D27" s="108"/>
      <c r="E27" s="109"/>
      <c r="F27" s="507"/>
      <c r="G27" s="508"/>
      <c r="H27" s="498"/>
      <c r="I27" s="244"/>
      <c r="J27" s="244"/>
      <c r="K27" s="499"/>
      <c r="L27" s="499"/>
      <c r="M27" s="148"/>
      <c r="N27" s="509"/>
    </row>
    <row r="28" spans="1:14" s="40" customFormat="1">
      <c r="A28" s="103" t="s">
        <v>243</v>
      </c>
      <c r="B28" s="103">
        <v>303</v>
      </c>
      <c r="C28" s="51"/>
      <c r="D28" s="108"/>
      <c r="E28" s="109"/>
      <c r="F28" s="507"/>
      <c r="G28" s="508"/>
      <c r="H28" s="498"/>
      <c r="I28" s="244"/>
      <c r="J28" s="244"/>
      <c r="K28" s="499"/>
      <c r="L28" s="499"/>
      <c r="M28" s="148"/>
      <c r="N28" s="509"/>
    </row>
    <row r="29" spans="1:14" s="40" customFormat="1">
      <c r="A29" s="103" t="s">
        <v>243</v>
      </c>
      <c r="B29" s="103">
        <v>303</v>
      </c>
      <c r="C29" s="51"/>
      <c r="D29" s="108"/>
      <c r="E29" s="109"/>
      <c r="F29" s="507"/>
      <c r="G29" s="508"/>
      <c r="H29" s="498"/>
      <c r="I29" s="244"/>
      <c r="J29" s="244"/>
      <c r="K29" s="499"/>
      <c r="L29" s="499"/>
      <c r="M29" s="148"/>
      <c r="N29" s="509"/>
    </row>
    <row r="30" spans="1:14" s="40" customFormat="1">
      <c r="A30" s="103" t="s">
        <v>243</v>
      </c>
      <c r="B30" s="103">
        <v>303</v>
      </c>
      <c r="C30" s="51"/>
      <c r="D30" s="108"/>
      <c r="E30" s="109"/>
      <c r="F30" s="507"/>
      <c r="G30" s="508"/>
      <c r="H30" s="498"/>
      <c r="I30" s="244"/>
      <c r="J30" s="244"/>
      <c r="K30" s="499"/>
      <c r="L30" s="499"/>
      <c r="M30" s="148"/>
      <c r="N30" s="509"/>
    </row>
    <row r="31" spans="1:14" s="40" customFormat="1">
      <c r="A31" s="103" t="s">
        <v>243</v>
      </c>
      <c r="B31" s="103">
        <v>303</v>
      </c>
      <c r="C31" s="51"/>
      <c r="D31" s="108"/>
      <c r="E31" s="109"/>
      <c r="F31" s="507"/>
      <c r="G31" s="508"/>
      <c r="H31" s="498"/>
      <c r="I31" s="244"/>
      <c r="J31" s="244"/>
      <c r="K31" s="499"/>
      <c r="L31" s="499"/>
      <c r="M31" s="148"/>
      <c r="N31" s="509"/>
    </row>
    <row r="32" spans="1:14" s="40" customFormat="1" ht="15.75" thickBot="1">
      <c r="A32" s="103"/>
      <c r="B32" s="103"/>
      <c r="C32" s="105"/>
      <c r="D32" s="510"/>
      <c r="E32" s="109"/>
      <c r="F32" s="507"/>
      <c r="G32" s="507"/>
      <c r="H32" s="498"/>
      <c r="I32" s="244"/>
      <c r="J32" s="244"/>
      <c r="K32" s="499"/>
      <c r="L32" s="499"/>
      <c r="M32" s="148"/>
      <c r="N32" s="509"/>
    </row>
    <row r="33" spans="1:15" s="40" customFormat="1" ht="16.5" thickBot="1">
      <c r="B33" s="511"/>
      <c r="C33" s="512"/>
      <c r="D33" s="512"/>
      <c r="E33" s="513" t="s">
        <v>52</v>
      </c>
      <c r="F33" s="514">
        <f>SUM(F8:F32)</f>
        <v>90000000</v>
      </c>
      <c r="G33" s="515">
        <f>SUM(G8:G32)</f>
        <v>90000000</v>
      </c>
      <c r="H33" s="516"/>
      <c r="I33" s="517"/>
      <c r="J33" s="517"/>
      <c r="K33" s="514">
        <f>SUM(K8:K32)</f>
        <v>53687004</v>
      </c>
      <c r="L33" s="515">
        <f>SUM(L8:L32)</f>
        <v>6065954</v>
      </c>
      <c r="M33" s="149">
        <f t="shared" ref="M33" si="1">G33-K33-L33</f>
        <v>30247042</v>
      </c>
      <c r="N33" s="516"/>
    </row>
    <row r="34" spans="1:15" s="40" customFormat="1" ht="15.75">
      <c r="B34" s="511"/>
      <c r="C34" s="518"/>
      <c r="D34" s="518"/>
      <c r="E34" s="518"/>
      <c r="F34" s="518"/>
      <c r="G34" s="518"/>
      <c r="H34" s="518"/>
      <c r="I34" s="518"/>
      <c r="J34" s="518"/>
      <c r="K34" s="518"/>
    </row>
    <row r="35" spans="1:15" s="40" customFormat="1">
      <c r="B35" s="511"/>
      <c r="C35" s="519"/>
      <c r="D35" s="519"/>
      <c r="E35" s="519"/>
      <c r="F35" s="519"/>
      <c r="G35" s="519"/>
      <c r="H35" s="519"/>
      <c r="I35" s="519"/>
      <c r="J35" s="519"/>
      <c r="O35" s="520"/>
    </row>
    <row r="36" spans="1:15" s="40" customFormat="1">
      <c r="B36" s="511"/>
      <c r="C36" s="519"/>
      <c r="D36" s="519"/>
      <c r="E36" s="519"/>
      <c r="F36" s="519"/>
      <c r="G36" s="519"/>
      <c r="H36" s="519"/>
      <c r="I36" s="519"/>
      <c r="J36" s="519"/>
    </row>
    <row r="37" spans="1:15" s="40" customFormat="1">
      <c r="B37" s="511"/>
      <c r="C37" s="512"/>
      <c r="D37" s="512"/>
      <c r="E37" s="512"/>
      <c r="F37" s="512"/>
      <c r="G37" s="512"/>
      <c r="H37" s="512"/>
      <c r="I37" s="512"/>
      <c r="J37" s="512"/>
    </row>
    <row r="38" spans="1:15" s="40" customFormat="1">
      <c r="C38" s="519"/>
      <c r="D38" s="519"/>
      <c r="E38" s="519"/>
      <c r="F38" s="519"/>
      <c r="G38" s="519"/>
      <c r="H38" s="519"/>
      <c r="I38" s="519"/>
      <c r="J38" s="519"/>
    </row>
    <row r="39" spans="1:15" s="40" customFormat="1">
      <c r="C39" s="512"/>
      <c r="D39" s="512"/>
      <c r="E39" s="512"/>
      <c r="F39" s="512"/>
      <c r="G39" s="512"/>
      <c r="H39" s="512"/>
      <c r="I39" s="512"/>
      <c r="J39" s="512"/>
    </row>
    <row r="40" spans="1:15" s="40" customFormat="1">
      <c r="C40" s="512"/>
      <c r="D40" s="512"/>
      <c r="E40" s="512"/>
      <c r="F40" s="512"/>
      <c r="G40" s="512"/>
      <c r="H40" s="512"/>
      <c r="I40" s="512"/>
      <c r="J40" s="512"/>
    </row>
    <row r="41" spans="1:15">
      <c r="A41" s="40"/>
      <c r="B41" s="40"/>
      <c r="C41" s="512"/>
      <c r="D41" s="512"/>
      <c r="E41" s="512"/>
      <c r="F41" s="512"/>
      <c r="G41" s="512"/>
      <c r="H41" s="512"/>
      <c r="I41" s="512"/>
      <c r="J41" s="512"/>
      <c r="K41" s="40"/>
      <c r="L41" s="40"/>
      <c r="M41" s="40"/>
      <c r="N41" s="40"/>
    </row>
    <row r="42" spans="1:15">
      <c r="A42" s="40"/>
      <c r="B42" s="40"/>
      <c r="C42" s="512"/>
      <c r="D42" s="512"/>
      <c r="E42" s="512"/>
      <c r="F42" s="512"/>
      <c r="G42" s="512"/>
      <c r="H42" s="512"/>
      <c r="I42" s="512"/>
      <c r="J42" s="512"/>
      <c r="K42" s="40"/>
      <c r="L42" s="40"/>
      <c r="M42" s="40"/>
      <c r="N42" s="40"/>
    </row>
    <row r="43" spans="1:15">
      <c r="A43" s="40"/>
      <c r="B43" s="40"/>
      <c r="C43" s="512"/>
      <c r="D43" s="512"/>
      <c r="E43" s="512"/>
      <c r="F43" s="512"/>
      <c r="G43" s="512"/>
      <c r="H43" s="512"/>
      <c r="I43" s="512"/>
      <c r="J43" s="512"/>
      <c r="K43" s="40"/>
      <c r="L43" s="40"/>
      <c r="M43" s="40"/>
      <c r="N43" s="40"/>
    </row>
    <row r="44" spans="1:15">
      <c r="A44" s="40"/>
      <c r="B44" s="40"/>
      <c r="C44" s="512"/>
      <c r="D44" s="512"/>
      <c r="E44" s="512"/>
      <c r="F44" s="512"/>
      <c r="G44" s="512"/>
      <c r="H44" s="512"/>
      <c r="I44" s="512"/>
      <c r="J44" s="512"/>
      <c r="K44" s="40"/>
      <c r="L44" s="40"/>
      <c r="M44" s="40"/>
      <c r="N44" s="40"/>
    </row>
    <row r="45" spans="1:15">
      <c r="A45" s="40"/>
      <c r="B45" s="40"/>
      <c r="C45" s="40"/>
      <c r="D45" s="40"/>
      <c r="E45" s="40"/>
      <c r="F45" s="40"/>
      <c r="G45" s="40"/>
      <c r="H45" s="40"/>
      <c r="I45" s="40"/>
      <c r="J45" s="40"/>
      <c r="K45" s="40"/>
      <c r="L45" s="40"/>
      <c r="M45" s="40"/>
      <c r="N45" s="40"/>
    </row>
    <row r="46" spans="1:15">
      <c r="A46" s="40"/>
      <c r="B46" s="40"/>
      <c r="C46" s="40"/>
      <c r="D46" s="40"/>
      <c r="E46" s="40"/>
      <c r="F46" s="40"/>
      <c r="G46" s="40"/>
      <c r="H46" s="40"/>
      <c r="I46" s="40"/>
      <c r="J46" s="40"/>
      <c r="K46" s="40"/>
      <c r="L46" s="40"/>
      <c r="M46" s="40"/>
      <c r="N46" s="40"/>
    </row>
  </sheetData>
  <mergeCells count="17">
    <mergeCell ref="C1:D1"/>
    <mergeCell ref="C2:D2"/>
    <mergeCell ref="C3:D3"/>
    <mergeCell ref="A5:A7"/>
    <mergeCell ref="B5:B7"/>
    <mergeCell ref="C5:C7"/>
    <mergeCell ref="D5:D7"/>
    <mergeCell ref="K5:K7"/>
    <mergeCell ref="L5:L7"/>
    <mergeCell ref="M5:M7"/>
    <mergeCell ref="N5:N7"/>
    <mergeCell ref="E5:E7"/>
    <mergeCell ref="F5:F7"/>
    <mergeCell ref="G5:G7"/>
    <mergeCell ref="H5:H7"/>
    <mergeCell ref="I5:I7"/>
    <mergeCell ref="J5:J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D34" sqref="D34"/>
    </sheetView>
  </sheetViews>
  <sheetFormatPr defaultRowHeight="15"/>
  <cols>
    <col min="1" max="1" width="13" customWidth="1"/>
    <col min="2" max="2" width="17.85546875" customWidth="1"/>
    <col min="3" max="3" width="30.85546875" customWidth="1"/>
    <col min="4" max="4" width="66" customWidth="1"/>
    <col min="5" max="5" width="23.140625" customWidth="1"/>
    <col min="6" max="6" width="18.7109375" customWidth="1"/>
    <col min="7" max="7" width="18.42578125" customWidth="1"/>
    <col min="8" max="9" width="16.5703125" customWidth="1"/>
    <col min="10" max="10" width="17.140625" customWidth="1"/>
    <col min="11" max="11" width="16.5703125" customWidth="1"/>
    <col min="12" max="14" width="17" customWidth="1"/>
    <col min="15" max="15" width="15.5703125" customWidth="1"/>
    <col min="16" max="16" width="14.85546875" customWidth="1"/>
    <col min="17" max="17" width="12.42578125" bestFit="1" customWidth="1"/>
    <col min="18" max="18" width="10" customWidth="1"/>
    <col min="19" max="19" width="16.28515625" customWidth="1"/>
    <col min="20" max="21" width="16.140625" customWidth="1"/>
  </cols>
  <sheetData>
    <row r="1" spans="1:14" ht="15.75">
      <c r="B1" s="81" t="s">
        <v>26</v>
      </c>
      <c r="C1" s="795" t="s">
        <v>474</v>
      </c>
      <c r="D1" s="797"/>
      <c r="E1" s="82"/>
      <c r="I1" s="40"/>
    </row>
    <row r="2" spans="1:14" ht="15.75">
      <c r="B2" s="81" t="s">
        <v>28</v>
      </c>
      <c r="C2" s="813">
        <v>43449</v>
      </c>
      <c r="D2" s="814"/>
      <c r="E2" s="83"/>
      <c r="G2" s="40"/>
      <c r="H2" s="41"/>
      <c r="I2" s="40"/>
      <c r="J2" s="40"/>
      <c r="M2" s="42"/>
    </row>
    <row r="3" spans="1:14" ht="15.75">
      <c r="B3" s="81" t="s">
        <v>29</v>
      </c>
      <c r="C3" s="815" t="s">
        <v>475</v>
      </c>
      <c r="D3" s="816"/>
      <c r="E3" s="84"/>
    </row>
    <row r="4" spans="1:14" ht="15.75">
      <c r="B4" s="85"/>
      <c r="C4" s="86"/>
      <c r="D4" s="87"/>
      <c r="E4" s="87"/>
    </row>
    <row r="5" spans="1:14">
      <c r="A5" s="817" t="s">
        <v>30</v>
      </c>
      <c r="B5" s="820" t="s">
        <v>336</v>
      </c>
      <c r="C5" s="821"/>
      <c r="D5" s="821"/>
      <c r="E5" s="821"/>
      <c r="F5" s="821"/>
      <c r="G5" s="821"/>
      <c r="H5" s="821"/>
      <c r="I5" s="821"/>
      <c r="J5" s="821"/>
      <c r="K5" s="821"/>
      <c r="L5" s="821"/>
      <c r="M5" s="821"/>
      <c r="N5" s="822"/>
    </row>
    <row r="6" spans="1:14">
      <c r="A6" s="818"/>
      <c r="B6" s="823"/>
      <c r="C6" s="824"/>
      <c r="D6" s="824"/>
      <c r="E6" s="824"/>
      <c r="F6" s="824"/>
      <c r="G6" s="824"/>
      <c r="H6" s="824"/>
      <c r="I6" s="824"/>
      <c r="J6" s="824"/>
      <c r="K6" s="824"/>
      <c r="L6" s="824"/>
      <c r="M6" s="824"/>
      <c r="N6" s="825"/>
    </row>
    <row r="7" spans="1:14" s="87" customFormat="1">
      <c r="A7" s="819"/>
      <c r="B7" s="826"/>
      <c r="C7" s="827"/>
      <c r="D7" s="827"/>
      <c r="E7" s="827"/>
      <c r="F7" s="827"/>
      <c r="G7" s="827"/>
      <c r="H7" s="827"/>
      <c r="I7" s="827"/>
      <c r="J7" s="827"/>
      <c r="K7" s="827"/>
      <c r="L7" s="827"/>
      <c r="M7" s="827"/>
      <c r="N7" s="828"/>
    </row>
    <row r="8" spans="1:14" s="87" customFormat="1">
      <c r="A8" s="100">
        <v>1</v>
      </c>
      <c r="B8" s="795" t="s">
        <v>497</v>
      </c>
      <c r="C8" s="796"/>
      <c r="D8" s="796"/>
      <c r="E8" s="796"/>
      <c r="F8" s="796"/>
      <c r="G8" s="796"/>
      <c r="H8" s="796"/>
      <c r="I8" s="796"/>
      <c r="J8" s="796"/>
      <c r="K8" s="796"/>
      <c r="L8" s="796"/>
      <c r="M8" s="796"/>
      <c r="N8" s="797"/>
    </row>
    <row r="9" spans="1:14">
      <c r="A9" s="103">
        <v>2</v>
      </c>
      <c r="B9" s="829" t="s">
        <v>1959</v>
      </c>
      <c r="C9" s="830"/>
      <c r="D9" s="830"/>
      <c r="E9" s="830"/>
      <c r="F9" s="830"/>
      <c r="G9" s="830"/>
      <c r="H9" s="830"/>
      <c r="I9" s="830"/>
      <c r="J9" s="830"/>
      <c r="K9" s="830"/>
      <c r="L9" s="830"/>
      <c r="M9" s="830"/>
      <c r="N9" s="831"/>
    </row>
    <row r="10" spans="1:14">
      <c r="A10" s="103">
        <v>4</v>
      </c>
      <c r="B10" s="795" t="s">
        <v>498</v>
      </c>
      <c r="C10" s="796"/>
      <c r="D10" s="796"/>
      <c r="E10" s="796"/>
      <c r="F10" s="796"/>
      <c r="G10" s="796"/>
      <c r="H10" s="796"/>
      <c r="I10" s="796"/>
      <c r="J10" s="796"/>
      <c r="K10" s="796"/>
      <c r="L10" s="796"/>
      <c r="M10" s="796"/>
      <c r="N10" s="797"/>
    </row>
    <row r="11" spans="1:14">
      <c r="A11" s="103">
        <v>5</v>
      </c>
      <c r="B11" s="829" t="s">
        <v>499</v>
      </c>
      <c r="C11" s="830"/>
      <c r="D11" s="830"/>
      <c r="E11" s="830"/>
      <c r="F11" s="830"/>
      <c r="G11" s="830"/>
      <c r="H11" s="830"/>
      <c r="I11" s="830"/>
      <c r="J11" s="830"/>
      <c r="K11" s="830"/>
      <c r="L11" s="830"/>
      <c r="M11" s="830"/>
      <c r="N11" s="831"/>
    </row>
    <row r="12" spans="1:14">
      <c r="A12" s="103">
        <v>6</v>
      </c>
      <c r="B12" s="829" t="s">
        <v>500</v>
      </c>
      <c r="C12" s="830"/>
      <c r="D12" s="830"/>
      <c r="E12" s="830"/>
      <c r="F12" s="830"/>
      <c r="G12" s="830"/>
      <c r="H12" s="830"/>
      <c r="I12" s="830"/>
      <c r="J12" s="830"/>
      <c r="K12" s="830"/>
      <c r="L12" s="830"/>
      <c r="M12" s="830"/>
      <c r="N12" s="831"/>
    </row>
    <row r="13" spans="1:14">
      <c r="A13" s="103">
        <v>7</v>
      </c>
      <c r="B13" s="829" t="s">
        <v>500</v>
      </c>
      <c r="C13" s="830"/>
      <c r="D13" s="830"/>
      <c r="E13" s="830"/>
      <c r="F13" s="830"/>
      <c r="G13" s="830"/>
      <c r="H13" s="830"/>
      <c r="I13" s="830"/>
      <c r="J13" s="830"/>
      <c r="K13" s="830"/>
      <c r="L13" s="830"/>
      <c r="M13" s="830"/>
      <c r="N13" s="831"/>
    </row>
    <row r="14" spans="1:14">
      <c r="A14" s="103"/>
      <c r="B14" s="829"/>
      <c r="C14" s="830"/>
      <c r="D14" s="830"/>
      <c r="E14" s="830"/>
      <c r="F14" s="830"/>
      <c r="G14" s="830"/>
      <c r="H14" s="830"/>
      <c r="I14" s="830"/>
      <c r="J14" s="830"/>
      <c r="K14" s="830"/>
      <c r="L14" s="830"/>
      <c r="M14" s="830"/>
      <c r="N14" s="831"/>
    </row>
    <row r="15" spans="1:14" s="40" customFormat="1">
      <c r="A15" s="103"/>
      <c r="B15" s="829"/>
      <c r="C15" s="830"/>
      <c r="D15" s="830"/>
      <c r="E15" s="830"/>
      <c r="F15" s="830"/>
      <c r="G15" s="830"/>
      <c r="H15" s="830"/>
      <c r="I15" s="830"/>
      <c r="J15" s="830"/>
      <c r="K15" s="830"/>
      <c r="L15" s="830"/>
      <c r="M15" s="830"/>
      <c r="N15" s="831"/>
    </row>
    <row r="16" spans="1:14" s="40" customFormat="1" ht="15.75">
      <c r="A16" s="103"/>
      <c r="B16" s="860"/>
      <c r="C16" s="796"/>
      <c r="D16" s="796"/>
      <c r="E16" s="796"/>
      <c r="F16" s="796"/>
      <c r="G16" s="796"/>
      <c r="H16" s="796"/>
      <c r="I16" s="796"/>
      <c r="J16" s="796"/>
      <c r="K16" s="796"/>
      <c r="L16" s="796"/>
      <c r="M16" s="796"/>
      <c r="N16" s="797"/>
    </row>
    <row r="17" spans="1:14">
      <c r="A17" s="521"/>
      <c r="B17" s="795"/>
      <c r="C17" s="796"/>
      <c r="D17" s="796"/>
      <c r="E17" s="796"/>
      <c r="F17" s="796"/>
      <c r="G17" s="796"/>
      <c r="H17" s="796"/>
      <c r="I17" s="796"/>
      <c r="J17" s="796"/>
      <c r="K17" s="796"/>
      <c r="L17" s="796"/>
      <c r="M17" s="796"/>
      <c r="N17" s="797"/>
    </row>
    <row r="18" spans="1:14" ht="15.75">
      <c r="A18" s="103"/>
      <c r="B18" s="866"/>
      <c r="C18" s="754"/>
      <c r="D18" s="754"/>
      <c r="E18" s="754"/>
      <c r="F18" s="754"/>
      <c r="G18" s="754"/>
      <c r="H18" s="754"/>
      <c r="I18" s="754"/>
      <c r="J18" s="754"/>
      <c r="K18" s="754"/>
      <c r="L18" s="754"/>
      <c r="M18" s="754"/>
      <c r="N18" s="794"/>
    </row>
    <row r="19" spans="1:14" s="40" customFormat="1" ht="15.75">
      <c r="A19" s="103"/>
      <c r="B19" s="860"/>
      <c r="C19" s="796"/>
      <c r="D19" s="796"/>
      <c r="E19" s="796"/>
      <c r="F19" s="796"/>
      <c r="G19" s="796"/>
      <c r="H19" s="796"/>
      <c r="I19" s="796"/>
      <c r="J19" s="796"/>
      <c r="K19" s="796"/>
      <c r="L19" s="796"/>
      <c r="M19" s="796"/>
      <c r="N19" s="797"/>
    </row>
    <row r="20" spans="1:14" s="40" customFormat="1" ht="15.75">
      <c r="A20" s="103"/>
      <c r="B20" s="860"/>
      <c r="C20" s="796"/>
      <c r="D20" s="796"/>
      <c r="E20" s="796"/>
      <c r="F20" s="796"/>
      <c r="G20" s="796"/>
      <c r="H20" s="796"/>
      <c r="I20" s="796"/>
      <c r="J20" s="796"/>
      <c r="K20" s="796"/>
      <c r="L20" s="796"/>
      <c r="M20" s="796"/>
      <c r="N20" s="797"/>
    </row>
    <row r="21" spans="1:14">
      <c r="A21" s="103"/>
      <c r="B21" s="795"/>
      <c r="C21" s="796"/>
      <c r="D21" s="796"/>
      <c r="E21" s="796"/>
      <c r="F21" s="796"/>
      <c r="G21" s="796"/>
      <c r="H21" s="796"/>
      <c r="I21" s="796"/>
      <c r="J21" s="796"/>
      <c r="K21" s="796"/>
      <c r="L21" s="796"/>
      <c r="M21" s="796"/>
      <c r="N21" s="797"/>
    </row>
    <row r="22" spans="1:14" ht="15.75">
      <c r="A22" s="103"/>
      <c r="B22" s="860"/>
      <c r="C22" s="796"/>
      <c r="D22" s="796"/>
      <c r="E22" s="796"/>
      <c r="F22" s="796"/>
      <c r="G22" s="796"/>
      <c r="H22" s="796"/>
      <c r="I22" s="796"/>
      <c r="J22" s="796"/>
      <c r="K22" s="796"/>
      <c r="L22" s="796"/>
      <c r="M22" s="796"/>
      <c r="N22" s="797"/>
    </row>
  </sheetData>
  <mergeCells count="20">
    <mergeCell ref="B14:N14"/>
    <mergeCell ref="C1:D1"/>
    <mergeCell ref="C2:D2"/>
    <mergeCell ref="C3:D3"/>
    <mergeCell ref="A5:A7"/>
    <mergeCell ref="B5:N7"/>
    <mergeCell ref="B8:N8"/>
    <mergeCell ref="B9:N9"/>
    <mergeCell ref="B10:N10"/>
    <mergeCell ref="B11:N11"/>
    <mergeCell ref="B12:N12"/>
    <mergeCell ref="B13:N13"/>
    <mergeCell ref="B21:N21"/>
    <mergeCell ref="B22:N22"/>
    <mergeCell ref="B15:N15"/>
    <mergeCell ref="B16:N16"/>
    <mergeCell ref="B17:N17"/>
    <mergeCell ref="B18:N18"/>
    <mergeCell ref="B19:N19"/>
    <mergeCell ref="B20:N2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39"/>
  <sheetViews>
    <sheetView zoomScale="70" zoomScaleNormal="70" workbookViewId="0">
      <selection activeCell="M27" sqref="M27"/>
    </sheetView>
  </sheetViews>
  <sheetFormatPr defaultColWidth="9.140625" defaultRowHeight="15"/>
  <cols>
    <col min="1" max="1" width="11" style="598" customWidth="1"/>
    <col min="2" max="2" width="11.28515625" style="532" customWidth="1"/>
    <col min="3" max="3" width="11.5703125" style="599" customWidth="1"/>
    <col min="4" max="4" width="10.28515625" style="562" customWidth="1"/>
    <col min="5" max="5" width="10" style="562" customWidth="1"/>
    <col min="6" max="6" width="10.140625" style="562" hidden="1" customWidth="1"/>
    <col min="7" max="7" width="15.28515625" style="562" hidden="1" customWidth="1"/>
    <col min="8" max="8" width="10.140625" style="562" hidden="1" customWidth="1"/>
    <col min="9" max="9" width="17.5703125" style="600" customWidth="1"/>
    <col min="10" max="10" width="50.42578125" style="532" customWidth="1"/>
    <col min="11" max="11" width="20.42578125" style="542" customWidth="1"/>
    <col min="12" max="12" width="28.42578125" style="532" customWidth="1"/>
    <col min="13" max="13" width="23" style="602" customWidth="1"/>
    <col min="14" max="14" width="24.42578125" style="603" customWidth="1"/>
    <col min="15" max="15" width="25.140625" style="604" customWidth="1"/>
    <col min="16" max="16" width="24.140625" style="532" customWidth="1"/>
    <col min="17" max="17" width="20.28515625" style="532" customWidth="1"/>
    <col min="18" max="18" width="20.140625" style="605" customWidth="1"/>
    <col min="19" max="19" width="20.42578125" style="605" customWidth="1"/>
    <col min="20" max="20" width="22.7109375" style="605" customWidth="1"/>
    <col min="21" max="21" width="55" style="562" customWidth="1"/>
    <col min="22" max="16384" width="9.140625" style="532"/>
  </cols>
  <sheetData>
    <row r="1" spans="1:21" ht="57.75" customHeight="1">
      <c r="A1" s="522"/>
      <c r="B1" s="523"/>
      <c r="C1" s="524"/>
      <c r="D1" s="525"/>
      <c r="E1" s="525"/>
      <c r="F1" s="525"/>
      <c r="G1" s="525"/>
      <c r="H1" s="525"/>
      <c r="I1" s="526" t="s">
        <v>501</v>
      </c>
      <c r="J1" s="908" t="s">
        <v>502</v>
      </c>
      <c r="K1" s="909"/>
      <c r="L1" s="910" t="s">
        <v>1960</v>
      </c>
      <c r="M1" s="912"/>
      <c r="N1" s="527"/>
      <c r="O1" s="528"/>
      <c r="P1" s="529"/>
      <c r="Q1" s="529"/>
      <c r="R1" s="530"/>
      <c r="S1" s="530"/>
      <c r="T1" s="530"/>
      <c r="U1" s="531"/>
    </row>
    <row r="2" spans="1:21" ht="22.5" customHeight="1">
      <c r="A2" s="533"/>
      <c r="B2" s="534"/>
      <c r="C2" s="535"/>
      <c r="D2" s="536"/>
      <c r="E2" s="536"/>
      <c r="F2" s="536"/>
      <c r="G2" s="536"/>
      <c r="H2" s="536"/>
      <c r="I2" s="537" t="s">
        <v>28</v>
      </c>
      <c r="J2" s="914" t="str">
        <f>'[5]Q8JOC AY16-17 DM'!J2:K2</f>
        <v>12/11/18 Final</v>
      </c>
      <c r="K2" s="914"/>
      <c r="L2" s="911"/>
      <c r="M2" s="913"/>
      <c r="N2" s="538"/>
      <c r="O2" s="534"/>
      <c r="P2" s="534"/>
      <c r="R2" s="539"/>
      <c r="S2" s="539"/>
      <c r="T2" s="539"/>
      <c r="U2" s="536"/>
    </row>
    <row r="3" spans="1:21" s="542" customFormat="1" ht="21.75" customHeight="1">
      <c r="A3" s="901" t="s">
        <v>503</v>
      </c>
      <c r="B3" s="902"/>
      <c r="C3" s="902"/>
      <c r="D3" s="902"/>
      <c r="E3" s="902"/>
      <c r="F3" s="902"/>
      <c r="G3" s="902"/>
      <c r="H3" s="902"/>
      <c r="I3" s="540" t="s">
        <v>29</v>
      </c>
      <c r="J3" s="903" t="s">
        <v>504</v>
      </c>
      <c r="K3" s="904"/>
      <c r="L3" s="911"/>
      <c r="M3" s="913"/>
      <c r="N3" s="538"/>
      <c r="O3" s="541"/>
      <c r="P3" s="541"/>
      <c r="R3" s="539"/>
      <c r="S3" s="539"/>
      <c r="T3" s="539"/>
      <c r="U3" s="541"/>
    </row>
    <row r="4" spans="1:21" ht="15.75">
      <c r="A4" s="543"/>
      <c r="B4" s="544"/>
      <c r="C4" s="545"/>
      <c r="D4" s="546"/>
      <c r="E4" s="546"/>
      <c r="F4" s="546"/>
      <c r="G4" s="546"/>
      <c r="H4" s="546"/>
      <c r="I4" s="547"/>
      <c r="J4" s="548"/>
      <c r="K4" s="549"/>
      <c r="L4" s="550"/>
      <c r="M4" s="551"/>
      <c r="N4" s="552"/>
      <c r="O4" s="553"/>
      <c r="P4" s="544"/>
      <c r="Q4" s="554"/>
      <c r="R4" s="555"/>
      <c r="S4" s="555"/>
      <c r="T4" s="555"/>
      <c r="U4" s="546"/>
    </row>
    <row r="5" spans="1:21" ht="15.75" customHeight="1">
      <c r="A5" s="556"/>
      <c r="B5" s="557"/>
      <c r="C5" s="558"/>
      <c r="D5" s="557"/>
      <c r="E5" s="557"/>
      <c r="F5" s="557"/>
      <c r="G5" s="557"/>
      <c r="H5" s="557"/>
      <c r="I5" s="894" t="s">
        <v>1143</v>
      </c>
      <c r="J5" s="877" t="s">
        <v>32</v>
      </c>
      <c r="K5" s="873" t="s">
        <v>33</v>
      </c>
      <c r="L5" s="916" t="s">
        <v>34</v>
      </c>
      <c r="M5" s="879" t="s">
        <v>505</v>
      </c>
      <c r="N5" s="905" t="s">
        <v>1961</v>
      </c>
      <c r="O5" s="872" t="s">
        <v>36</v>
      </c>
      <c r="P5" s="897" t="s">
        <v>37</v>
      </c>
      <c r="Q5" s="900" t="s">
        <v>507</v>
      </c>
      <c r="R5" s="883" t="s">
        <v>1962</v>
      </c>
      <c r="S5" s="883" t="s">
        <v>1963</v>
      </c>
      <c r="T5" s="883" t="s">
        <v>7</v>
      </c>
      <c r="U5" s="889" t="s">
        <v>508</v>
      </c>
    </row>
    <row r="6" spans="1:21" ht="15.75">
      <c r="A6" s="556"/>
      <c r="B6" s="557"/>
      <c r="C6" s="558"/>
      <c r="D6" s="557"/>
      <c r="E6" s="557"/>
      <c r="F6" s="557"/>
      <c r="G6" s="557"/>
      <c r="H6" s="557"/>
      <c r="I6" s="915"/>
      <c r="J6" s="900"/>
      <c r="K6" s="873"/>
      <c r="L6" s="916"/>
      <c r="M6" s="917"/>
      <c r="N6" s="906"/>
      <c r="O6" s="873"/>
      <c r="P6" s="898"/>
      <c r="Q6" s="900"/>
      <c r="R6" s="884"/>
      <c r="S6" s="884"/>
      <c r="T6" s="884"/>
      <c r="U6" s="890"/>
    </row>
    <row r="7" spans="1:21" s="562" customFormat="1" ht="63">
      <c r="A7" s="559" t="s">
        <v>1964</v>
      </c>
      <c r="B7" s="560" t="s">
        <v>1965</v>
      </c>
      <c r="C7" s="561" t="s">
        <v>1966</v>
      </c>
      <c r="D7" s="560" t="s">
        <v>1967</v>
      </c>
      <c r="E7" s="560" t="s">
        <v>1968</v>
      </c>
      <c r="F7" s="560" t="s">
        <v>514</v>
      </c>
      <c r="G7" s="560" t="s">
        <v>515</v>
      </c>
      <c r="H7" s="560" t="s">
        <v>516</v>
      </c>
      <c r="I7" s="915"/>
      <c r="J7" s="900"/>
      <c r="K7" s="874"/>
      <c r="L7" s="916"/>
      <c r="M7" s="917"/>
      <c r="N7" s="907"/>
      <c r="O7" s="874"/>
      <c r="P7" s="899"/>
      <c r="Q7" s="900"/>
      <c r="R7" s="885"/>
      <c r="S7" s="885"/>
      <c r="T7" s="885"/>
      <c r="U7" s="891"/>
    </row>
    <row r="8" spans="1:21" s="571" customFormat="1" ht="30" customHeight="1">
      <c r="A8" s="563" t="s">
        <v>517</v>
      </c>
      <c r="B8" s="564" t="s">
        <v>517</v>
      </c>
      <c r="C8" s="163" t="s">
        <v>517</v>
      </c>
      <c r="D8" s="163" t="s">
        <v>517</v>
      </c>
      <c r="E8" s="163" t="s">
        <v>517</v>
      </c>
      <c r="F8" s="110"/>
      <c r="G8" s="111"/>
      <c r="H8" s="110"/>
      <c r="I8" s="565" t="s">
        <v>518</v>
      </c>
      <c r="J8" s="566" t="s">
        <v>519</v>
      </c>
      <c r="K8" s="566" t="s">
        <v>520</v>
      </c>
      <c r="L8" s="567" t="s">
        <v>521</v>
      </c>
      <c r="M8" s="167">
        <v>1600000</v>
      </c>
      <c r="N8" s="568">
        <v>1600000</v>
      </c>
      <c r="O8" s="569">
        <v>43927</v>
      </c>
      <c r="P8" s="113">
        <v>0</v>
      </c>
      <c r="Q8" s="113">
        <v>0</v>
      </c>
      <c r="R8" s="114">
        <v>204835</v>
      </c>
      <c r="S8" s="114">
        <v>0</v>
      </c>
      <c r="T8" s="114">
        <f t="shared" ref="T8:T61" si="0">N8-R8-S8</f>
        <v>1395165</v>
      </c>
      <c r="U8" s="570" t="s">
        <v>525</v>
      </c>
    </row>
    <row r="9" spans="1:21" s="571" customFormat="1" ht="30" customHeight="1">
      <c r="A9" s="563" t="s">
        <v>522</v>
      </c>
      <c r="B9" s="564" t="s">
        <v>522</v>
      </c>
      <c r="C9" s="163" t="s">
        <v>522</v>
      </c>
      <c r="D9" s="163" t="s">
        <v>522</v>
      </c>
      <c r="E9" s="163" t="s">
        <v>522</v>
      </c>
      <c r="F9" s="110"/>
      <c r="G9" s="111"/>
      <c r="H9" s="110"/>
      <c r="I9" s="565" t="s">
        <v>523</v>
      </c>
      <c r="J9" s="566" t="s">
        <v>524</v>
      </c>
      <c r="K9" s="572" t="s">
        <v>520</v>
      </c>
      <c r="L9" s="573" t="s">
        <v>521</v>
      </c>
      <c r="M9" s="112">
        <v>660000</v>
      </c>
      <c r="N9" s="568">
        <v>59471</v>
      </c>
      <c r="O9" s="569">
        <v>43281</v>
      </c>
      <c r="P9" s="113">
        <v>1</v>
      </c>
      <c r="Q9" s="113">
        <v>1</v>
      </c>
      <c r="R9" s="114">
        <v>0</v>
      </c>
      <c r="S9" s="114">
        <v>59471</v>
      </c>
      <c r="T9" s="114">
        <f t="shared" si="0"/>
        <v>0</v>
      </c>
      <c r="U9" s="570" t="s">
        <v>1144</v>
      </c>
    </row>
    <row r="10" spans="1:21" s="571" customFormat="1" ht="30" customHeight="1">
      <c r="A10" s="563" t="s">
        <v>526</v>
      </c>
      <c r="B10" s="564" t="s">
        <v>526</v>
      </c>
      <c r="C10" s="163" t="s">
        <v>526</v>
      </c>
      <c r="D10" s="163" t="s">
        <v>526</v>
      </c>
      <c r="E10" s="163" t="s">
        <v>526</v>
      </c>
      <c r="F10" s="110"/>
      <c r="G10" s="111"/>
      <c r="H10" s="110"/>
      <c r="I10" s="565" t="s">
        <v>527</v>
      </c>
      <c r="J10" s="566" t="s">
        <v>528</v>
      </c>
      <c r="K10" s="572" t="s">
        <v>520</v>
      </c>
      <c r="L10" s="573" t="s">
        <v>521</v>
      </c>
      <c r="M10" s="112">
        <v>360000</v>
      </c>
      <c r="N10" s="568">
        <v>360000</v>
      </c>
      <c r="O10" s="569">
        <v>43771</v>
      </c>
      <c r="P10" s="113">
        <v>0</v>
      </c>
      <c r="Q10" s="113">
        <v>0</v>
      </c>
      <c r="R10" s="114">
        <v>48818</v>
      </c>
      <c r="S10" s="114">
        <v>0</v>
      </c>
      <c r="T10" s="114">
        <f t="shared" si="0"/>
        <v>311182</v>
      </c>
      <c r="U10" s="570" t="s">
        <v>525</v>
      </c>
    </row>
    <row r="11" spans="1:21" s="571" customFormat="1" ht="30" customHeight="1">
      <c r="A11" s="563" t="s">
        <v>529</v>
      </c>
      <c r="B11" s="564" t="s">
        <v>529</v>
      </c>
      <c r="C11" s="163" t="s">
        <v>529</v>
      </c>
      <c r="D11" s="163" t="s">
        <v>529</v>
      </c>
      <c r="E11" s="163" t="s">
        <v>529</v>
      </c>
      <c r="F11" s="110"/>
      <c r="G11" s="111"/>
      <c r="H11" s="110"/>
      <c r="I11" s="565" t="s">
        <v>530</v>
      </c>
      <c r="J11" s="566" t="s">
        <v>531</v>
      </c>
      <c r="K11" s="572" t="s">
        <v>532</v>
      </c>
      <c r="L11" s="573" t="s">
        <v>521</v>
      </c>
      <c r="M11" s="112">
        <v>450000</v>
      </c>
      <c r="N11" s="568">
        <v>609750</v>
      </c>
      <c r="O11" s="569">
        <v>43532</v>
      </c>
      <c r="P11" s="113">
        <v>1</v>
      </c>
      <c r="Q11" s="113">
        <v>0</v>
      </c>
      <c r="R11" s="114">
        <v>609750</v>
      </c>
      <c r="S11" s="114">
        <v>0</v>
      </c>
      <c r="T11" s="114">
        <f t="shared" si="0"/>
        <v>0</v>
      </c>
      <c r="U11" s="164" t="s">
        <v>1145</v>
      </c>
    </row>
    <row r="12" spans="1:21" s="571" customFormat="1" ht="30" customHeight="1">
      <c r="A12" s="563" t="s">
        <v>533</v>
      </c>
      <c r="B12" s="564" t="s">
        <v>533</v>
      </c>
      <c r="C12" s="163" t="s">
        <v>533</v>
      </c>
      <c r="D12" s="163" t="s">
        <v>533</v>
      </c>
      <c r="E12" s="163" t="s">
        <v>533</v>
      </c>
      <c r="F12" s="110"/>
      <c r="G12" s="111"/>
      <c r="H12" s="110"/>
      <c r="I12" s="565" t="s">
        <v>534</v>
      </c>
      <c r="J12" s="566" t="s">
        <v>531</v>
      </c>
      <c r="K12" s="572" t="s">
        <v>532</v>
      </c>
      <c r="L12" s="573" t="s">
        <v>521</v>
      </c>
      <c r="M12" s="112">
        <v>350000</v>
      </c>
      <c r="N12" s="568">
        <v>151218</v>
      </c>
      <c r="O12" s="569">
        <v>43788</v>
      </c>
      <c r="P12" s="113">
        <v>1</v>
      </c>
      <c r="Q12" s="113">
        <v>0</v>
      </c>
      <c r="R12" s="114">
        <v>151218</v>
      </c>
      <c r="S12" s="114">
        <v>0</v>
      </c>
      <c r="T12" s="114">
        <f t="shared" si="0"/>
        <v>0</v>
      </c>
      <c r="U12" s="570" t="s">
        <v>1969</v>
      </c>
    </row>
    <row r="13" spans="1:21" s="571" customFormat="1" ht="30" customHeight="1">
      <c r="A13" s="574" t="s">
        <v>535</v>
      </c>
      <c r="B13" s="165" t="s">
        <v>535</v>
      </c>
      <c r="C13" s="163" t="s">
        <v>535</v>
      </c>
      <c r="D13" s="163" t="s">
        <v>535</v>
      </c>
      <c r="E13" s="163" t="s">
        <v>535</v>
      </c>
      <c r="F13" s="110"/>
      <c r="G13" s="111"/>
      <c r="H13" s="110"/>
      <c r="I13" s="565" t="s">
        <v>536</v>
      </c>
      <c r="J13" s="575" t="s">
        <v>1970</v>
      </c>
      <c r="K13" s="576" t="s">
        <v>532</v>
      </c>
      <c r="L13" s="573" t="s">
        <v>521</v>
      </c>
      <c r="M13" s="568">
        <v>297000</v>
      </c>
      <c r="N13" s="568">
        <v>325686</v>
      </c>
      <c r="O13" s="569">
        <v>43269</v>
      </c>
      <c r="P13" s="113">
        <v>1</v>
      </c>
      <c r="Q13" s="113">
        <v>1</v>
      </c>
      <c r="R13" s="114">
        <v>0</v>
      </c>
      <c r="S13" s="114">
        <v>325686</v>
      </c>
      <c r="T13" s="114">
        <f t="shared" si="0"/>
        <v>0</v>
      </c>
      <c r="U13" s="570" t="s">
        <v>537</v>
      </c>
    </row>
    <row r="14" spans="1:21" s="571" customFormat="1" ht="30" customHeight="1">
      <c r="A14" s="574" t="s">
        <v>538</v>
      </c>
      <c r="B14" s="165" t="s">
        <v>538</v>
      </c>
      <c r="C14" s="163" t="s">
        <v>538</v>
      </c>
      <c r="D14" s="163" t="s">
        <v>538</v>
      </c>
      <c r="E14" s="163" t="s">
        <v>538</v>
      </c>
      <c r="F14" s="110"/>
      <c r="G14" s="111"/>
      <c r="H14" s="110"/>
      <c r="I14" s="565" t="s">
        <v>539</v>
      </c>
      <c r="J14" s="575" t="s">
        <v>540</v>
      </c>
      <c r="K14" s="576" t="s">
        <v>541</v>
      </c>
      <c r="L14" s="573" t="s">
        <v>521</v>
      </c>
      <c r="M14" s="112">
        <v>308000</v>
      </c>
      <c r="N14" s="568">
        <v>308000</v>
      </c>
      <c r="O14" s="569">
        <v>43597</v>
      </c>
      <c r="P14" s="113">
        <v>0</v>
      </c>
      <c r="Q14" s="113">
        <v>0</v>
      </c>
      <c r="R14" s="114">
        <v>69113</v>
      </c>
      <c r="S14" s="114">
        <v>0</v>
      </c>
      <c r="T14" s="114">
        <f t="shared" si="0"/>
        <v>238887</v>
      </c>
      <c r="U14" s="570" t="s">
        <v>1146</v>
      </c>
    </row>
    <row r="15" spans="1:21" s="571" customFormat="1" ht="30" customHeight="1">
      <c r="A15" s="577"/>
      <c r="B15" s="578"/>
      <c r="C15" s="166"/>
      <c r="D15" s="110" t="s">
        <v>860</v>
      </c>
      <c r="E15" s="163" t="s">
        <v>860</v>
      </c>
      <c r="F15" s="110"/>
      <c r="G15" s="111"/>
      <c r="H15" s="110"/>
      <c r="I15" s="565" t="s">
        <v>1147</v>
      </c>
      <c r="J15" s="579" t="s">
        <v>1148</v>
      </c>
      <c r="K15" s="572" t="s">
        <v>520</v>
      </c>
      <c r="L15" s="573" t="s">
        <v>521</v>
      </c>
      <c r="M15" s="112">
        <v>0</v>
      </c>
      <c r="N15" s="568">
        <v>320000</v>
      </c>
      <c r="O15" s="569">
        <v>43738</v>
      </c>
      <c r="P15" s="113">
        <v>0</v>
      </c>
      <c r="Q15" s="113">
        <v>0</v>
      </c>
      <c r="R15" s="114">
        <v>0</v>
      </c>
      <c r="S15" s="114">
        <v>0</v>
      </c>
      <c r="T15" s="114">
        <f t="shared" si="0"/>
        <v>320000</v>
      </c>
      <c r="U15" s="570"/>
    </row>
    <row r="16" spans="1:21" s="571" customFormat="1" ht="30" customHeight="1">
      <c r="A16" s="577"/>
      <c r="B16" s="578"/>
      <c r="C16" s="166"/>
      <c r="D16" s="110" t="s">
        <v>1149</v>
      </c>
      <c r="E16" s="163" t="s">
        <v>1149</v>
      </c>
      <c r="F16" s="110"/>
      <c r="G16" s="111"/>
      <c r="H16" s="110"/>
      <c r="I16" s="565" t="s">
        <v>1150</v>
      </c>
      <c r="J16" s="579" t="s">
        <v>1151</v>
      </c>
      <c r="K16" s="572" t="s">
        <v>532</v>
      </c>
      <c r="L16" s="573" t="s">
        <v>521</v>
      </c>
      <c r="M16" s="112">
        <v>0</v>
      </c>
      <c r="N16" s="568">
        <v>340000</v>
      </c>
      <c r="O16" s="569">
        <v>43653</v>
      </c>
      <c r="P16" s="113">
        <v>0</v>
      </c>
      <c r="Q16" s="113">
        <v>0</v>
      </c>
      <c r="R16" s="114">
        <v>0</v>
      </c>
      <c r="S16" s="114">
        <v>0</v>
      </c>
      <c r="T16" s="114">
        <f t="shared" si="0"/>
        <v>340000</v>
      </c>
      <c r="U16" s="570" t="s">
        <v>1971</v>
      </c>
    </row>
    <row r="17" spans="1:21" s="571" customFormat="1" ht="30" customHeight="1">
      <c r="A17" s="580"/>
      <c r="B17" s="578"/>
      <c r="C17" s="166"/>
      <c r="D17" s="110" t="s">
        <v>1152</v>
      </c>
      <c r="E17" s="163" t="s">
        <v>1152</v>
      </c>
      <c r="F17" s="110"/>
      <c r="G17" s="111"/>
      <c r="H17" s="110"/>
      <c r="I17" s="565" t="s">
        <v>1153</v>
      </c>
      <c r="J17" s="579" t="s">
        <v>1154</v>
      </c>
      <c r="K17" s="576" t="s">
        <v>532</v>
      </c>
      <c r="L17" s="573" t="s">
        <v>521</v>
      </c>
      <c r="M17" s="112">
        <v>103385</v>
      </c>
      <c r="N17" s="167">
        <v>103385</v>
      </c>
      <c r="O17" s="569">
        <v>43862</v>
      </c>
      <c r="P17" s="113">
        <v>0</v>
      </c>
      <c r="Q17" s="113">
        <v>0</v>
      </c>
      <c r="R17" s="114">
        <v>0</v>
      </c>
      <c r="S17" s="114">
        <v>0</v>
      </c>
      <c r="T17" s="114">
        <f t="shared" si="0"/>
        <v>103385</v>
      </c>
      <c r="U17" s="570" t="s">
        <v>1155</v>
      </c>
    </row>
    <row r="18" spans="1:21" s="571" customFormat="1" ht="30" customHeight="1">
      <c r="A18" s="580"/>
      <c r="B18" s="578"/>
      <c r="C18" s="166"/>
      <c r="D18" s="110" t="s">
        <v>1156</v>
      </c>
      <c r="E18" s="163" t="s">
        <v>1156</v>
      </c>
      <c r="F18" s="110"/>
      <c r="G18" s="111"/>
      <c r="H18" s="110"/>
      <c r="I18" s="565" t="s">
        <v>1157</v>
      </c>
      <c r="J18" s="579" t="s">
        <v>1158</v>
      </c>
      <c r="K18" s="576" t="s">
        <v>532</v>
      </c>
      <c r="L18" s="573" t="s">
        <v>521</v>
      </c>
      <c r="M18" s="112">
        <v>103385</v>
      </c>
      <c r="N18" s="167">
        <v>103385</v>
      </c>
      <c r="O18" s="569">
        <v>43862</v>
      </c>
      <c r="P18" s="113">
        <v>0</v>
      </c>
      <c r="Q18" s="113">
        <v>0</v>
      </c>
      <c r="R18" s="114">
        <v>0</v>
      </c>
      <c r="S18" s="114">
        <v>0</v>
      </c>
      <c r="T18" s="114">
        <f t="shared" si="0"/>
        <v>103385</v>
      </c>
      <c r="U18" s="570" t="s">
        <v>1155</v>
      </c>
    </row>
    <row r="19" spans="1:21" s="571" customFormat="1" ht="30" customHeight="1">
      <c r="A19" s="580"/>
      <c r="B19" s="578"/>
      <c r="C19" s="166"/>
      <c r="D19" s="110" t="s">
        <v>1159</v>
      </c>
      <c r="E19" s="163" t="s">
        <v>1159</v>
      </c>
      <c r="F19" s="110"/>
      <c r="G19" s="111"/>
      <c r="H19" s="110"/>
      <c r="I19" s="565" t="s">
        <v>1160</v>
      </c>
      <c r="J19" s="579" t="s">
        <v>1161</v>
      </c>
      <c r="K19" s="576" t="s">
        <v>532</v>
      </c>
      <c r="L19" s="573" t="s">
        <v>521</v>
      </c>
      <c r="M19" s="112">
        <v>103385</v>
      </c>
      <c r="N19" s="167">
        <v>103385</v>
      </c>
      <c r="O19" s="569">
        <v>43862</v>
      </c>
      <c r="P19" s="113">
        <v>0</v>
      </c>
      <c r="Q19" s="113">
        <v>0</v>
      </c>
      <c r="R19" s="114">
        <v>0</v>
      </c>
      <c r="S19" s="114">
        <v>0</v>
      </c>
      <c r="T19" s="114">
        <f t="shared" si="0"/>
        <v>103385</v>
      </c>
      <c r="U19" s="570" t="s">
        <v>1155</v>
      </c>
    </row>
    <row r="20" spans="1:21" s="571" customFormat="1" ht="30" customHeight="1">
      <c r="A20" s="580"/>
      <c r="B20" s="578"/>
      <c r="C20" s="166"/>
      <c r="D20" s="110" t="s">
        <v>1162</v>
      </c>
      <c r="E20" s="163" t="s">
        <v>1162</v>
      </c>
      <c r="F20" s="110"/>
      <c r="G20" s="111"/>
      <c r="H20" s="110"/>
      <c r="I20" s="565" t="s">
        <v>1163</v>
      </c>
      <c r="J20" s="579" t="s">
        <v>1164</v>
      </c>
      <c r="K20" s="576" t="s">
        <v>532</v>
      </c>
      <c r="L20" s="573" t="s">
        <v>521</v>
      </c>
      <c r="M20" s="112">
        <v>103385</v>
      </c>
      <c r="N20" s="167">
        <v>103385</v>
      </c>
      <c r="O20" s="569">
        <v>43862</v>
      </c>
      <c r="P20" s="113">
        <v>0</v>
      </c>
      <c r="Q20" s="113">
        <v>0</v>
      </c>
      <c r="R20" s="114">
        <v>0</v>
      </c>
      <c r="S20" s="114">
        <v>0</v>
      </c>
      <c r="T20" s="114">
        <f t="shared" si="0"/>
        <v>103385</v>
      </c>
      <c r="U20" s="570" t="s">
        <v>1155</v>
      </c>
    </row>
    <row r="21" spans="1:21" s="571" customFormat="1" ht="30" customHeight="1">
      <c r="A21" s="580"/>
      <c r="B21" s="578"/>
      <c r="C21" s="166"/>
      <c r="D21" s="110" t="s">
        <v>1165</v>
      </c>
      <c r="E21" s="163" t="s">
        <v>1165</v>
      </c>
      <c r="F21" s="110"/>
      <c r="G21" s="111"/>
      <c r="H21" s="110"/>
      <c r="I21" s="565" t="s">
        <v>1166</v>
      </c>
      <c r="J21" s="579" t="s">
        <v>1167</v>
      </c>
      <c r="K21" s="576" t="s">
        <v>532</v>
      </c>
      <c r="L21" s="573" t="s">
        <v>521</v>
      </c>
      <c r="M21" s="112">
        <v>103385</v>
      </c>
      <c r="N21" s="167">
        <v>103385</v>
      </c>
      <c r="O21" s="569">
        <v>43862</v>
      </c>
      <c r="P21" s="113">
        <v>0</v>
      </c>
      <c r="Q21" s="113">
        <v>0</v>
      </c>
      <c r="R21" s="114">
        <v>0</v>
      </c>
      <c r="S21" s="114">
        <v>0</v>
      </c>
      <c r="T21" s="114">
        <f t="shared" si="0"/>
        <v>103385</v>
      </c>
      <c r="U21" s="570" t="s">
        <v>1155</v>
      </c>
    </row>
    <row r="22" spans="1:21" s="571" customFormat="1" ht="30" customHeight="1">
      <c r="A22" s="580"/>
      <c r="B22" s="578"/>
      <c r="C22" s="166"/>
      <c r="D22" s="110" t="s">
        <v>1168</v>
      </c>
      <c r="E22" s="163" t="s">
        <v>1168</v>
      </c>
      <c r="F22" s="110"/>
      <c r="G22" s="111"/>
      <c r="H22" s="110"/>
      <c r="I22" s="565" t="s">
        <v>1169</v>
      </c>
      <c r="J22" s="579" t="s">
        <v>1170</v>
      </c>
      <c r="K22" s="576" t="s">
        <v>532</v>
      </c>
      <c r="L22" s="573" t="s">
        <v>521</v>
      </c>
      <c r="M22" s="112">
        <v>103385</v>
      </c>
      <c r="N22" s="167">
        <v>103385</v>
      </c>
      <c r="O22" s="569">
        <v>43862</v>
      </c>
      <c r="P22" s="113">
        <v>0</v>
      </c>
      <c r="Q22" s="113">
        <v>0</v>
      </c>
      <c r="R22" s="114">
        <v>0</v>
      </c>
      <c r="S22" s="114">
        <v>0</v>
      </c>
      <c r="T22" s="114">
        <f t="shared" si="0"/>
        <v>103385</v>
      </c>
      <c r="U22" s="570" t="s">
        <v>1155</v>
      </c>
    </row>
    <row r="23" spans="1:21" s="571" customFormat="1" ht="30" customHeight="1">
      <c r="A23" s="580"/>
      <c r="B23" s="578"/>
      <c r="C23" s="166"/>
      <c r="D23" s="110" t="s">
        <v>1171</v>
      </c>
      <c r="E23" s="163" t="s">
        <v>1171</v>
      </c>
      <c r="F23" s="110"/>
      <c r="G23" s="111"/>
      <c r="H23" s="110"/>
      <c r="I23" s="565" t="s">
        <v>1172</v>
      </c>
      <c r="J23" s="579" t="s">
        <v>1173</v>
      </c>
      <c r="K23" s="576" t="s">
        <v>532</v>
      </c>
      <c r="L23" s="573" t="s">
        <v>521</v>
      </c>
      <c r="M23" s="112">
        <v>103385</v>
      </c>
      <c r="N23" s="167">
        <v>103385</v>
      </c>
      <c r="O23" s="569">
        <v>43862</v>
      </c>
      <c r="P23" s="113">
        <v>0</v>
      </c>
      <c r="Q23" s="113">
        <v>0</v>
      </c>
      <c r="R23" s="114">
        <v>0</v>
      </c>
      <c r="S23" s="114">
        <v>0</v>
      </c>
      <c r="T23" s="114">
        <f t="shared" si="0"/>
        <v>103385</v>
      </c>
      <c r="U23" s="570" t="s">
        <v>1155</v>
      </c>
    </row>
    <row r="24" spans="1:21" s="571" customFormat="1" ht="30" customHeight="1">
      <c r="A24" s="580"/>
      <c r="B24" s="578"/>
      <c r="C24" s="166"/>
      <c r="D24" s="110" t="s">
        <v>1174</v>
      </c>
      <c r="E24" s="163" t="s">
        <v>1174</v>
      </c>
      <c r="F24" s="110"/>
      <c r="G24" s="111"/>
      <c r="H24" s="110"/>
      <c r="I24" s="565" t="s">
        <v>1175</v>
      </c>
      <c r="J24" s="579" t="s">
        <v>1176</v>
      </c>
      <c r="K24" s="576" t="s">
        <v>532</v>
      </c>
      <c r="L24" s="573" t="s">
        <v>521</v>
      </c>
      <c r="M24" s="112">
        <v>103385</v>
      </c>
      <c r="N24" s="167">
        <v>103385</v>
      </c>
      <c r="O24" s="569">
        <v>43862</v>
      </c>
      <c r="P24" s="113">
        <v>0</v>
      </c>
      <c r="Q24" s="113">
        <v>0</v>
      </c>
      <c r="R24" s="114">
        <v>0</v>
      </c>
      <c r="S24" s="114">
        <v>0</v>
      </c>
      <c r="T24" s="114">
        <f t="shared" si="0"/>
        <v>103385</v>
      </c>
      <c r="U24" s="570" t="s">
        <v>1155</v>
      </c>
    </row>
    <row r="25" spans="1:21" s="571" customFormat="1" ht="30" customHeight="1">
      <c r="A25" s="580"/>
      <c r="B25" s="578"/>
      <c r="C25" s="166"/>
      <c r="D25" s="110" t="s">
        <v>1177</v>
      </c>
      <c r="E25" s="163" t="s">
        <v>1177</v>
      </c>
      <c r="F25" s="110"/>
      <c r="G25" s="111"/>
      <c r="H25" s="110"/>
      <c r="I25" s="565" t="s">
        <v>1178</v>
      </c>
      <c r="J25" s="579" t="s">
        <v>1179</v>
      </c>
      <c r="K25" s="576" t="s">
        <v>532</v>
      </c>
      <c r="L25" s="573" t="s">
        <v>521</v>
      </c>
      <c r="M25" s="112">
        <v>103385</v>
      </c>
      <c r="N25" s="167">
        <v>103385</v>
      </c>
      <c r="O25" s="569">
        <v>43862</v>
      </c>
      <c r="P25" s="113">
        <v>0</v>
      </c>
      <c r="Q25" s="113">
        <v>0</v>
      </c>
      <c r="R25" s="114">
        <v>0</v>
      </c>
      <c r="S25" s="114">
        <v>0</v>
      </c>
      <c r="T25" s="114">
        <f t="shared" si="0"/>
        <v>103385</v>
      </c>
      <c r="U25" s="570" t="s">
        <v>1155</v>
      </c>
    </row>
    <row r="26" spans="1:21" s="571" customFormat="1" ht="30" customHeight="1">
      <c r="A26" s="580"/>
      <c r="B26" s="578"/>
      <c r="C26" s="166"/>
      <c r="D26" s="110" t="s">
        <v>1180</v>
      </c>
      <c r="E26" s="163" t="s">
        <v>1180</v>
      </c>
      <c r="F26" s="110"/>
      <c r="G26" s="111"/>
      <c r="H26" s="110"/>
      <c r="I26" s="565" t="s">
        <v>1181</v>
      </c>
      <c r="J26" s="579" t="s">
        <v>1182</v>
      </c>
      <c r="K26" s="576" t="s">
        <v>532</v>
      </c>
      <c r="L26" s="573" t="s">
        <v>521</v>
      </c>
      <c r="M26" s="112">
        <v>103385</v>
      </c>
      <c r="N26" s="167">
        <v>103385</v>
      </c>
      <c r="O26" s="569">
        <v>43862</v>
      </c>
      <c r="P26" s="113">
        <v>0</v>
      </c>
      <c r="Q26" s="113">
        <v>0</v>
      </c>
      <c r="R26" s="114">
        <v>0</v>
      </c>
      <c r="S26" s="114">
        <v>0</v>
      </c>
      <c r="T26" s="114">
        <f t="shared" si="0"/>
        <v>103385</v>
      </c>
      <c r="U26" s="570" t="s">
        <v>1155</v>
      </c>
    </row>
    <row r="27" spans="1:21" s="571" customFormat="1" ht="30" customHeight="1">
      <c r="A27" s="580"/>
      <c r="B27" s="578"/>
      <c r="C27" s="166"/>
      <c r="D27" s="110" t="s">
        <v>1183</v>
      </c>
      <c r="E27" s="163" t="s">
        <v>1183</v>
      </c>
      <c r="F27" s="110"/>
      <c r="G27" s="111"/>
      <c r="H27" s="110"/>
      <c r="I27" s="565" t="s">
        <v>1184</v>
      </c>
      <c r="J27" s="579" t="s">
        <v>1185</v>
      </c>
      <c r="K27" s="576" t="s">
        <v>532</v>
      </c>
      <c r="L27" s="573" t="s">
        <v>521</v>
      </c>
      <c r="M27" s="112">
        <v>103385</v>
      </c>
      <c r="N27" s="167">
        <v>103385</v>
      </c>
      <c r="O27" s="569">
        <v>43862</v>
      </c>
      <c r="P27" s="113">
        <v>0</v>
      </c>
      <c r="Q27" s="113">
        <v>0</v>
      </c>
      <c r="R27" s="114">
        <v>0</v>
      </c>
      <c r="S27" s="114">
        <v>0</v>
      </c>
      <c r="T27" s="114">
        <f t="shared" si="0"/>
        <v>103385</v>
      </c>
      <c r="U27" s="570" t="s">
        <v>1155</v>
      </c>
    </row>
    <row r="28" spans="1:21" s="571" customFormat="1" ht="30" customHeight="1">
      <c r="A28" s="580"/>
      <c r="B28" s="578"/>
      <c r="C28" s="166"/>
      <c r="D28" s="110" t="s">
        <v>1186</v>
      </c>
      <c r="E28" s="163" t="s">
        <v>1186</v>
      </c>
      <c r="F28" s="110"/>
      <c r="G28" s="111"/>
      <c r="H28" s="110"/>
      <c r="I28" s="565" t="s">
        <v>1187</v>
      </c>
      <c r="J28" s="579" t="s">
        <v>1188</v>
      </c>
      <c r="K28" s="576" t="s">
        <v>532</v>
      </c>
      <c r="L28" s="573" t="s">
        <v>521</v>
      </c>
      <c r="M28" s="112">
        <v>103385</v>
      </c>
      <c r="N28" s="167">
        <v>103385</v>
      </c>
      <c r="O28" s="569">
        <v>43862</v>
      </c>
      <c r="P28" s="113">
        <v>0</v>
      </c>
      <c r="Q28" s="113">
        <v>0</v>
      </c>
      <c r="R28" s="114">
        <v>0</v>
      </c>
      <c r="S28" s="114">
        <v>0</v>
      </c>
      <c r="T28" s="114">
        <f t="shared" si="0"/>
        <v>103385</v>
      </c>
      <c r="U28" s="570" t="s">
        <v>1155</v>
      </c>
    </row>
    <row r="29" spans="1:21" s="571" customFormat="1" ht="30" customHeight="1">
      <c r="A29" s="580"/>
      <c r="B29" s="578"/>
      <c r="C29" s="166"/>
      <c r="D29" s="110" t="s">
        <v>1189</v>
      </c>
      <c r="E29" s="163" t="s">
        <v>1189</v>
      </c>
      <c r="F29" s="110"/>
      <c r="G29" s="111"/>
      <c r="H29" s="110"/>
      <c r="I29" s="565" t="s">
        <v>1190</v>
      </c>
      <c r="J29" s="579" t="s">
        <v>1191</v>
      </c>
      <c r="K29" s="576" t="s">
        <v>532</v>
      </c>
      <c r="L29" s="573" t="s">
        <v>521</v>
      </c>
      <c r="M29" s="112">
        <v>103385</v>
      </c>
      <c r="N29" s="167">
        <v>103385</v>
      </c>
      <c r="O29" s="569">
        <v>43862</v>
      </c>
      <c r="P29" s="113">
        <v>0</v>
      </c>
      <c r="Q29" s="113">
        <v>0</v>
      </c>
      <c r="R29" s="114">
        <v>0</v>
      </c>
      <c r="S29" s="114">
        <v>0</v>
      </c>
      <c r="T29" s="114">
        <f t="shared" si="0"/>
        <v>103385</v>
      </c>
      <c r="U29" s="570" t="s">
        <v>1155</v>
      </c>
    </row>
    <row r="30" spans="1:21" s="571" customFormat="1" ht="30" customHeight="1">
      <c r="A30" s="170"/>
      <c r="B30" s="170"/>
      <c r="C30" s="170"/>
      <c r="D30" s="170"/>
      <c r="E30" s="163" t="s">
        <v>1972</v>
      </c>
      <c r="F30" s="110"/>
      <c r="G30" s="111"/>
      <c r="H30" s="110"/>
      <c r="I30" s="565" t="s">
        <v>1973</v>
      </c>
      <c r="J30" s="575" t="s">
        <v>1974</v>
      </c>
      <c r="K30" s="576" t="s">
        <v>520</v>
      </c>
      <c r="L30" s="573" t="s">
        <v>521</v>
      </c>
      <c r="M30" s="112">
        <v>0</v>
      </c>
      <c r="N30" s="568">
        <v>850000</v>
      </c>
      <c r="O30" s="569">
        <v>43894</v>
      </c>
      <c r="P30" s="113">
        <v>0</v>
      </c>
      <c r="Q30" s="113">
        <v>0</v>
      </c>
      <c r="R30" s="114">
        <v>0</v>
      </c>
      <c r="S30" s="114">
        <v>0</v>
      </c>
      <c r="T30" s="114">
        <f>N30-R30-S30</f>
        <v>850000</v>
      </c>
      <c r="U30" s="570" t="s">
        <v>1975</v>
      </c>
    </row>
    <row r="31" spans="1:21" s="571" customFormat="1" ht="30" customHeight="1">
      <c r="A31" s="170"/>
      <c r="B31" s="170"/>
      <c r="C31" s="170"/>
      <c r="D31" s="170"/>
      <c r="E31" s="163" t="s">
        <v>1976</v>
      </c>
      <c r="F31" s="110"/>
      <c r="G31" s="111"/>
      <c r="H31" s="110"/>
      <c r="I31" s="565" t="s">
        <v>1977</v>
      </c>
      <c r="J31" s="575" t="s">
        <v>1978</v>
      </c>
      <c r="K31" s="576" t="s">
        <v>520</v>
      </c>
      <c r="L31" s="573" t="s">
        <v>521</v>
      </c>
      <c r="M31" s="112">
        <v>0</v>
      </c>
      <c r="N31" s="568">
        <v>500000</v>
      </c>
      <c r="O31" s="569">
        <v>43779</v>
      </c>
      <c r="P31" s="113">
        <v>0</v>
      </c>
      <c r="Q31" s="113">
        <v>0</v>
      </c>
      <c r="R31" s="114">
        <v>0</v>
      </c>
      <c r="S31" s="114">
        <v>0</v>
      </c>
      <c r="T31" s="114">
        <f t="shared" ref="T31" si="1">N31-R31-S31</f>
        <v>500000</v>
      </c>
      <c r="U31" s="570" t="s">
        <v>1979</v>
      </c>
    </row>
    <row r="32" spans="1:21" s="571" customFormat="1" ht="30" customHeight="1">
      <c r="A32" s="170"/>
      <c r="B32" s="170"/>
      <c r="C32" s="170"/>
      <c r="D32" s="170"/>
      <c r="E32" s="163" t="s">
        <v>1980</v>
      </c>
      <c r="F32" s="110"/>
      <c r="G32" s="111"/>
      <c r="H32" s="110"/>
      <c r="I32" s="565" t="s">
        <v>1981</v>
      </c>
      <c r="J32" s="575" t="s">
        <v>1982</v>
      </c>
      <c r="K32" s="576" t="s">
        <v>532</v>
      </c>
      <c r="L32" s="573" t="s">
        <v>521</v>
      </c>
      <c r="M32" s="112">
        <v>0</v>
      </c>
      <c r="N32" s="568">
        <v>125000</v>
      </c>
      <c r="O32" s="581">
        <v>43708</v>
      </c>
      <c r="P32" s="113">
        <v>0</v>
      </c>
      <c r="Q32" s="113">
        <v>0</v>
      </c>
      <c r="R32" s="114">
        <v>0</v>
      </c>
      <c r="S32" s="114">
        <v>0</v>
      </c>
      <c r="T32" s="114">
        <f>N32-R32-S32</f>
        <v>125000</v>
      </c>
      <c r="U32" s="570" t="s">
        <v>1979</v>
      </c>
    </row>
    <row r="33" spans="1:21" s="571" customFormat="1" ht="30" customHeight="1">
      <c r="A33" s="563">
        <v>1</v>
      </c>
      <c r="B33" s="574">
        <v>1</v>
      </c>
      <c r="C33" s="168">
        <v>1</v>
      </c>
      <c r="D33" s="168">
        <v>1</v>
      </c>
      <c r="E33" s="163">
        <v>1</v>
      </c>
      <c r="F33" s="110"/>
      <c r="G33" s="111"/>
      <c r="H33" s="110"/>
      <c r="I33" s="565" t="s">
        <v>542</v>
      </c>
      <c r="J33" s="575" t="s">
        <v>543</v>
      </c>
      <c r="K33" s="576" t="s">
        <v>532</v>
      </c>
      <c r="L33" s="573" t="s">
        <v>521</v>
      </c>
      <c r="M33" s="112">
        <v>116667</v>
      </c>
      <c r="N33" s="568">
        <v>152116</v>
      </c>
      <c r="O33" s="569">
        <v>43480</v>
      </c>
      <c r="P33" s="113">
        <v>1</v>
      </c>
      <c r="Q33" s="113">
        <v>0.28000000000000003</v>
      </c>
      <c r="R33" s="114">
        <v>59818</v>
      </c>
      <c r="S33" s="114">
        <v>92298</v>
      </c>
      <c r="T33" s="114">
        <f t="shared" si="0"/>
        <v>0</v>
      </c>
      <c r="U33" s="570" t="s">
        <v>544</v>
      </c>
    </row>
    <row r="34" spans="1:21" s="571" customFormat="1" ht="30" customHeight="1">
      <c r="A34" s="563">
        <v>1.1000000000000001</v>
      </c>
      <c r="B34" s="574">
        <v>1.1000000000000001</v>
      </c>
      <c r="C34" s="168">
        <v>1.1000000000000001</v>
      </c>
      <c r="D34" s="168">
        <v>1.1000000000000001</v>
      </c>
      <c r="E34" s="163">
        <v>1.1000000000000001</v>
      </c>
      <c r="F34" s="110"/>
      <c r="G34" s="111"/>
      <c r="H34" s="110"/>
      <c r="I34" s="565" t="s">
        <v>545</v>
      </c>
      <c r="J34" s="575" t="s">
        <v>546</v>
      </c>
      <c r="K34" s="576" t="s">
        <v>532</v>
      </c>
      <c r="L34" s="573" t="s">
        <v>521</v>
      </c>
      <c r="M34" s="112">
        <v>116667</v>
      </c>
      <c r="N34" s="568">
        <v>152116</v>
      </c>
      <c r="O34" s="569">
        <v>43480</v>
      </c>
      <c r="P34" s="113">
        <v>1</v>
      </c>
      <c r="Q34" s="113">
        <v>0.28000000000000003</v>
      </c>
      <c r="R34" s="114">
        <v>59818</v>
      </c>
      <c r="S34" s="114">
        <v>92298</v>
      </c>
      <c r="T34" s="114">
        <f t="shared" si="0"/>
        <v>0</v>
      </c>
      <c r="U34" s="570" t="s">
        <v>544</v>
      </c>
    </row>
    <row r="35" spans="1:21" s="571" customFormat="1" ht="30" customHeight="1">
      <c r="A35" s="563">
        <v>1.2000000000000002</v>
      </c>
      <c r="B35" s="574">
        <v>1.2000000000000002</v>
      </c>
      <c r="C35" s="168">
        <v>1.2000000000000002</v>
      </c>
      <c r="D35" s="168">
        <v>1.2000000000000002</v>
      </c>
      <c r="E35" s="163">
        <v>1.2000000000000002</v>
      </c>
      <c r="F35" s="110"/>
      <c r="G35" s="111"/>
      <c r="H35" s="110"/>
      <c r="I35" s="565" t="s">
        <v>547</v>
      </c>
      <c r="J35" s="575" t="s">
        <v>548</v>
      </c>
      <c r="K35" s="576" t="s">
        <v>532</v>
      </c>
      <c r="L35" s="573" t="s">
        <v>521</v>
      </c>
      <c r="M35" s="112">
        <v>116667</v>
      </c>
      <c r="N35" s="568">
        <v>152116</v>
      </c>
      <c r="O35" s="569">
        <v>43480</v>
      </c>
      <c r="P35" s="113">
        <v>1</v>
      </c>
      <c r="Q35" s="113">
        <v>0.28000000000000003</v>
      </c>
      <c r="R35" s="114">
        <v>59818</v>
      </c>
      <c r="S35" s="114">
        <v>92298</v>
      </c>
      <c r="T35" s="114">
        <f t="shared" si="0"/>
        <v>0</v>
      </c>
      <c r="U35" s="570" t="s">
        <v>544</v>
      </c>
    </row>
    <row r="36" spans="1:21" s="571" customFormat="1" ht="30" customHeight="1">
      <c r="A36" s="563">
        <v>1.3000000000000003</v>
      </c>
      <c r="B36" s="574">
        <v>1.3000000000000003</v>
      </c>
      <c r="C36" s="168">
        <v>1.3000000000000003</v>
      </c>
      <c r="D36" s="168">
        <v>1.3000000000000003</v>
      </c>
      <c r="E36" s="163">
        <v>1.3000000000000003</v>
      </c>
      <c r="F36" s="110"/>
      <c r="G36" s="111"/>
      <c r="H36" s="110"/>
      <c r="I36" s="565" t="s">
        <v>549</v>
      </c>
      <c r="J36" s="575" t="s">
        <v>550</v>
      </c>
      <c r="K36" s="576" t="s">
        <v>532</v>
      </c>
      <c r="L36" s="573" t="s">
        <v>521</v>
      </c>
      <c r="M36" s="112">
        <v>116667</v>
      </c>
      <c r="N36" s="568">
        <v>152116</v>
      </c>
      <c r="O36" s="569">
        <v>43480</v>
      </c>
      <c r="P36" s="113">
        <v>1</v>
      </c>
      <c r="Q36" s="113">
        <v>0.28000000000000003</v>
      </c>
      <c r="R36" s="114">
        <v>59818</v>
      </c>
      <c r="S36" s="114">
        <v>92298</v>
      </c>
      <c r="T36" s="114">
        <f t="shared" si="0"/>
        <v>0</v>
      </c>
      <c r="U36" s="570" t="s">
        <v>544</v>
      </c>
    </row>
    <row r="37" spans="1:21" s="571" customFormat="1" ht="30" customHeight="1">
      <c r="A37" s="563">
        <v>1.4000000000000004</v>
      </c>
      <c r="B37" s="574">
        <v>1.4000000000000004</v>
      </c>
      <c r="C37" s="168">
        <v>1.4000000000000004</v>
      </c>
      <c r="D37" s="168">
        <v>1.4000000000000004</v>
      </c>
      <c r="E37" s="163">
        <v>1.4000000000000004</v>
      </c>
      <c r="F37" s="110"/>
      <c r="G37" s="111"/>
      <c r="H37" s="110"/>
      <c r="I37" s="565" t="s">
        <v>551</v>
      </c>
      <c r="J37" s="575" t="s">
        <v>552</v>
      </c>
      <c r="K37" s="576" t="s">
        <v>532</v>
      </c>
      <c r="L37" s="573" t="s">
        <v>521</v>
      </c>
      <c r="M37" s="112">
        <v>116667</v>
      </c>
      <c r="N37" s="568">
        <v>152116</v>
      </c>
      <c r="O37" s="569">
        <v>43480</v>
      </c>
      <c r="P37" s="113">
        <v>1</v>
      </c>
      <c r="Q37" s="113">
        <v>0.28000000000000003</v>
      </c>
      <c r="R37" s="114">
        <v>59818</v>
      </c>
      <c r="S37" s="114">
        <v>92298</v>
      </c>
      <c r="T37" s="114">
        <f t="shared" si="0"/>
        <v>0</v>
      </c>
      <c r="U37" s="570" t="s">
        <v>544</v>
      </c>
    </row>
    <row r="38" spans="1:21" s="571" customFormat="1" ht="30.75" customHeight="1">
      <c r="A38" s="563">
        <v>1.5000000000000004</v>
      </c>
      <c r="B38" s="574">
        <v>1.5000000000000004</v>
      </c>
      <c r="C38" s="168">
        <v>1.5000000000000004</v>
      </c>
      <c r="D38" s="168">
        <v>1.5000000000000004</v>
      </c>
      <c r="E38" s="163">
        <v>1.5000000000000004</v>
      </c>
      <c r="F38" s="110"/>
      <c r="G38" s="111"/>
      <c r="H38" s="110"/>
      <c r="I38" s="565" t="s">
        <v>553</v>
      </c>
      <c r="J38" s="575" t="s">
        <v>554</v>
      </c>
      <c r="K38" s="576" t="s">
        <v>532</v>
      </c>
      <c r="L38" s="573" t="s">
        <v>521</v>
      </c>
      <c r="M38" s="112">
        <v>116667</v>
      </c>
      <c r="N38" s="568">
        <v>152116</v>
      </c>
      <c r="O38" s="569">
        <v>43480</v>
      </c>
      <c r="P38" s="113">
        <v>1</v>
      </c>
      <c r="Q38" s="113">
        <v>0.28000000000000003</v>
      </c>
      <c r="R38" s="114">
        <v>59818</v>
      </c>
      <c r="S38" s="114">
        <v>92298</v>
      </c>
      <c r="T38" s="114">
        <f t="shared" si="0"/>
        <v>0</v>
      </c>
      <c r="U38" s="570" t="s">
        <v>544</v>
      </c>
    </row>
    <row r="39" spans="1:21" s="571" customFormat="1" ht="30" customHeight="1">
      <c r="A39" s="563">
        <v>4</v>
      </c>
      <c r="B39" s="574">
        <v>4</v>
      </c>
      <c r="C39" s="168">
        <v>4</v>
      </c>
      <c r="D39" s="168">
        <v>4</v>
      </c>
      <c r="E39" s="163">
        <v>4</v>
      </c>
      <c r="F39" s="110"/>
      <c r="G39" s="111"/>
      <c r="H39" s="110"/>
      <c r="I39" s="565" t="s">
        <v>555</v>
      </c>
      <c r="J39" s="575" t="s">
        <v>1983</v>
      </c>
      <c r="K39" s="576" t="s">
        <v>541</v>
      </c>
      <c r="L39" s="573" t="s">
        <v>521</v>
      </c>
      <c r="M39" s="112">
        <v>360000</v>
      </c>
      <c r="N39" s="568">
        <v>360000</v>
      </c>
      <c r="O39" s="569">
        <v>43747</v>
      </c>
      <c r="P39" s="113">
        <v>0</v>
      </c>
      <c r="Q39" s="113">
        <v>0</v>
      </c>
      <c r="R39" s="114">
        <v>42213</v>
      </c>
      <c r="S39" s="114">
        <v>0</v>
      </c>
      <c r="T39" s="114">
        <f t="shared" si="0"/>
        <v>317787</v>
      </c>
      <c r="U39" s="570" t="s">
        <v>556</v>
      </c>
    </row>
    <row r="40" spans="1:21" s="571" customFormat="1" ht="30" customHeight="1">
      <c r="A40" s="563">
        <v>4.0999999999999996</v>
      </c>
      <c r="B40" s="574">
        <v>4.0999999999999996</v>
      </c>
      <c r="C40" s="168">
        <v>4.0999999999999996</v>
      </c>
      <c r="D40" s="168">
        <v>4.0999999999999996</v>
      </c>
      <c r="E40" s="163">
        <v>4.0999999999999996</v>
      </c>
      <c r="F40" s="110"/>
      <c r="G40" s="111"/>
      <c r="H40" s="110"/>
      <c r="I40" s="565" t="s">
        <v>557</v>
      </c>
      <c r="J40" s="575" t="s">
        <v>1983</v>
      </c>
      <c r="K40" s="576" t="s">
        <v>541</v>
      </c>
      <c r="L40" s="573" t="s">
        <v>521</v>
      </c>
      <c r="M40" s="112">
        <v>240000</v>
      </c>
      <c r="N40" s="568">
        <v>240000</v>
      </c>
      <c r="O40" s="569">
        <v>43747</v>
      </c>
      <c r="P40" s="113">
        <v>0</v>
      </c>
      <c r="Q40" s="113">
        <v>0</v>
      </c>
      <c r="R40" s="114">
        <v>42213</v>
      </c>
      <c r="S40" s="114">
        <v>0</v>
      </c>
      <c r="T40" s="114">
        <f t="shared" si="0"/>
        <v>197787</v>
      </c>
      <c r="U40" s="570" t="s">
        <v>556</v>
      </c>
    </row>
    <row r="41" spans="1:21" s="571" customFormat="1" ht="30" customHeight="1">
      <c r="A41" s="563">
        <v>4.1999999999999993</v>
      </c>
      <c r="B41" s="574">
        <v>4.1999999999999993</v>
      </c>
      <c r="C41" s="168">
        <v>4.1999999999999993</v>
      </c>
      <c r="D41" s="168">
        <v>4.1999999999999993</v>
      </c>
      <c r="E41" s="163">
        <v>4.1999999999999993</v>
      </c>
      <c r="F41" s="110"/>
      <c r="G41" s="111"/>
      <c r="H41" s="110"/>
      <c r="I41" s="565" t="s">
        <v>558</v>
      </c>
      <c r="J41" s="575" t="s">
        <v>1983</v>
      </c>
      <c r="K41" s="576" t="s">
        <v>541</v>
      </c>
      <c r="L41" s="573" t="s">
        <v>521</v>
      </c>
      <c r="M41" s="112">
        <v>120000</v>
      </c>
      <c r="N41" s="568">
        <v>120000</v>
      </c>
      <c r="O41" s="569">
        <v>43747</v>
      </c>
      <c r="P41" s="113">
        <v>0</v>
      </c>
      <c r="Q41" s="113">
        <v>0</v>
      </c>
      <c r="R41" s="114">
        <v>42213</v>
      </c>
      <c r="S41" s="114">
        <v>0</v>
      </c>
      <c r="T41" s="114">
        <f t="shared" si="0"/>
        <v>77787</v>
      </c>
      <c r="U41" s="570" t="s">
        <v>556</v>
      </c>
    </row>
    <row r="42" spans="1:21" s="571" customFormat="1" ht="30" customHeight="1">
      <c r="A42" s="563">
        <v>6</v>
      </c>
      <c r="B42" s="574">
        <v>6</v>
      </c>
      <c r="C42" s="168">
        <v>6</v>
      </c>
      <c r="D42" s="168">
        <v>6</v>
      </c>
      <c r="E42" s="163">
        <v>6</v>
      </c>
      <c r="F42" s="110"/>
      <c r="G42" s="111"/>
      <c r="H42" s="110"/>
      <c r="I42" s="565" t="s">
        <v>559</v>
      </c>
      <c r="J42" s="575" t="s">
        <v>560</v>
      </c>
      <c r="K42" s="576" t="s">
        <v>532</v>
      </c>
      <c r="L42" s="573" t="s">
        <v>521</v>
      </c>
      <c r="M42" s="112">
        <v>200000</v>
      </c>
      <c r="N42" s="568">
        <v>152116</v>
      </c>
      <c r="O42" s="569">
        <v>43480</v>
      </c>
      <c r="P42" s="113">
        <v>1</v>
      </c>
      <c r="Q42" s="113">
        <v>0.28000000000000003</v>
      </c>
      <c r="R42" s="114">
        <v>59818</v>
      </c>
      <c r="S42" s="114">
        <v>92298</v>
      </c>
      <c r="T42" s="114">
        <f t="shared" si="0"/>
        <v>0</v>
      </c>
      <c r="U42" s="570" t="s">
        <v>544</v>
      </c>
    </row>
    <row r="43" spans="1:21" s="571" customFormat="1" ht="30" customHeight="1">
      <c r="A43" s="563">
        <v>6.1</v>
      </c>
      <c r="B43" s="574">
        <v>6.1</v>
      </c>
      <c r="C43" s="168">
        <v>6.1</v>
      </c>
      <c r="D43" s="168">
        <v>6.1</v>
      </c>
      <c r="E43" s="163">
        <v>6.1</v>
      </c>
      <c r="F43" s="110"/>
      <c r="G43" s="111"/>
      <c r="H43" s="110"/>
      <c r="I43" s="565" t="s">
        <v>561</v>
      </c>
      <c r="J43" s="575" t="s">
        <v>562</v>
      </c>
      <c r="K43" s="576" t="s">
        <v>532</v>
      </c>
      <c r="L43" s="573" t="s">
        <v>521</v>
      </c>
      <c r="M43" s="112">
        <v>200000</v>
      </c>
      <c r="N43" s="568">
        <v>152116</v>
      </c>
      <c r="O43" s="569">
        <v>43480</v>
      </c>
      <c r="P43" s="113">
        <v>1</v>
      </c>
      <c r="Q43" s="113">
        <v>0.28000000000000003</v>
      </c>
      <c r="R43" s="114">
        <v>59818</v>
      </c>
      <c r="S43" s="114">
        <v>92298</v>
      </c>
      <c r="T43" s="114">
        <f t="shared" si="0"/>
        <v>0</v>
      </c>
      <c r="U43" s="570" t="s">
        <v>544</v>
      </c>
    </row>
    <row r="44" spans="1:21" s="571" customFormat="1" ht="47.25" customHeight="1">
      <c r="A44" s="563">
        <v>7</v>
      </c>
      <c r="B44" s="574">
        <v>7</v>
      </c>
      <c r="C44" s="168">
        <v>7</v>
      </c>
      <c r="D44" s="168">
        <v>7</v>
      </c>
      <c r="E44" s="163">
        <v>7</v>
      </c>
      <c r="F44" s="110"/>
      <c r="G44" s="111"/>
      <c r="H44" s="110"/>
      <c r="I44" s="565" t="s">
        <v>563</v>
      </c>
      <c r="J44" s="575" t="s">
        <v>564</v>
      </c>
      <c r="K44" s="576" t="s">
        <v>532</v>
      </c>
      <c r="L44" s="573" t="s">
        <v>521</v>
      </c>
      <c r="M44" s="112">
        <v>107520</v>
      </c>
      <c r="N44" s="568">
        <v>139100</v>
      </c>
      <c r="O44" s="569">
        <v>43780</v>
      </c>
      <c r="P44" s="113">
        <v>1</v>
      </c>
      <c r="Q44" s="113">
        <v>0</v>
      </c>
      <c r="R44" s="114">
        <v>0</v>
      </c>
      <c r="S44" s="114">
        <v>0</v>
      </c>
      <c r="T44" s="114">
        <f t="shared" si="0"/>
        <v>139100</v>
      </c>
      <c r="U44" s="570" t="s">
        <v>1984</v>
      </c>
    </row>
    <row r="45" spans="1:21" s="571" customFormat="1" ht="47.25" customHeight="1">
      <c r="A45" s="563">
        <v>7.1</v>
      </c>
      <c r="B45" s="574">
        <v>7.1</v>
      </c>
      <c r="C45" s="168">
        <v>7.1</v>
      </c>
      <c r="D45" s="168">
        <v>7.1</v>
      </c>
      <c r="E45" s="163">
        <v>7.1</v>
      </c>
      <c r="F45" s="110"/>
      <c r="G45" s="111"/>
      <c r="H45" s="110"/>
      <c r="I45" s="565" t="s">
        <v>565</v>
      </c>
      <c r="J45" s="575" t="s">
        <v>566</v>
      </c>
      <c r="K45" s="576" t="s">
        <v>532</v>
      </c>
      <c r="L45" s="573" t="s">
        <v>521</v>
      </c>
      <c r="M45" s="112">
        <v>107520</v>
      </c>
      <c r="N45" s="568">
        <v>139100</v>
      </c>
      <c r="O45" s="569">
        <v>43780</v>
      </c>
      <c r="P45" s="113">
        <v>1</v>
      </c>
      <c r="Q45" s="113">
        <v>0</v>
      </c>
      <c r="R45" s="114">
        <v>0</v>
      </c>
      <c r="S45" s="114">
        <v>0</v>
      </c>
      <c r="T45" s="114">
        <f t="shared" si="0"/>
        <v>139100</v>
      </c>
      <c r="U45" s="570" t="s">
        <v>1984</v>
      </c>
    </row>
    <row r="46" spans="1:21" s="571" customFormat="1" ht="47.25" customHeight="1">
      <c r="A46" s="563">
        <v>7.1999999999999993</v>
      </c>
      <c r="B46" s="574">
        <v>7.1999999999999993</v>
      </c>
      <c r="C46" s="168">
        <v>7.1999999999999993</v>
      </c>
      <c r="D46" s="168">
        <v>7.1999999999999993</v>
      </c>
      <c r="E46" s="163">
        <v>7.1999999999999993</v>
      </c>
      <c r="F46" s="110"/>
      <c r="G46" s="111"/>
      <c r="H46" s="110"/>
      <c r="I46" s="565" t="s">
        <v>567</v>
      </c>
      <c r="J46" s="575" t="s">
        <v>568</v>
      </c>
      <c r="K46" s="576" t="s">
        <v>532</v>
      </c>
      <c r="L46" s="573" t="s">
        <v>521</v>
      </c>
      <c r="M46" s="112">
        <v>107520</v>
      </c>
      <c r="N46" s="568">
        <v>139100</v>
      </c>
      <c r="O46" s="569">
        <v>43780</v>
      </c>
      <c r="P46" s="113">
        <v>1</v>
      </c>
      <c r="Q46" s="113">
        <v>0</v>
      </c>
      <c r="R46" s="114">
        <v>0</v>
      </c>
      <c r="S46" s="114">
        <v>0</v>
      </c>
      <c r="T46" s="114">
        <f t="shared" si="0"/>
        <v>139100</v>
      </c>
      <c r="U46" s="570" t="s">
        <v>1984</v>
      </c>
    </row>
    <row r="47" spans="1:21" s="571" customFormat="1" ht="47.25" customHeight="1">
      <c r="A47" s="563">
        <v>7.2999999999999989</v>
      </c>
      <c r="B47" s="574">
        <v>7.2999999999999989</v>
      </c>
      <c r="C47" s="168">
        <v>7.2999999999999989</v>
      </c>
      <c r="D47" s="168">
        <v>7.2999999999999989</v>
      </c>
      <c r="E47" s="163">
        <v>7.2999999999999989</v>
      </c>
      <c r="F47" s="110"/>
      <c r="G47" s="111"/>
      <c r="H47" s="110"/>
      <c r="I47" s="565" t="s">
        <v>569</v>
      </c>
      <c r="J47" s="575" t="s">
        <v>570</v>
      </c>
      <c r="K47" s="576" t="s">
        <v>532</v>
      </c>
      <c r="L47" s="573" t="s">
        <v>521</v>
      </c>
      <c r="M47" s="112">
        <v>107520</v>
      </c>
      <c r="N47" s="568">
        <v>139100</v>
      </c>
      <c r="O47" s="569">
        <v>43780</v>
      </c>
      <c r="P47" s="113">
        <v>1</v>
      </c>
      <c r="Q47" s="113">
        <v>0</v>
      </c>
      <c r="R47" s="114">
        <v>0</v>
      </c>
      <c r="S47" s="114">
        <v>0</v>
      </c>
      <c r="T47" s="114">
        <f t="shared" si="0"/>
        <v>139100</v>
      </c>
      <c r="U47" s="570" t="s">
        <v>1984</v>
      </c>
    </row>
    <row r="48" spans="1:21" s="571" customFormat="1" ht="47.25" customHeight="1">
      <c r="A48" s="563">
        <v>7.3999999999999986</v>
      </c>
      <c r="B48" s="574">
        <v>7.3999999999999986</v>
      </c>
      <c r="C48" s="168">
        <v>7.3999999999999986</v>
      </c>
      <c r="D48" s="168">
        <v>7.3999999999999986</v>
      </c>
      <c r="E48" s="163">
        <v>7.3999999999999986</v>
      </c>
      <c r="F48" s="110"/>
      <c r="G48" s="111"/>
      <c r="H48" s="110"/>
      <c r="I48" s="565" t="s">
        <v>571</v>
      </c>
      <c r="J48" s="575" t="s">
        <v>572</v>
      </c>
      <c r="K48" s="576" t="s">
        <v>532</v>
      </c>
      <c r="L48" s="573" t="s">
        <v>521</v>
      </c>
      <c r="M48" s="112">
        <v>107520</v>
      </c>
      <c r="N48" s="568">
        <v>139100</v>
      </c>
      <c r="O48" s="569">
        <v>43780</v>
      </c>
      <c r="P48" s="113">
        <v>1</v>
      </c>
      <c r="Q48" s="113">
        <v>0</v>
      </c>
      <c r="R48" s="114">
        <v>0</v>
      </c>
      <c r="S48" s="114">
        <v>0</v>
      </c>
      <c r="T48" s="114">
        <f t="shared" si="0"/>
        <v>139100</v>
      </c>
      <c r="U48" s="570" t="s">
        <v>1984</v>
      </c>
    </row>
    <row r="49" spans="1:21" s="571" customFormat="1" ht="30" customHeight="1">
      <c r="A49" s="563">
        <v>17</v>
      </c>
      <c r="B49" s="574">
        <v>17</v>
      </c>
      <c r="C49" s="168">
        <v>17</v>
      </c>
      <c r="D49" s="168">
        <v>17</v>
      </c>
      <c r="E49" s="163">
        <v>17</v>
      </c>
      <c r="F49" s="110"/>
      <c r="G49" s="111"/>
      <c r="H49" s="110"/>
      <c r="I49" s="565" t="s">
        <v>573</v>
      </c>
      <c r="J49" s="575" t="s">
        <v>1985</v>
      </c>
      <c r="K49" s="576" t="s">
        <v>574</v>
      </c>
      <c r="L49" s="573" t="s">
        <v>521</v>
      </c>
      <c r="M49" s="112">
        <v>180000</v>
      </c>
      <c r="N49" s="568">
        <v>280000</v>
      </c>
      <c r="O49" s="569">
        <v>43692</v>
      </c>
      <c r="P49" s="113">
        <v>0</v>
      </c>
      <c r="Q49" s="113">
        <v>0</v>
      </c>
      <c r="R49" s="114">
        <v>36560</v>
      </c>
      <c r="S49" s="114">
        <v>0</v>
      </c>
      <c r="T49" s="114">
        <f t="shared" si="0"/>
        <v>243440</v>
      </c>
      <c r="U49" s="570" t="s">
        <v>525</v>
      </c>
    </row>
    <row r="50" spans="1:21" s="571" customFormat="1" ht="30" customHeight="1">
      <c r="A50" s="563">
        <v>18</v>
      </c>
      <c r="B50" s="574">
        <v>18</v>
      </c>
      <c r="C50" s="168">
        <v>18</v>
      </c>
      <c r="D50" s="168">
        <v>18</v>
      </c>
      <c r="E50" s="163">
        <v>18</v>
      </c>
      <c r="F50" s="110"/>
      <c r="G50" s="111"/>
      <c r="H50" s="110"/>
      <c r="I50" s="565" t="s">
        <v>575</v>
      </c>
      <c r="J50" s="575" t="s">
        <v>576</v>
      </c>
      <c r="K50" s="576" t="s">
        <v>532</v>
      </c>
      <c r="L50" s="573" t="s">
        <v>521</v>
      </c>
      <c r="M50" s="112">
        <v>134400</v>
      </c>
      <c r="N50" s="568">
        <v>134400</v>
      </c>
      <c r="O50" s="569">
        <v>43905</v>
      </c>
      <c r="P50" s="113">
        <v>0</v>
      </c>
      <c r="Q50" s="113">
        <v>0</v>
      </c>
      <c r="R50" s="114">
        <v>0</v>
      </c>
      <c r="S50" s="114">
        <v>0</v>
      </c>
      <c r="T50" s="114">
        <f t="shared" si="0"/>
        <v>134400</v>
      </c>
      <c r="U50" s="570"/>
    </row>
    <row r="51" spans="1:21" s="571" customFormat="1" ht="30" customHeight="1">
      <c r="A51" s="563">
        <v>18.100000000000001</v>
      </c>
      <c r="B51" s="574">
        <v>18.100000000000001</v>
      </c>
      <c r="C51" s="168">
        <v>18.100000000000001</v>
      </c>
      <c r="D51" s="168">
        <v>18.100000000000001</v>
      </c>
      <c r="E51" s="163">
        <v>18.100000000000001</v>
      </c>
      <c r="F51" s="110"/>
      <c r="G51" s="111"/>
      <c r="H51" s="110"/>
      <c r="I51" s="565" t="s">
        <v>577</v>
      </c>
      <c r="J51" s="575" t="s">
        <v>578</v>
      </c>
      <c r="K51" s="576" t="s">
        <v>532</v>
      </c>
      <c r="L51" s="573" t="s">
        <v>521</v>
      </c>
      <c r="M51" s="112">
        <v>134400</v>
      </c>
      <c r="N51" s="568">
        <v>134400</v>
      </c>
      <c r="O51" s="569">
        <v>43905</v>
      </c>
      <c r="P51" s="113">
        <v>0</v>
      </c>
      <c r="Q51" s="113">
        <v>0</v>
      </c>
      <c r="R51" s="114">
        <v>0</v>
      </c>
      <c r="S51" s="114">
        <v>0</v>
      </c>
      <c r="T51" s="114">
        <f t="shared" si="0"/>
        <v>134400</v>
      </c>
      <c r="U51" s="570"/>
    </row>
    <row r="52" spans="1:21" s="571" customFormat="1" ht="30" customHeight="1">
      <c r="A52" s="563">
        <v>18.200000000000003</v>
      </c>
      <c r="B52" s="574">
        <v>18.200000000000003</v>
      </c>
      <c r="C52" s="168">
        <v>18.200000000000003</v>
      </c>
      <c r="D52" s="168">
        <v>18.200000000000003</v>
      </c>
      <c r="E52" s="163">
        <v>18.200000000000003</v>
      </c>
      <c r="F52" s="110"/>
      <c r="G52" s="111"/>
      <c r="H52" s="110"/>
      <c r="I52" s="565" t="s">
        <v>579</v>
      </c>
      <c r="J52" s="575" t="s">
        <v>580</v>
      </c>
      <c r="K52" s="576" t="s">
        <v>532</v>
      </c>
      <c r="L52" s="573" t="s">
        <v>521</v>
      </c>
      <c r="M52" s="112">
        <v>134400</v>
      </c>
      <c r="N52" s="568">
        <v>134400</v>
      </c>
      <c r="O52" s="569">
        <v>43905</v>
      </c>
      <c r="P52" s="113">
        <v>0</v>
      </c>
      <c r="Q52" s="113">
        <v>0</v>
      </c>
      <c r="R52" s="114">
        <v>0</v>
      </c>
      <c r="S52" s="114">
        <v>0</v>
      </c>
      <c r="T52" s="114">
        <f t="shared" si="0"/>
        <v>134400</v>
      </c>
      <c r="U52" s="570"/>
    </row>
    <row r="53" spans="1:21" s="571" customFormat="1" ht="30" customHeight="1">
      <c r="A53" s="563">
        <v>18.300000000000004</v>
      </c>
      <c r="B53" s="574">
        <v>18.300000000000004</v>
      </c>
      <c r="C53" s="168">
        <v>18.300000000000004</v>
      </c>
      <c r="D53" s="168">
        <v>18.300000000000004</v>
      </c>
      <c r="E53" s="163">
        <v>18.300000000000004</v>
      </c>
      <c r="F53" s="110"/>
      <c r="G53" s="111"/>
      <c r="H53" s="110"/>
      <c r="I53" s="565" t="s">
        <v>581</v>
      </c>
      <c r="J53" s="575" t="s">
        <v>582</v>
      </c>
      <c r="K53" s="576" t="s">
        <v>532</v>
      </c>
      <c r="L53" s="573" t="s">
        <v>521</v>
      </c>
      <c r="M53" s="112">
        <v>134400</v>
      </c>
      <c r="N53" s="568">
        <v>134400</v>
      </c>
      <c r="O53" s="569">
        <v>43905</v>
      </c>
      <c r="P53" s="113">
        <v>0</v>
      </c>
      <c r="Q53" s="113">
        <v>0</v>
      </c>
      <c r="R53" s="114">
        <v>0</v>
      </c>
      <c r="S53" s="114">
        <v>0</v>
      </c>
      <c r="T53" s="114">
        <f t="shared" si="0"/>
        <v>134400</v>
      </c>
      <c r="U53" s="570"/>
    </row>
    <row r="54" spans="1:21" s="571" customFormat="1" ht="30" customHeight="1">
      <c r="A54" s="563">
        <v>18.400000000000006</v>
      </c>
      <c r="B54" s="574">
        <v>18.400000000000006</v>
      </c>
      <c r="C54" s="168">
        <v>18.400000000000006</v>
      </c>
      <c r="D54" s="168">
        <v>18.400000000000006</v>
      </c>
      <c r="E54" s="163">
        <v>18.400000000000006</v>
      </c>
      <c r="F54" s="110"/>
      <c r="G54" s="111"/>
      <c r="H54" s="110"/>
      <c r="I54" s="565" t="s">
        <v>583</v>
      </c>
      <c r="J54" s="575" t="s">
        <v>584</v>
      </c>
      <c r="K54" s="576" t="s">
        <v>532</v>
      </c>
      <c r="L54" s="573" t="s">
        <v>521</v>
      </c>
      <c r="M54" s="112">
        <v>134400</v>
      </c>
      <c r="N54" s="568">
        <v>134400</v>
      </c>
      <c r="O54" s="569">
        <v>43905</v>
      </c>
      <c r="P54" s="113">
        <v>0</v>
      </c>
      <c r="Q54" s="113">
        <v>0</v>
      </c>
      <c r="R54" s="114">
        <v>0</v>
      </c>
      <c r="S54" s="114">
        <v>0</v>
      </c>
      <c r="T54" s="114">
        <f t="shared" si="0"/>
        <v>134400</v>
      </c>
      <c r="U54" s="570"/>
    </row>
    <row r="55" spans="1:21" s="571" customFormat="1" ht="30" customHeight="1">
      <c r="A55" s="563">
        <v>18.500000000000007</v>
      </c>
      <c r="B55" s="574">
        <v>18.500000000000007</v>
      </c>
      <c r="C55" s="168">
        <v>18.500000000000007</v>
      </c>
      <c r="D55" s="168">
        <v>18.500000000000007</v>
      </c>
      <c r="E55" s="163">
        <v>18.500000000000007</v>
      </c>
      <c r="F55" s="110"/>
      <c r="G55" s="111"/>
      <c r="H55" s="110"/>
      <c r="I55" s="565" t="s">
        <v>585</v>
      </c>
      <c r="J55" s="575" t="s">
        <v>586</v>
      </c>
      <c r="K55" s="576" t="s">
        <v>532</v>
      </c>
      <c r="L55" s="573" t="s">
        <v>521</v>
      </c>
      <c r="M55" s="112">
        <v>134400</v>
      </c>
      <c r="N55" s="568">
        <v>134400</v>
      </c>
      <c r="O55" s="569">
        <v>43905</v>
      </c>
      <c r="P55" s="113">
        <v>0</v>
      </c>
      <c r="Q55" s="113">
        <v>0</v>
      </c>
      <c r="R55" s="114">
        <v>0</v>
      </c>
      <c r="S55" s="114">
        <v>0</v>
      </c>
      <c r="T55" s="114">
        <f t="shared" si="0"/>
        <v>134400</v>
      </c>
      <c r="U55" s="570"/>
    </row>
    <row r="56" spans="1:21" s="571" customFormat="1" ht="30" customHeight="1">
      <c r="A56" s="563">
        <v>18.600000000000009</v>
      </c>
      <c r="B56" s="574">
        <v>18.600000000000009</v>
      </c>
      <c r="C56" s="168">
        <v>18.600000000000009</v>
      </c>
      <c r="D56" s="168">
        <v>18.600000000000009</v>
      </c>
      <c r="E56" s="163">
        <v>18.600000000000009</v>
      </c>
      <c r="F56" s="110"/>
      <c r="G56" s="111"/>
      <c r="H56" s="110"/>
      <c r="I56" s="565" t="s">
        <v>587</v>
      </c>
      <c r="J56" s="575" t="s">
        <v>588</v>
      </c>
      <c r="K56" s="576" t="s">
        <v>532</v>
      </c>
      <c r="L56" s="573" t="s">
        <v>521</v>
      </c>
      <c r="M56" s="112">
        <v>134400</v>
      </c>
      <c r="N56" s="568">
        <v>134400</v>
      </c>
      <c r="O56" s="569">
        <v>43905</v>
      </c>
      <c r="P56" s="113">
        <v>0</v>
      </c>
      <c r="Q56" s="113">
        <v>0</v>
      </c>
      <c r="R56" s="114">
        <v>0</v>
      </c>
      <c r="S56" s="114">
        <v>0</v>
      </c>
      <c r="T56" s="114">
        <f t="shared" si="0"/>
        <v>134400</v>
      </c>
      <c r="U56" s="570"/>
    </row>
    <row r="57" spans="1:21" s="571" customFormat="1" ht="47.25" customHeight="1">
      <c r="A57" s="563">
        <v>19</v>
      </c>
      <c r="B57" s="574">
        <v>19</v>
      </c>
      <c r="C57" s="168">
        <v>19</v>
      </c>
      <c r="D57" s="168">
        <v>19</v>
      </c>
      <c r="E57" s="163">
        <v>19</v>
      </c>
      <c r="F57" s="110"/>
      <c r="G57" s="111"/>
      <c r="H57" s="110"/>
      <c r="I57" s="565" t="s">
        <v>589</v>
      </c>
      <c r="J57" s="575" t="s">
        <v>590</v>
      </c>
      <c r="K57" s="576" t="s">
        <v>532</v>
      </c>
      <c r="L57" s="573" t="s">
        <v>521</v>
      </c>
      <c r="M57" s="112">
        <v>138240</v>
      </c>
      <c r="N57" s="568">
        <v>139100</v>
      </c>
      <c r="O57" s="569">
        <v>43780</v>
      </c>
      <c r="P57" s="113">
        <v>1</v>
      </c>
      <c r="Q57" s="113">
        <v>0</v>
      </c>
      <c r="R57" s="114">
        <v>0</v>
      </c>
      <c r="S57" s="114">
        <v>0</v>
      </c>
      <c r="T57" s="114">
        <f t="shared" si="0"/>
        <v>139100</v>
      </c>
      <c r="U57" s="570" t="s">
        <v>1984</v>
      </c>
    </row>
    <row r="58" spans="1:21" s="571" customFormat="1" ht="49.5" customHeight="1">
      <c r="A58" s="563">
        <v>19.100000000000001</v>
      </c>
      <c r="B58" s="574">
        <v>19.100000000000001</v>
      </c>
      <c r="C58" s="168">
        <v>19.100000000000001</v>
      </c>
      <c r="D58" s="168">
        <v>19.100000000000001</v>
      </c>
      <c r="E58" s="163">
        <v>19.100000000000001</v>
      </c>
      <c r="F58" s="110"/>
      <c r="G58" s="111"/>
      <c r="H58" s="110"/>
      <c r="I58" s="565" t="s">
        <v>591</v>
      </c>
      <c r="J58" s="575" t="s">
        <v>592</v>
      </c>
      <c r="K58" s="576" t="s">
        <v>532</v>
      </c>
      <c r="L58" s="573" t="s">
        <v>521</v>
      </c>
      <c r="M58" s="112">
        <v>138240</v>
      </c>
      <c r="N58" s="568">
        <v>139100</v>
      </c>
      <c r="O58" s="569">
        <v>43780</v>
      </c>
      <c r="P58" s="113">
        <v>1</v>
      </c>
      <c r="Q58" s="113">
        <v>0</v>
      </c>
      <c r="R58" s="114">
        <v>0</v>
      </c>
      <c r="S58" s="114">
        <v>0</v>
      </c>
      <c r="T58" s="114">
        <f t="shared" si="0"/>
        <v>139100</v>
      </c>
      <c r="U58" s="570" t="s">
        <v>1984</v>
      </c>
    </row>
    <row r="59" spans="1:21" s="571" customFormat="1" ht="49.5" customHeight="1">
      <c r="A59" s="563">
        <v>19.200000000000003</v>
      </c>
      <c r="B59" s="574">
        <v>19.200000000000003</v>
      </c>
      <c r="C59" s="168">
        <v>19.200000000000003</v>
      </c>
      <c r="D59" s="168">
        <v>19.200000000000003</v>
      </c>
      <c r="E59" s="163">
        <v>19.200000000000003</v>
      </c>
      <c r="F59" s="110"/>
      <c r="G59" s="111"/>
      <c r="H59" s="110"/>
      <c r="I59" s="565" t="s">
        <v>593</v>
      </c>
      <c r="J59" s="575" t="s">
        <v>594</v>
      </c>
      <c r="K59" s="576" t="s">
        <v>532</v>
      </c>
      <c r="L59" s="573" t="s">
        <v>521</v>
      </c>
      <c r="M59" s="112">
        <v>138240</v>
      </c>
      <c r="N59" s="568">
        <v>139100</v>
      </c>
      <c r="O59" s="569">
        <v>43780</v>
      </c>
      <c r="P59" s="113">
        <v>1</v>
      </c>
      <c r="Q59" s="113">
        <v>0</v>
      </c>
      <c r="R59" s="114">
        <v>0</v>
      </c>
      <c r="S59" s="114">
        <v>0</v>
      </c>
      <c r="T59" s="114">
        <f t="shared" si="0"/>
        <v>139100</v>
      </c>
      <c r="U59" s="570" t="s">
        <v>1984</v>
      </c>
    </row>
    <row r="60" spans="1:21" s="571" customFormat="1" ht="49.5" customHeight="1">
      <c r="A60" s="563">
        <v>19.300000000000004</v>
      </c>
      <c r="B60" s="574">
        <v>19.300000000000004</v>
      </c>
      <c r="C60" s="168">
        <v>19.300000000000004</v>
      </c>
      <c r="D60" s="168">
        <v>19.300000000000004</v>
      </c>
      <c r="E60" s="163">
        <v>19.300000000000004</v>
      </c>
      <c r="F60" s="110"/>
      <c r="G60" s="111"/>
      <c r="H60" s="110"/>
      <c r="I60" s="565" t="s">
        <v>595</v>
      </c>
      <c r="J60" s="575" t="s">
        <v>596</v>
      </c>
      <c r="K60" s="576" t="s">
        <v>532</v>
      </c>
      <c r="L60" s="573" t="s">
        <v>521</v>
      </c>
      <c r="M60" s="112">
        <v>138240</v>
      </c>
      <c r="N60" s="568">
        <v>139100</v>
      </c>
      <c r="O60" s="569">
        <v>43780</v>
      </c>
      <c r="P60" s="113">
        <v>1</v>
      </c>
      <c r="Q60" s="113">
        <v>0</v>
      </c>
      <c r="R60" s="114">
        <v>0</v>
      </c>
      <c r="S60" s="114">
        <v>0</v>
      </c>
      <c r="T60" s="114">
        <f t="shared" si="0"/>
        <v>139100</v>
      </c>
      <c r="U60" s="570" t="s">
        <v>1984</v>
      </c>
    </row>
    <row r="61" spans="1:21" s="571" customFormat="1" ht="49.5" customHeight="1">
      <c r="A61" s="563">
        <v>19.400000000000006</v>
      </c>
      <c r="B61" s="574">
        <v>19.400000000000006</v>
      </c>
      <c r="C61" s="168">
        <v>19.400000000000006</v>
      </c>
      <c r="D61" s="168">
        <v>19.400000000000006</v>
      </c>
      <c r="E61" s="163">
        <v>19.400000000000006</v>
      </c>
      <c r="F61" s="110"/>
      <c r="G61" s="111"/>
      <c r="H61" s="110"/>
      <c r="I61" s="565" t="s">
        <v>597</v>
      </c>
      <c r="J61" s="575" t="s">
        <v>598</v>
      </c>
      <c r="K61" s="576" t="s">
        <v>532</v>
      </c>
      <c r="L61" s="573" t="s">
        <v>521</v>
      </c>
      <c r="M61" s="112">
        <v>138240</v>
      </c>
      <c r="N61" s="568">
        <v>139100</v>
      </c>
      <c r="O61" s="569">
        <v>43780</v>
      </c>
      <c r="P61" s="113">
        <v>1</v>
      </c>
      <c r="Q61" s="113">
        <v>0</v>
      </c>
      <c r="R61" s="114">
        <v>0</v>
      </c>
      <c r="S61" s="114">
        <v>0</v>
      </c>
      <c r="T61" s="114">
        <f t="shared" si="0"/>
        <v>139100</v>
      </c>
      <c r="U61" s="570" t="s">
        <v>1984</v>
      </c>
    </row>
    <row r="62" spans="1:21" s="571" customFormat="1" ht="30" customHeight="1">
      <c r="A62" s="170"/>
      <c r="B62" s="170"/>
      <c r="C62" s="170"/>
      <c r="D62" s="168">
        <v>23</v>
      </c>
      <c r="E62" s="163">
        <v>23</v>
      </c>
      <c r="F62" s="110"/>
      <c r="G62" s="111"/>
      <c r="H62" s="110"/>
      <c r="I62" s="565" t="s">
        <v>1192</v>
      </c>
      <c r="J62" s="579" t="s">
        <v>1986</v>
      </c>
      <c r="K62" s="576" t="s">
        <v>532</v>
      </c>
      <c r="L62" s="573" t="s">
        <v>521</v>
      </c>
      <c r="M62" s="112">
        <v>1200000</v>
      </c>
      <c r="N62" s="167">
        <v>990000</v>
      </c>
      <c r="O62" s="569">
        <v>43671</v>
      </c>
      <c r="P62" s="113">
        <v>0</v>
      </c>
      <c r="Q62" s="113">
        <v>0</v>
      </c>
      <c r="R62" s="114">
        <v>0</v>
      </c>
      <c r="S62" s="114">
        <v>0</v>
      </c>
      <c r="T62" s="114">
        <f>N62-R62-S62</f>
        <v>990000</v>
      </c>
      <c r="U62" s="570" t="s">
        <v>1987</v>
      </c>
    </row>
    <row r="63" spans="1:21" s="571" customFormat="1" ht="30" customHeight="1">
      <c r="A63" s="563">
        <v>33</v>
      </c>
      <c r="B63" s="574">
        <v>33</v>
      </c>
      <c r="C63" s="168">
        <v>33</v>
      </c>
      <c r="D63" s="168">
        <v>33</v>
      </c>
      <c r="E63" s="163">
        <v>33</v>
      </c>
      <c r="F63" s="110"/>
      <c r="G63" s="111"/>
      <c r="H63" s="110"/>
      <c r="I63" s="565" t="s">
        <v>599</v>
      </c>
      <c r="J63" s="575" t="s">
        <v>600</v>
      </c>
      <c r="K63" s="576" t="s">
        <v>532</v>
      </c>
      <c r="L63" s="573" t="s">
        <v>521</v>
      </c>
      <c r="M63" s="112">
        <v>134400</v>
      </c>
      <c r="N63" s="568">
        <v>133964</v>
      </c>
      <c r="O63" s="569">
        <v>43686</v>
      </c>
      <c r="P63" s="113">
        <v>1</v>
      </c>
      <c r="Q63" s="113">
        <v>0</v>
      </c>
      <c r="R63" s="114">
        <v>133964</v>
      </c>
      <c r="S63" s="114">
        <v>0</v>
      </c>
      <c r="T63" s="114">
        <f t="shared" ref="T63:T126" si="2">N63-R63-S63</f>
        <v>0</v>
      </c>
      <c r="U63" s="164" t="s">
        <v>1988</v>
      </c>
    </row>
    <row r="64" spans="1:21" s="571" customFormat="1" ht="30" customHeight="1">
      <c r="A64" s="563">
        <v>33.1</v>
      </c>
      <c r="B64" s="574">
        <v>33.1</v>
      </c>
      <c r="C64" s="168">
        <v>33.1</v>
      </c>
      <c r="D64" s="168">
        <v>33.1</v>
      </c>
      <c r="E64" s="163">
        <v>33.1</v>
      </c>
      <c r="F64" s="110"/>
      <c r="G64" s="111"/>
      <c r="H64" s="110"/>
      <c r="I64" s="565" t="s">
        <v>601</v>
      </c>
      <c r="J64" s="575" t="s">
        <v>602</v>
      </c>
      <c r="K64" s="576" t="s">
        <v>532</v>
      </c>
      <c r="L64" s="573" t="s">
        <v>521</v>
      </c>
      <c r="M64" s="112">
        <v>134400</v>
      </c>
      <c r="N64" s="568">
        <v>115259</v>
      </c>
      <c r="O64" s="569">
        <v>43604</v>
      </c>
      <c r="P64" s="113">
        <v>1</v>
      </c>
      <c r="Q64" s="113">
        <v>0</v>
      </c>
      <c r="R64" s="568">
        <v>115259</v>
      </c>
      <c r="S64" s="114">
        <v>0</v>
      </c>
      <c r="T64" s="114">
        <f t="shared" si="2"/>
        <v>0</v>
      </c>
      <c r="U64" s="582" t="s">
        <v>1193</v>
      </c>
    </row>
    <row r="65" spans="1:21" s="571" customFormat="1" ht="30" customHeight="1">
      <c r="A65" s="563">
        <v>33.200000000000003</v>
      </c>
      <c r="B65" s="574">
        <v>33.200000000000003</v>
      </c>
      <c r="C65" s="168">
        <v>33.200000000000003</v>
      </c>
      <c r="D65" s="168">
        <v>33.200000000000003</v>
      </c>
      <c r="E65" s="163">
        <v>33.200000000000003</v>
      </c>
      <c r="F65" s="110"/>
      <c r="G65" s="111"/>
      <c r="H65" s="110"/>
      <c r="I65" s="565" t="s">
        <v>603</v>
      </c>
      <c r="J65" s="575" t="s">
        <v>604</v>
      </c>
      <c r="K65" s="576" t="s">
        <v>532</v>
      </c>
      <c r="L65" s="573" t="s">
        <v>521</v>
      </c>
      <c r="M65" s="112">
        <v>134400</v>
      </c>
      <c r="N65" s="568">
        <v>115259</v>
      </c>
      <c r="O65" s="569">
        <v>43604</v>
      </c>
      <c r="P65" s="113">
        <v>1</v>
      </c>
      <c r="Q65" s="113">
        <v>0</v>
      </c>
      <c r="R65" s="568">
        <v>115259</v>
      </c>
      <c r="S65" s="114">
        <v>0</v>
      </c>
      <c r="T65" s="114">
        <f t="shared" si="2"/>
        <v>0</v>
      </c>
      <c r="U65" s="582" t="s">
        <v>1193</v>
      </c>
    </row>
    <row r="66" spans="1:21" s="571" customFormat="1" ht="30" customHeight="1">
      <c r="A66" s="563">
        <v>35</v>
      </c>
      <c r="B66" s="574">
        <v>35</v>
      </c>
      <c r="C66" s="168">
        <v>35</v>
      </c>
      <c r="D66" s="168">
        <v>35</v>
      </c>
      <c r="E66" s="163">
        <v>35</v>
      </c>
      <c r="F66" s="110"/>
      <c r="G66" s="111"/>
      <c r="H66" s="110"/>
      <c r="I66" s="565" t="s">
        <v>605</v>
      </c>
      <c r="J66" s="575" t="s">
        <v>606</v>
      </c>
      <c r="K66" s="576" t="s">
        <v>532</v>
      </c>
      <c r="L66" s="573" t="s">
        <v>521</v>
      </c>
      <c r="M66" s="112">
        <v>100800</v>
      </c>
      <c r="N66" s="568">
        <v>151218</v>
      </c>
      <c r="O66" s="569">
        <v>43788</v>
      </c>
      <c r="P66" s="113">
        <v>1</v>
      </c>
      <c r="Q66" s="113">
        <v>0</v>
      </c>
      <c r="R66" s="114">
        <v>151218</v>
      </c>
      <c r="S66" s="114">
        <v>0</v>
      </c>
      <c r="T66" s="114">
        <f t="shared" si="2"/>
        <v>0</v>
      </c>
      <c r="U66" s="570" t="s">
        <v>1969</v>
      </c>
    </row>
    <row r="67" spans="1:21" s="571" customFormat="1" ht="30" customHeight="1">
      <c r="A67" s="563">
        <v>35.1</v>
      </c>
      <c r="B67" s="574">
        <v>35.1</v>
      </c>
      <c r="C67" s="168">
        <v>35.1</v>
      </c>
      <c r="D67" s="168">
        <v>35.1</v>
      </c>
      <c r="E67" s="163">
        <v>35.1</v>
      </c>
      <c r="F67" s="110"/>
      <c r="G67" s="111"/>
      <c r="H67" s="110"/>
      <c r="I67" s="565" t="s">
        <v>607</v>
      </c>
      <c r="J67" s="575" t="s">
        <v>608</v>
      </c>
      <c r="K67" s="576" t="s">
        <v>532</v>
      </c>
      <c r="L67" s="573" t="s">
        <v>521</v>
      </c>
      <c r="M67" s="112">
        <v>100800</v>
      </c>
      <c r="N67" s="568">
        <v>151218</v>
      </c>
      <c r="O67" s="569">
        <v>43788</v>
      </c>
      <c r="P67" s="113">
        <v>1</v>
      </c>
      <c r="Q67" s="113">
        <v>0</v>
      </c>
      <c r="R67" s="114">
        <v>151218</v>
      </c>
      <c r="S67" s="114">
        <v>0</v>
      </c>
      <c r="T67" s="114">
        <f t="shared" si="2"/>
        <v>0</v>
      </c>
      <c r="U67" s="570" t="s">
        <v>1969</v>
      </c>
    </row>
    <row r="68" spans="1:21" s="571" customFormat="1" ht="30" customHeight="1">
      <c r="A68" s="563">
        <v>35.200000000000003</v>
      </c>
      <c r="B68" s="574">
        <v>35.200000000000003</v>
      </c>
      <c r="C68" s="168">
        <v>35.200000000000003</v>
      </c>
      <c r="D68" s="168">
        <v>35.200000000000003</v>
      </c>
      <c r="E68" s="163">
        <v>35.200000000000003</v>
      </c>
      <c r="F68" s="110"/>
      <c r="G68" s="111"/>
      <c r="H68" s="110"/>
      <c r="I68" s="565" t="s">
        <v>609</v>
      </c>
      <c r="J68" s="575" t="s">
        <v>610</v>
      </c>
      <c r="K68" s="576" t="s">
        <v>532</v>
      </c>
      <c r="L68" s="573" t="s">
        <v>521</v>
      </c>
      <c r="M68" s="112">
        <v>100800</v>
      </c>
      <c r="N68" s="568">
        <v>151218</v>
      </c>
      <c r="O68" s="569">
        <v>43788</v>
      </c>
      <c r="P68" s="113">
        <v>1</v>
      </c>
      <c r="Q68" s="113">
        <v>0</v>
      </c>
      <c r="R68" s="114">
        <v>151218</v>
      </c>
      <c r="S68" s="114">
        <v>0</v>
      </c>
      <c r="T68" s="114">
        <f t="shared" si="2"/>
        <v>0</v>
      </c>
      <c r="U68" s="570" t="s">
        <v>1969</v>
      </c>
    </row>
    <row r="69" spans="1:21" s="571" customFormat="1" ht="30" customHeight="1">
      <c r="A69" s="563">
        <v>35.299999999999997</v>
      </c>
      <c r="B69" s="574">
        <v>35.299999999999997</v>
      </c>
      <c r="C69" s="168">
        <v>35.299999999999997</v>
      </c>
      <c r="D69" s="168">
        <v>35.299999999999997</v>
      </c>
      <c r="E69" s="163">
        <v>35.299999999999997</v>
      </c>
      <c r="F69" s="110"/>
      <c r="G69" s="111"/>
      <c r="H69" s="110"/>
      <c r="I69" s="565" t="s">
        <v>611</v>
      </c>
      <c r="J69" s="575" t="s">
        <v>612</v>
      </c>
      <c r="K69" s="576" t="s">
        <v>532</v>
      </c>
      <c r="L69" s="573" t="s">
        <v>521</v>
      </c>
      <c r="M69" s="112">
        <v>100800</v>
      </c>
      <c r="N69" s="568">
        <v>151218</v>
      </c>
      <c r="O69" s="569">
        <v>43788</v>
      </c>
      <c r="P69" s="113">
        <v>1</v>
      </c>
      <c r="Q69" s="113">
        <v>0</v>
      </c>
      <c r="R69" s="114">
        <v>151218</v>
      </c>
      <c r="S69" s="114">
        <v>0</v>
      </c>
      <c r="T69" s="114">
        <f t="shared" si="2"/>
        <v>0</v>
      </c>
      <c r="U69" s="570" t="s">
        <v>1969</v>
      </c>
    </row>
    <row r="70" spans="1:21" s="571" customFormat="1" ht="30" customHeight="1">
      <c r="A70" s="563">
        <v>38</v>
      </c>
      <c r="B70" s="574">
        <v>38</v>
      </c>
      <c r="C70" s="168">
        <v>38</v>
      </c>
      <c r="D70" s="168">
        <v>38</v>
      </c>
      <c r="E70" s="163">
        <v>38</v>
      </c>
      <c r="F70" s="110"/>
      <c r="G70" s="111"/>
      <c r="H70" s="110"/>
      <c r="I70" s="565" t="s">
        <v>613</v>
      </c>
      <c r="J70" s="575" t="s">
        <v>614</v>
      </c>
      <c r="K70" s="576" t="s">
        <v>532</v>
      </c>
      <c r="L70" s="573" t="s">
        <v>521</v>
      </c>
      <c r="M70" s="112">
        <v>134400</v>
      </c>
      <c r="N70" s="568">
        <v>134400</v>
      </c>
      <c r="O70" s="569">
        <v>43976</v>
      </c>
      <c r="P70" s="113">
        <v>0</v>
      </c>
      <c r="Q70" s="113">
        <v>0</v>
      </c>
      <c r="R70" s="114">
        <v>0</v>
      </c>
      <c r="S70" s="114">
        <v>0</v>
      </c>
      <c r="T70" s="114">
        <f t="shared" si="2"/>
        <v>134400</v>
      </c>
      <c r="U70" s="570"/>
    </row>
    <row r="71" spans="1:21" s="571" customFormat="1" ht="30" customHeight="1">
      <c r="A71" s="563">
        <v>38.1</v>
      </c>
      <c r="B71" s="574">
        <v>38.1</v>
      </c>
      <c r="C71" s="168">
        <v>38.1</v>
      </c>
      <c r="D71" s="168">
        <v>38.1</v>
      </c>
      <c r="E71" s="163">
        <v>38.1</v>
      </c>
      <c r="F71" s="110"/>
      <c r="G71" s="111"/>
      <c r="H71" s="110"/>
      <c r="I71" s="565" t="s">
        <v>615</v>
      </c>
      <c r="J71" s="575" t="s">
        <v>616</v>
      </c>
      <c r="K71" s="576" t="s">
        <v>532</v>
      </c>
      <c r="L71" s="573" t="s">
        <v>521</v>
      </c>
      <c r="M71" s="112">
        <v>134400</v>
      </c>
      <c r="N71" s="568">
        <v>134400</v>
      </c>
      <c r="O71" s="569">
        <v>43948</v>
      </c>
      <c r="P71" s="113">
        <v>0</v>
      </c>
      <c r="Q71" s="113">
        <v>0</v>
      </c>
      <c r="R71" s="114">
        <v>0</v>
      </c>
      <c r="S71" s="114">
        <v>0</v>
      </c>
      <c r="T71" s="114">
        <f t="shared" si="2"/>
        <v>134400</v>
      </c>
      <c r="U71" s="570"/>
    </row>
    <row r="72" spans="1:21" s="571" customFormat="1" ht="30" customHeight="1">
      <c r="A72" s="563">
        <v>38.200000000000003</v>
      </c>
      <c r="B72" s="574">
        <v>38.200000000000003</v>
      </c>
      <c r="C72" s="168">
        <v>38.200000000000003</v>
      </c>
      <c r="D72" s="168">
        <v>38.200000000000003</v>
      </c>
      <c r="E72" s="163">
        <v>38.200000000000003</v>
      </c>
      <c r="F72" s="110"/>
      <c r="G72" s="111"/>
      <c r="H72" s="110"/>
      <c r="I72" s="565" t="s">
        <v>617</v>
      </c>
      <c r="J72" s="575" t="s">
        <v>618</v>
      </c>
      <c r="K72" s="576" t="s">
        <v>532</v>
      </c>
      <c r="L72" s="573" t="s">
        <v>521</v>
      </c>
      <c r="M72" s="112">
        <v>134400</v>
      </c>
      <c r="N72" s="568">
        <v>134400</v>
      </c>
      <c r="O72" s="569">
        <v>43948</v>
      </c>
      <c r="P72" s="113">
        <v>0</v>
      </c>
      <c r="Q72" s="113">
        <v>0</v>
      </c>
      <c r="R72" s="114">
        <v>0</v>
      </c>
      <c r="S72" s="114">
        <v>0</v>
      </c>
      <c r="T72" s="114">
        <f t="shared" si="2"/>
        <v>134400</v>
      </c>
      <c r="U72" s="570"/>
    </row>
    <row r="73" spans="1:21" s="571" customFormat="1" ht="30" customHeight="1">
      <c r="A73" s="563">
        <v>38.300000000000004</v>
      </c>
      <c r="B73" s="574">
        <v>38.300000000000004</v>
      </c>
      <c r="C73" s="168">
        <v>38.300000000000004</v>
      </c>
      <c r="D73" s="168">
        <v>38.300000000000004</v>
      </c>
      <c r="E73" s="163">
        <v>38.300000000000004</v>
      </c>
      <c r="F73" s="110"/>
      <c r="G73" s="111"/>
      <c r="H73" s="110"/>
      <c r="I73" s="565" t="s">
        <v>619</v>
      </c>
      <c r="J73" s="575" t="s">
        <v>620</v>
      </c>
      <c r="K73" s="576" t="s">
        <v>532</v>
      </c>
      <c r="L73" s="573" t="s">
        <v>521</v>
      </c>
      <c r="M73" s="112">
        <v>134400</v>
      </c>
      <c r="N73" s="568">
        <v>134400</v>
      </c>
      <c r="O73" s="569">
        <v>43976</v>
      </c>
      <c r="P73" s="113">
        <v>0</v>
      </c>
      <c r="Q73" s="113">
        <v>0</v>
      </c>
      <c r="R73" s="114">
        <v>0</v>
      </c>
      <c r="S73" s="114">
        <v>0</v>
      </c>
      <c r="T73" s="114">
        <f t="shared" si="2"/>
        <v>134400</v>
      </c>
      <c r="U73" s="570"/>
    </row>
    <row r="74" spans="1:21" s="571" customFormat="1" ht="30" customHeight="1">
      <c r="A74" s="563">
        <v>43.1</v>
      </c>
      <c r="B74" s="574">
        <v>43.1</v>
      </c>
      <c r="C74" s="168">
        <v>43.1</v>
      </c>
      <c r="D74" s="168">
        <v>43.1</v>
      </c>
      <c r="E74" s="163">
        <v>43.1</v>
      </c>
      <c r="F74" s="110"/>
      <c r="G74" s="111"/>
      <c r="H74" s="110"/>
      <c r="I74" s="565" t="s">
        <v>621</v>
      </c>
      <c r="J74" s="575" t="s">
        <v>622</v>
      </c>
      <c r="K74" s="576" t="s">
        <v>574</v>
      </c>
      <c r="L74" s="573" t="s">
        <v>521</v>
      </c>
      <c r="M74" s="112">
        <v>1200000</v>
      </c>
      <c r="N74" s="568">
        <v>1200000</v>
      </c>
      <c r="O74" s="569">
        <v>43771</v>
      </c>
      <c r="P74" s="113">
        <v>0</v>
      </c>
      <c r="Q74" s="113">
        <v>0</v>
      </c>
      <c r="R74" s="114">
        <v>200719</v>
      </c>
      <c r="S74" s="114">
        <v>0</v>
      </c>
      <c r="T74" s="114">
        <f t="shared" si="2"/>
        <v>999281</v>
      </c>
      <c r="U74" s="570" t="s">
        <v>1194</v>
      </c>
    </row>
    <row r="75" spans="1:21" s="571" customFormat="1" ht="30" customHeight="1">
      <c r="A75" s="563">
        <v>43.2</v>
      </c>
      <c r="B75" s="574">
        <v>43.2</v>
      </c>
      <c r="C75" s="168">
        <v>43.2</v>
      </c>
      <c r="D75" s="168">
        <v>43.2</v>
      </c>
      <c r="E75" s="163">
        <v>43.2</v>
      </c>
      <c r="F75" s="110"/>
      <c r="G75" s="111"/>
      <c r="H75" s="110"/>
      <c r="I75" s="565" t="s">
        <v>623</v>
      </c>
      <c r="J75" s="575" t="s">
        <v>1989</v>
      </c>
      <c r="K75" s="576" t="s">
        <v>574</v>
      </c>
      <c r="L75" s="573" t="s">
        <v>521</v>
      </c>
      <c r="M75" s="112">
        <v>240000</v>
      </c>
      <c r="N75" s="568">
        <v>240000</v>
      </c>
      <c r="O75" s="569">
        <v>43771</v>
      </c>
      <c r="P75" s="113">
        <v>0</v>
      </c>
      <c r="Q75" s="113">
        <v>0</v>
      </c>
      <c r="R75" s="114">
        <v>40144</v>
      </c>
      <c r="S75" s="114">
        <v>0</v>
      </c>
      <c r="T75" s="114">
        <f t="shared" si="2"/>
        <v>199856</v>
      </c>
      <c r="U75" s="570" t="s">
        <v>1194</v>
      </c>
    </row>
    <row r="76" spans="1:21" s="571" customFormat="1" ht="61.5" customHeight="1">
      <c r="A76" s="563">
        <v>50</v>
      </c>
      <c r="B76" s="574">
        <v>50</v>
      </c>
      <c r="C76" s="168">
        <v>50</v>
      </c>
      <c r="D76" s="168">
        <v>50</v>
      </c>
      <c r="E76" s="163">
        <v>50</v>
      </c>
      <c r="F76" s="110"/>
      <c r="G76" s="111"/>
      <c r="H76" s="110"/>
      <c r="I76" s="565" t="s">
        <v>624</v>
      </c>
      <c r="J76" s="575" t="s">
        <v>625</v>
      </c>
      <c r="K76" s="576" t="s">
        <v>520</v>
      </c>
      <c r="L76" s="573" t="s">
        <v>521</v>
      </c>
      <c r="M76" s="112">
        <v>5000000</v>
      </c>
      <c r="N76" s="568">
        <v>6069477</v>
      </c>
      <c r="O76" s="569">
        <v>43749</v>
      </c>
      <c r="P76" s="113">
        <v>0</v>
      </c>
      <c r="Q76" s="113">
        <v>0</v>
      </c>
      <c r="R76" s="114">
        <v>193869</v>
      </c>
      <c r="S76" s="114">
        <v>0</v>
      </c>
      <c r="T76" s="114">
        <f>N76-R76</f>
        <v>5875608</v>
      </c>
      <c r="U76" s="582" t="s">
        <v>1195</v>
      </c>
    </row>
    <row r="77" spans="1:21" s="571" customFormat="1" ht="30" customHeight="1">
      <c r="A77" s="563">
        <v>54</v>
      </c>
      <c r="B77" s="574">
        <v>54</v>
      </c>
      <c r="C77" s="168">
        <v>54</v>
      </c>
      <c r="D77" s="168">
        <v>54</v>
      </c>
      <c r="E77" s="163">
        <v>54</v>
      </c>
      <c r="F77" s="110"/>
      <c r="G77" s="111"/>
      <c r="H77" s="110"/>
      <c r="I77" s="565" t="s">
        <v>626</v>
      </c>
      <c r="J77" s="575" t="s">
        <v>627</v>
      </c>
      <c r="K77" s="576" t="s">
        <v>532</v>
      </c>
      <c r="L77" s="573" t="s">
        <v>521</v>
      </c>
      <c r="M77" s="112">
        <v>109964</v>
      </c>
      <c r="N77" s="568">
        <v>115259</v>
      </c>
      <c r="O77" s="569">
        <v>43604</v>
      </c>
      <c r="P77" s="113">
        <v>1</v>
      </c>
      <c r="Q77" s="113">
        <v>0</v>
      </c>
      <c r="R77" s="568">
        <v>115259</v>
      </c>
      <c r="S77" s="114">
        <v>0</v>
      </c>
      <c r="T77" s="114">
        <f t="shared" si="2"/>
        <v>0</v>
      </c>
      <c r="U77" s="582" t="s">
        <v>1193</v>
      </c>
    </row>
    <row r="78" spans="1:21" s="571" customFormat="1" ht="30" customHeight="1">
      <c r="A78" s="563">
        <v>54.1</v>
      </c>
      <c r="B78" s="574">
        <v>54.1</v>
      </c>
      <c r="C78" s="168">
        <v>54.1</v>
      </c>
      <c r="D78" s="168">
        <v>54.1</v>
      </c>
      <c r="E78" s="163">
        <v>54.1</v>
      </c>
      <c r="F78" s="110"/>
      <c r="G78" s="111"/>
      <c r="H78" s="110"/>
      <c r="I78" s="565" t="s">
        <v>628</v>
      </c>
      <c r="J78" s="575" t="s">
        <v>629</v>
      </c>
      <c r="K78" s="576" t="s">
        <v>532</v>
      </c>
      <c r="L78" s="573" t="s">
        <v>521</v>
      </c>
      <c r="M78" s="112">
        <v>109964</v>
      </c>
      <c r="N78" s="568">
        <v>115259</v>
      </c>
      <c r="O78" s="569">
        <v>43604</v>
      </c>
      <c r="P78" s="113">
        <v>1</v>
      </c>
      <c r="Q78" s="113">
        <v>0</v>
      </c>
      <c r="R78" s="568">
        <v>115259</v>
      </c>
      <c r="S78" s="114">
        <v>0</v>
      </c>
      <c r="T78" s="114">
        <f t="shared" si="2"/>
        <v>0</v>
      </c>
      <c r="U78" s="582" t="s">
        <v>1193</v>
      </c>
    </row>
    <row r="79" spans="1:21" s="571" customFormat="1" ht="30" customHeight="1">
      <c r="A79" s="563">
        <v>54.2</v>
      </c>
      <c r="B79" s="574">
        <v>54.2</v>
      </c>
      <c r="C79" s="168">
        <v>54.2</v>
      </c>
      <c r="D79" s="168">
        <v>54.2</v>
      </c>
      <c r="E79" s="163">
        <v>54.2</v>
      </c>
      <c r="F79" s="110"/>
      <c r="G79" s="111"/>
      <c r="H79" s="110"/>
      <c r="I79" s="565" t="s">
        <v>630</v>
      </c>
      <c r="J79" s="575" t="s">
        <v>631</v>
      </c>
      <c r="K79" s="576" t="s">
        <v>532</v>
      </c>
      <c r="L79" s="573" t="s">
        <v>521</v>
      </c>
      <c r="M79" s="112">
        <v>109964</v>
      </c>
      <c r="N79" s="568">
        <v>133964</v>
      </c>
      <c r="O79" s="569">
        <v>43686</v>
      </c>
      <c r="P79" s="113">
        <v>1</v>
      </c>
      <c r="Q79" s="113">
        <v>0</v>
      </c>
      <c r="R79" s="114">
        <v>133964</v>
      </c>
      <c r="S79" s="114">
        <v>0</v>
      </c>
      <c r="T79" s="114">
        <f t="shared" si="2"/>
        <v>0</v>
      </c>
      <c r="U79" s="164" t="s">
        <v>1988</v>
      </c>
    </row>
    <row r="80" spans="1:21" s="571" customFormat="1" ht="30" customHeight="1">
      <c r="A80" s="563">
        <v>54.300000000000004</v>
      </c>
      <c r="B80" s="574">
        <v>54.300000000000004</v>
      </c>
      <c r="C80" s="168">
        <v>54.300000000000004</v>
      </c>
      <c r="D80" s="168">
        <v>54.300000000000004</v>
      </c>
      <c r="E80" s="163">
        <v>54.300000000000004</v>
      </c>
      <c r="F80" s="110"/>
      <c r="G80" s="111"/>
      <c r="H80" s="110"/>
      <c r="I80" s="565" t="s">
        <v>632</v>
      </c>
      <c r="J80" s="575" t="s">
        <v>633</v>
      </c>
      <c r="K80" s="576" t="s">
        <v>532</v>
      </c>
      <c r="L80" s="573" t="s">
        <v>521</v>
      </c>
      <c r="M80" s="112">
        <v>109964</v>
      </c>
      <c r="N80" s="568">
        <v>115259</v>
      </c>
      <c r="O80" s="569">
        <v>43604</v>
      </c>
      <c r="P80" s="113">
        <v>1</v>
      </c>
      <c r="Q80" s="113">
        <v>0</v>
      </c>
      <c r="R80" s="568">
        <v>115259</v>
      </c>
      <c r="S80" s="114">
        <v>0</v>
      </c>
      <c r="T80" s="114">
        <f t="shared" si="2"/>
        <v>0</v>
      </c>
      <c r="U80" s="582" t="s">
        <v>1193</v>
      </c>
    </row>
    <row r="81" spans="1:21" s="571" customFormat="1" ht="30" customHeight="1">
      <c r="A81" s="563">
        <v>54.400000000000006</v>
      </c>
      <c r="B81" s="574">
        <v>54.400000000000006</v>
      </c>
      <c r="C81" s="168">
        <v>54.400000000000006</v>
      </c>
      <c r="D81" s="168">
        <v>54.400000000000006</v>
      </c>
      <c r="E81" s="163">
        <v>54.400000000000006</v>
      </c>
      <c r="F81" s="110"/>
      <c r="G81" s="111"/>
      <c r="H81" s="110"/>
      <c r="I81" s="565" t="s">
        <v>634</v>
      </c>
      <c r="J81" s="575" t="s">
        <v>635</v>
      </c>
      <c r="K81" s="576" t="s">
        <v>532</v>
      </c>
      <c r="L81" s="573" t="s">
        <v>521</v>
      </c>
      <c r="M81" s="112">
        <v>109964</v>
      </c>
      <c r="N81" s="568">
        <v>133964</v>
      </c>
      <c r="O81" s="569">
        <v>43686</v>
      </c>
      <c r="P81" s="113">
        <v>1</v>
      </c>
      <c r="Q81" s="113">
        <v>0</v>
      </c>
      <c r="R81" s="114">
        <v>133964</v>
      </c>
      <c r="S81" s="114">
        <v>0</v>
      </c>
      <c r="T81" s="114">
        <f t="shared" si="2"/>
        <v>0</v>
      </c>
      <c r="U81" s="164" t="s">
        <v>1988</v>
      </c>
    </row>
    <row r="82" spans="1:21" s="571" customFormat="1" ht="30" customHeight="1">
      <c r="A82" s="563">
        <v>54.500000000000007</v>
      </c>
      <c r="B82" s="574">
        <v>54.500000000000007</v>
      </c>
      <c r="C82" s="168">
        <v>54.500000000000007</v>
      </c>
      <c r="D82" s="168">
        <v>54.500000000000007</v>
      </c>
      <c r="E82" s="163">
        <v>54.500000000000007</v>
      </c>
      <c r="F82" s="110"/>
      <c r="G82" s="111"/>
      <c r="H82" s="110"/>
      <c r="I82" s="565" t="s">
        <v>636</v>
      </c>
      <c r="J82" s="575" t="s">
        <v>637</v>
      </c>
      <c r="K82" s="576" t="s">
        <v>532</v>
      </c>
      <c r="L82" s="573" t="s">
        <v>521</v>
      </c>
      <c r="M82" s="112">
        <v>109964</v>
      </c>
      <c r="N82" s="568">
        <v>133964</v>
      </c>
      <c r="O82" s="569">
        <v>43686</v>
      </c>
      <c r="P82" s="113">
        <v>1</v>
      </c>
      <c r="Q82" s="113">
        <v>0</v>
      </c>
      <c r="R82" s="114">
        <v>133964</v>
      </c>
      <c r="S82" s="114">
        <v>0</v>
      </c>
      <c r="T82" s="114">
        <f t="shared" si="2"/>
        <v>0</v>
      </c>
      <c r="U82" s="164" t="s">
        <v>1988</v>
      </c>
    </row>
    <row r="83" spans="1:21" s="571" customFormat="1" ht="30" customHeight="1">
      <c r="A83" s="563">
        <v>54.600000000000009</v>
      </c>
      <c r="B83" s="574">
        <v>54.600000000000009</v>
      </c>
      <c r="C83" s="168">
        <v>54.600000000000009</v>
      </c>
      <c r="D83" s="168">
        <v>54.600000000000009</v>
      </c>
      <c r="E83" s="163">
        <v>54.600000000000009</v>
      </c>
      <c r="F83" s="110"/>
      <c r="G83" s="111"/>
      <c r="H83" s="110"/>
      <c r="I83" s="565" t="s">
        <v>638</v>
      </c>
      <c r="J83" s="575" t="s">
        <v>639</v>
      </c>
      <c r="K83" s="576" t="s">
        <v>532</v>
      </c>
      <c r="L83" s="573" t="s">
        <v>521</v>
      </c>
      <c r="M83" s="112">
        <v>109964</v>
      </c>
      <c r="N83" s="568">
        <v>115259</v>
      </c>
      <c r="O83" s="569">
        <v>43604</v>
      </c>
      <c r="P83" s="113">
        <v>1</v>
      </c>
      <c r="Q83" s="113">
        <v>0</v>
      </c>
      <c r="R83" s="568">
        <v>115259</v>
      </c>
      <c r="S83" s="114">
        <v>0</v>
      </c>
      <c r="T83" s="114">
        <f t="shared" si="2"/>
        <v>0</v>
      </c>
      <c r="U83" s="582" t="s">
        <v>1193</v>
      </c>
    </row>
    <row r="84" spans="1:21" s="571" customFormat="1" ht="30" customHeight="1">
      <c r="A84" s="563">
        <v>54.70000000000001</v>
      </c>
      <c r="B84" s="574">
        <v>54.70000000000001</v>
      </c>
      <c r="C84" s="168">
        <v>54.70000000000001</v>
      </c>
      <c r="D84" s="168">
        <v>54.70000000000001</v>
      </c>
      <c r="E84" s="163">
        <v>54.70000000000001</v>
      </c>
      <c r="F84" s="110"/>
      <c r="G84" s="111"/>
      <c r="H84" s="110"/>
      <c r="I84" s="565" t="s">
        <v>640</v>
      </c>
      <c r="J84" s="575" t="s">
        <v>641</v>
      </c>
      <c r="K84" s="576" t="s">
        <v>532</v>
      </c>
      <c r="L84" s="573" t="s">
        <v>521</v>
      </c>
      <c r="M84" s="112">
        <v>109964</v>
      </c>
      <c r="N84" s="568">
        <v>133964</v>
      </c>
      <c r="O84" s="569">
        <v>43686</v>
      </c>
      <c r="P84" s="113">
        <v>1</v>
      </c>
      <c r="Q84" s="113">
        <v>0</v>
      </c>
      <c r="R84" s="114">
        <v>133964</v>
      </c>
      <c r="S84" s="114">
        <v>0</v>
      </c>
      <c r="T84" s="114">
        <f t="shared" si="2"/>
        <v>0</v>
      </c>
      <c r="U84" s="164" t="s">
        <v>1988</v>
      </c>
    </row>
    <row r="85" spans="1:21" s="571" customFormat="1" ht="30" customHeight="1">
      <c r="A85" s="563">
        <v>54.800000000000011</v>
      </c>
      <c r="B85" s="574">
        <v>54.800000000000011</v>
      </c>
      <c r="C85" s="168">
        <v>54.800000000000011</v>
      </c>
      <c r="D85" s="168">
        <v>54.800000000000011</v>
      </c>
      <c r="E85" s="163">
        <v>54.800000000000011</v>
      </c>
      <c r="F85" s="110"/>
      <c r="G85" s="111"/>
      <c r="H85" s="110"/>
      <c r="I85" s="565" t="s">
        <v>642</v>
      </c>
      <c r="J85" s="575" t="s">
        <v>643</v>
      </c>
      <c r="K85" s="576" t="s">
        <v>532</v>
      </c>
      <c r="L85" s="573" t="s">
        <v>521</v>
      </c>
      <c r="M85" s="112">
        <v>109964</v>
      </c>
      <c r="N85" s="568">
        <v>115259</v>
      </c>
      <c r="O85" s="569">
        <v>43604</v>
      </c>
      <c r="P85" s="113">
        <v>1</v>
      </c>
      <c r="Q85" s="113">
        <v>0</v>
      </c>
      <c r="R85" s="568">
        <v>115259</v>
      </c>
      <c r="S85" s="114">
        <v>0</v>
      </c>
      <c r="T85" s="114">
        <f t="shared" si="2"/>
        <v>0</v>
      </c>
      <c r="U85" s="582" t="s">
        <v>1193</v>
      </c>
    </row>
    <row r="86" spans="1:21" s="571" customFormat="1" ht="30" customHeight="1">
      <c r="A86" s="563">
        <v>54.900000000000013</v>
      </c>
      <c r="B86" s="574">
        <v>54.900000000000013</v>
      </c>
      <c r="C86" s="168">
        <v>54.900000000000013</v>
      </c>
      <c r="D86" s="168">
        <v>54.900000000000013</v>
      </c>
      <c r="E86" s="163">
        <v>54.900000000000013</v>
      </c>
      <c r="F86" s="110"/>
      <c r="G86" s="111"/>
      <c r="H86" s="110"/>
      <c r="I86" s="565" t="s">
        <v>644</v>
      </c>
      <c r="J86" s="575" t="s">
        <v>645</v>
      </c>
      <c r="K86" s="576" t="s">
        <v>532</v>
      </c>
      <c r="L86" s="573" t="s">
        <v>521</v>
      </c>
      <c r="M86" s="112">
        <v>109964</v>
      </c>
      <c r="N86" s="568">
        <v>133964</v>
      </c>
      <c r="O86" s="569">
        <v>43686</v>
      </c>
      <c r="P86" s="113">
        <v>1</v>
      </c>
      <c r="Q86" s="113">
        <v>0</v>
      </c>
      <c r="R86" s="114">
        <v>133964</v>
      </c>
      <c r="S86" s="114">
        <v>0</v>
      </c>
      <c r="T86" s="114">
        <f t="shared" si="2"/>
        <v>0</v>
      </c>
      <c r="U86" s="164" t="s">
        <v>1988</v>
      </c>
    </row>
    <row r="87" spans="1:21" s="571" customFormat="1" ht="30" customHeight="1">
      <c r="A87" s="563">
        <v>54.95</v>
      </c>
      <c r="B87" s="574">
        <v>54.95</v>
      </c>
      <c r="C87" s="168">
        <v>54.95</v>
      </c>
      <c r="D87" s="168">
        <v>54.95</v>
      </c>
      <c r="E87" s="163">
        <v>54.95</v>
      </c>
      <c r="F87" s="110"/>
      <c r="G87" s="111"/>
      <c r="H87" s="110"/>
      <c r="I87" s="565" t="s">
        <v>646</v>
      </c>
      <c r="J87" s="575" t="s">
        <v>647</v>
      </c>
      <c r="K87" s="576" t="s">
        <v>532</v>
      </c>
      <c r="L87" s="573" t="s">
        <v>521</v>
      </c>
      <c r="M87" s="112">
        <v>109964</v>
      </c>
      <c r="N87" s="568">
        <v>133964</v>
      </c>
      <c r="O87" s="569">
        <v>43686</v>
      </c>
      <c r="P87" s="113">
        <v>1</v>
      </c>
      <c r="Q87" s="113">
        <v>0</v>
      </c>
      <c r="R87" s="114">
        <v>133964</v>
      </c>
      <c r="S87" s="114">
        <v>0</v>
      </c>
      <c r="T87" s="114">
        <f t="shared" si="2"/>
        <v>0</v>
      </c>
      <c r="U87" s="164" t="s">
        <v>1988</v>
      </c>
    </row>
    <row r="88" spans="1:21" s="571" customFormat="1" ht="30" customHeight="1">
      <c r="A88" s="563">
        <v>56</v>
      </c>
      <c r="B88" s="574">
        <v>56</v>
      </c>
      <c r="C88" s="168">
        <v>56</v>
      </c>
      <c r="D88" s="168">
        <v>56</v>
      </c>
      <c r="E88" s="163">
        <v>56</v>
      </c>
      <c r="F88" s="110"/>
      <c r="G88" s="111"/>
      <c r="H88" s="110"/>
      <c r="I88" s="565" t="s">
        <v>648</v>
      </c>
      <c r="J88" s="575" t="s">
        <v>649</v>
      </c>
      <c r="K88" s="576" t="s">
        <v>532</v>
      </c>
      <c r="L88" s="573" t="s">
        <v>521</v>
      </c>
      <c r="M88" s="112">
        <v>134400</v>
      </c>
      <c r="N88" s="568">
        <v>187844</v>
      </c>
      <c r="O88" s="569">
        <v>43582</v>
      </c>
      <c r="P88" s="113">
        <v>1</v>
      </c>
      <c r="Q88" s="113">
        <v>0.52</v>
      </c>
      <c r="R88" s="114">
        <v>88147</v>
      </c>
      <c r="S88" s="114">
        <v>99697</v>
      </c>
      <c r="T88" s="114">
        <f t="shared" si="2"/>
        <v>0</v>
      </c>
      <c r="U88" s="570" t="s">
        <v>650</v>
      </c>
    </row>
    <row r="89" spans="1:21" s="571" customFormat="1" ht="30" customHeight="1">
      <c r="A89" s="563">
        <v>56.1</v>
      </c>
      <c r="B89" s="574">
        <v>56.1</v>
      </c>
      <c r="C89" s="168">
        <v>56.1</v>
      </c>
      <c r="D89" s="168">
        <v>56.1</v>
      </c>
      <c r="E89" s="163">
        <v>56.1</v>
      </c>
      <c r="F89" s="110"/>
      <c r="G89" s="111"/>
      <c r="H89" s="110"/>
      <c r="I89" s="565" t="s">
        <v>651</v>
      </c>
      <c r="J89" s="575" t="s">
        <v>652</v>
      </c>
      <c r="K89" s="576" t="s">
        <v>532</v>
      </c>
      <c r="L89" s="573" t="s">
        <v>521</v>
      </c>
      <c r="M89" s="112">
        <v>134400</v>
      </c>
      <c r="N89" s="568">
        <v>187844</v>
      </c>
      <c r="O89" s="569">
        <v>43582</v>
      </c>
      <c r="P89" s="113">
        <v>1</v>
      </c>
      <c r="Q89" s="113">
        <v>0.52</v>
      </c>
      <c r="R89" s="114">
        <v>88147</v>
      </c>
      <c r="S89" s="114">
        <v>99697</v>
      </c>
      <c r="T89" s="114">
        <f t="shared" si="2"/>
        <v>0</v>
      </c>
      <c r="U89" s="570" t="s">
        <v>650</v>
      </c>
    </row>
    <row r="90" spans="1:21" s="571" customFormat="1" ht="30" customHeight="1">
      <c r="A90" s="563">
        <v>56.2</v>
      </c>
      <c r="B90" s="574">
        <v>56.2</v>
      </c>
      <c r="C90" s="168">
        <v>56.2</v>
      </c>
      <c r="D90" s="168">
        <v>56.2</v>
      </c>
      <c r="E90" s="163">
        <v>56.2</v>
      </c>
      <c r="F90" s="110"/>
      <c r="G90" s="111"/>
      <c r="H90" s="110"/>
      <c r="I90" s="565" t="s">
        <v>653</v>
      </c>
      <c r="J90" s="575" t="s">
        <v>654</v>
      </c>
      <c r="K90" s="576" t="s">
        <v>532</v>
      </c>
      <c r="L90" s="573" t="s">
        <v>521</v>
      </c>
      <c r="M90" s="112">
        <v>134400</v>
      </c>
      <c r="N90" s="568">
        <v>187844</v>
      </c>
      <c r="O90" s="569">
        <v>43582</v>
      </c>
      <c r="P90" s="113">
        <v>1</v>
      </c>
      <c r="Q90" s="113">
        <v>0.52</v>
      </c>
      <c r="R90" s="114">
        <v>88147</v>
      </c>
      <c r="S90" s="114">
        <v>99697</v>
      </c>
      <c r="T90" s="114">
        <f t="shared" si="2"/>
        <v>0</v>
      </c>
      <c r="U90" s="570" t="s">
        <v>650</v>
      </c>
    </row>
    <row r="91" spans="1:21" s="571" customFormat="1" ht="30" customHeight="1">
      <c r="A91" s="563">
        <v>56.300000000000004</v>
      </c>
      <c r="B91" s="574">
        <v>56.300000000000004</v>
      </c>
      <c r="C91" s="168">
        <v>56.300000000000004</v>
      </c>
      <c r="D91" s="168">
        <v>56.300000000000004</v>
      </c>
      <c r="E91" s="163">
        <v>56.300000000000004</v>
      </c>
      <c r="F91" s="110"/>
      <c r="G91" s="111"/>
      <c r="H91" s="110"/>
      <c r="I91" s="565" t="s">
        <v>655</v>
      </c>
      <c r="J91" s="575" t="s">
        <v>656</v>
      </c>
      <c r="K91" s="576" t="s">
        <v>532</v>
      </c>
      <c r="L91" s="573" t="s">
        <v>521</v>
      </c>
      <c r="M91" s="112">
        <v>134400</v>
      </c>
      <c r="N91" s="568">
        <v>187844</v>
      </c>
      <c r="O91" s="569">
        <v>43582</v>
      </c>
      <c r="P91" s="113">
        <v>1</v>
      </c>
      <c r="Q91" s="113">
        <v>0.52</v>
      </c>
      <c r="R91" s="114">
        <v>88147</v>
      </c>
      <c r="S91" s="114">
        <v>99697</v>
      </c>
      <c r="T91" s="114">
        <f t="shared" si="2"/>
        <v>0</v>
      </c>
      <c r="U91" s="570" t="s">
        <v>650</v>
      </c>
    </row>
    <row r="92" spans="1:21" s="571" customFormat="1" ht="30" customHeight="1">
      <c r="A92" s="563">
        <v>56.400000000000006</v>
      </c>
      <c r="B92" s="574">
        <v>56.400000000000006</v>
      </c>
      <c r="C92" s="168">
        <v>56.400000000000006</v>
      </c>
      <c r="D92" s="168">
        <v>56.400000000000006</v>
      </c>
      <c r="E92" s="163">
        <v>56.400000000000006</v>
      </c>
      <c r="F92" s="110"/>
      <c r="G92" s="111"/>
      <c r="H92" s="110"/>
      <c r="I92" s="565" t="s">
        <v>657</v>
      </c>
      <c r="J92" s="575" t="s">
        <v>658</v>
      </c>
      <c r="K92" s="576" t="s">
        <v>532</v>
      </c>
      <c r="L92" s="573" t="s">
        <v>521</v>
      </c>
      <c r="M92" s="112">
        <v>134400</v>
      </c>
      <c r="N92" s="568">
        <v>187844</v>
      </c>
      <c r="O92" s="569">
        <v>43582</v>
      </c>
      <c r="P92" s="113">
        <v>1</v>
      </c>
      <c r="Q92" s="113">
        <v>0.52</v>
      </c>
      <c r="R92" s="114">
        <v>88147</v>
      </c>
      <c r="S92" s="114">
        <v>99697</v>
      </c>
      <c r="T92" s="114">
        <f t="shared" si="2"/>
        <v>0</v>
      </c>
      <c r="U92" s="570" t="s">
        <v>650</v>
      </c>
    </row>
    <row r="93" spans="1:21" s="571" customFormat="1" ht="30" customHeight="1">
      <c r="A93" s="563">
        <v>56.500000000000007</v>
      </c>
      <c r="B93" s="574">
        <v>56.500000000000007</v>
      </c>
      <c r="C93" s="168">
        <v>56.500000000000007</v>
      </c>
      <c r="D93" s="168">
        <v>56.500000000000007</v>
      </c>
      <c r="E93" s="163">
        <v>56.500000000000007</v>
      </c>
      <c r="F93" s="110"/>
      <c r="G93" s="111"/>
      <c r="H93" s="110"/>
      <c r="I93" s="565" t="s">
        <v>659</v>
      </c>
      <c r="J93" s="575" t="s">
        <v>660</v>
      </c>
      <c r="K93" s="576" t="s">
        <v>532</v>
      </c>
      <c r="L93" s="573" t="s">
        <v>521</v>
      </c>
      <c r="M93" s="112">
        <v>134400</v>
      </c>
      <c r="N93" s="568">
        <v>187844</v>
      </c>
      <c r="O93" s="569">
        <v>43582</v>
      </c>
      <c r="P93" s="113">
        <v>1</v>
      </c>
      <c r="Q93" s="113">
        <v>0.52</v>
      </c>
      <c r="R93" s="114">
        <v>88147</v>
      </c>
      <c r="S93" s="114">
        <v>99697</v>
      </c>
      <c r="T93" s="114">
        <f t="shared" si="2"/>
        <v>0</v>
      </c>
      <c r="U93" s="570" t="s">
        <v>650</v>
      </c>
    </row>
    <row r="94" spans="1:21" s="571" customFormat="1" ht="30" customHeight="1">
      <c r="A94" s="563">
        <v>56.600000000000009</v>
      </c>
      <c r="B94" s="574">
        <v>56.600000000000009</v>
      </c>
      <c r="C94" s="168">
        <v>56.600000000000009</v>
      </c>
      <c r="D94" s="168">
        <v>56.600000000000009</v>
      </c>
      <c r="E94" s="163">
        <v>56.600000000000009</v>
      </c>
      <c r="F94" s="110"/>
      <c r="G94" s="111"/>
      <c r="H94" s="110"/>
      <c r="I94" s="565" t="s">
        <v>661</v>
      </c>
      <c r="J94" s="575" t="s">
        <v>662</v>
      </c>
      <c r="K94" s="576" t="s">
        <v>532</v>
      </c>
      <c r="L94" s="573" t="s">
        <v>521</v>
      </c>
      <c r="M94" s="112">
        <v>134400</v>
      </c>
      <c r="N94" s="568">
        <v>187844</v>
      </c>
      <c r="O94" s="569">
        <v>43582</v>
      </c>
      <c r="P94" s="113">
        <v>1</v>
      </c>
      <c r="Q94" s="113">
        <v>0.52</v>
      </c>
      <c r="R94" s="114">
        <v>88147</v>
      </c>
      <c r="S94" s="114">
        <v>99697</v>
      </c>
      <c r="T94" s="114">
        <f t="shared" si="2"/>
        <v>0</v>
      </c>
      <c r="U94" s="570" t="s">
        <v>650</v>
      </c>
    </row>
    <row r="95" spans="1:21" s="571" customFormat="1" ht="30" customHeight="1">
      <c r="A95" s="563">
        <v>56.70000000000001</v>
      </c>
      <c r="B95" s="574">
        <v>56.70000000000001</v>
      </c>
      <c r="C95" s="168">
        <v>56.70000000000001</v>
      </c>
      <c r="D95" s="168">
        <v>56.70000000000001</v>
      </c>
      <c r="E95" s="163">
        <v>56.70000000000001</v>
      </c>
      <c r="F95" s="110"/>
      <c r="G95" s="111"/>
      <c r="H95" s="110"/>
      <c r="I95" s="565" t="s">
        <v>663</v>
      </c>
      <c r="J95" s="575" t="s">
        <v>664</v>
      </c>
      <c r="K95" s="576" t="s">
        <v>532</v>
      </c>
      <c r="L95" s="573" t="s">
        <v>521</v>
      </c>
      <c r="M95" s="112">
        <v>134400</v>
      </c>
      <c r="N95" s="568">
        <v>187844</v>
      </c>
      <c r="O95" s="569">
        <v>43582</v>
      </c>
      <c r="P95" s="113">
        <v>1</v>
      </c>
      <c r="Q95" s="113">
        <v>0.52</v>
      </c>
      <c r="R95" s="114">
        <v>88147</v>
      </c>
      <c r="S95" s="114">
        <v>99697</v>
      </c>
      <c r="T95" s="114">
        <f t="shared" si="2"/>
        <v>0</v>
      </c>
      <c r="U95" s="570" t="s">
        <v>650</v>
      </c>
    </row>
    <row r="96" spans="1:21" s="571" customFormat="1" ht="30" customHeight="1">
      <c r="A96" s="563">
        <v>56.800000000000011</v>
      </c>
      <c r="B96" s="574">
        <v>56.800000000000011</v>
      </c>
      <c r="C96" s="168">
        <v>56.800000000000011</v>
      </c>
      <c r="D96" s="168">
        <v>56.800000000000011</v>
      </c>
      <c r="E96" s="163">
        <v>56.800000000000011</v>
      </c>
      <c r="F96" s="110"/>
      <c r="G96" s="111"/>
      <c r="H96" s="110"/>
      <c r="I96" s="565" t="s">
        <v>665</v>
      </c>
      <c r="J96" s="575" t="s">
        <v>666</v>
      </c>
      <c r="K96" s="576" t="s">
        <v>532</v>
      </c>
      <c r="L96" s="573" t="s">
        <v>521</v>
      </c>
      <c r="M96" s="112">
        <v>134400</v>
      </c>
      <c r="N96" s="568">
        <v>187844</v>
      </c>
      <c r="O96" s="569">
        <v>43582</v>
      </c>
      <c r="P96" s="113">
        <v>1</v>
      </c>
      <c r="Q96" s="113">
        <v>0.52</v>
      </c>
      <c r="R96" s="114">
        <v>88147</v>
      </c>
      <c r="S96" s="114">
        <v>99697</v>
      </c>
      <c r="T96" s="114">
        <f t="shared" si="2"/>
        <v>0</v>
      </c>
      <c r="U96" s="570" t="s">
        <v>650</v>
      </c>
    </row>
    <row r="97" spans="1:21" s="571" customFormat="1" ht="30" customHeight="1">
      <c r="A97" s="563">
        <v>56.900000000000013</v>
      </c>
      <c r="B97" s="574">
        <v>56.900000000000013</v>
      </c>
      <c r="C97" s="168">
        <v>56.900000000000013</v>
      </c>
      <c r="D97" s="168">
        <v>56.900000000000013</v>
      </c>
      <c r="E97" s="163">
        <v>56.900000000000013</v>
      </c>
      <c r="F97" s="110"/>
      <c r="G97" s="111"/>
      <c r="H97" s="110"/>
      <c r="I97" s="565" t="s">
        <v>667</v>
      </c>
      <c r="J97" s="575" t="s">
        <v>668</v>
      </c>
      <c r="K97" s="576" t="s">
        <v>532</v>
      </c>
      <c r="L97" s="573" t="s">
        <v>521</v>
      </c>
      <c r="M97" s="112">
        <v>134400</v>
      </c>
      <c r="N97" s="568">
        <v>187844</v>
      </c>
      <c r="O97" s="569">
        <v>43582</v>
      </c>
      <c r="P97" s="113">
        <v>1</v>
      </c>
      <c r="Q97" s="113">
        <v>0.52</v>
      </c>
      <c r="R97" s="114">
        <v>88147</v>
      </c>
      <c r="S97" s="114">
        <v>99697</v>
      </c>
      <c r="T97" s="114">
        <f t="shared" si="2"/>
        <v>0</v>
      </c>
      <c r="U97" s="570" t="s">
        <v>650</v>
      </c>
    </row>
    <row r="98" spans="1:21" s="571" customFormat="1" ht="30" customHeight="1">
      <c r="A98" s="563">
        <v>58</v>
      </c>
      <c r="B98" s="574">
        <v>58</v>
      </c>
      <c r="C98" s="168">
        <v>58</v>
      </c>
      <c r="D98" s="168">
        <v>58</v>
      </c>
      <c r="E98" s="163">
        <v>58</v>
      </c>
      <c r="F98" s="110"/>
      <c r="G98" s="111"/>
      <c r="H98" s="110"/>
      <c r="I98" s="565" t="s">
        <v>669</v>
      </c>
      <c r="J98" s="575" t="s">
        <v>670</v>
      </c>
      <c r="K98" s="576" t="s">
        <v>532</v>
      </c>
      <c r="L98" s="573" t="s">
        <v>521</v>
      </c>
      <c r="M98" s="112">
        <v>156800</v>
      </c>
      <c r="N98" s="568">
        <v>151218</v>
      </c>
      <c r="O98" s="569">
        <v>43788</v>
      </c>
      <c r="P98" s="113">
        <v>1</v>
      </c>
      <c r="Q98" s="113">
        <v>0</v>
      </c>
      <c r="R98" s="114">
        <v>151218</v>
      </c>
      <c r="S98" s="114">
        <v>0</v>
      </c>
      <c r="T98" s="114">
        <f t="shared" si="2"/>
        <v>0</v>
      </c>
      <c r="U98" s="570" t="s">
        <v>1969</v>
      </c>
    </row>
    <row r="99" spans="1:21" s="571" customFormat="1" ht="30" customHeight="1">
      <c r="A99" s="563">
        <v>58.1</v>
      </c>
      <c r="B99" s="574">
        <v>58.1</v>
      </c>
      <c r="C99" s="168">
        <v>58.1</v>
      </c>
      <c r="D99" s="168">
        <v>58.1</v>
      </c>
      <c r="E99" s="163">
        <v>58.1</v>
      </c>
      <c r="F99" s="110"/>
      <c r="G99" s="111"/>
      <c r="H99" s="110"/>
      <c r="I99" s="565" t="s">
        <v>671</v>
      </c>
      <c r="J99" s="575" t="s">
        <v>672</v>
      </c>
      <c r="K99" s="576" t="s">
        <v>532</v>
      </c>
      <c r="L99" s="573" t="s">
        <v>521</v>
      </c>
      <c r="M99" s="112">
        <v>156800</v>
      </c>
      <c r="N99" s="568">
        <v>151218</v>
      </c>
      <c r="O99" s="569">
        <v>43788</v>
      </c>
      <c r="P99" s="113">
        <v>1</v>
      </c>
      <c r="Q99" s="113">
        <v>0</v>
      </c>
      <c r="R99" s="114">
        <v>151218</v>
      </c>
      <c r="S99" s="114">
        <v>0</v>
      </c>
      <c r="T99" s="114">
        <f t="shared" si="2"/>
        <v>0</v>
      </c>
      <c r="U99" s="570" t="s">
        <v>1969</v>
      </c>
    </row>
    <row r="100" spans="1:21" s="571" customFormat="1" ht="30" customHeight="1">
      <c r="A100" s="563">
        <v>58.2</v>
      </c>
      <c r="B100" s="574">
        <v>58.2</v>
      </c>
      <c r="C100" s="168">
        <v>58.2</v>
      </c>
      <c r="D100" s="168">
        <v>58.2</v>
      </c>
      <c r="E100" s="163">
        <v>58.2</v>
      </c>
      <c r="F100" s="110"/>
      <c r="G100" s="111"/>
      <c r="H100" s="110"/>
      <c r="I100" s="565" t="s">
        <v>673</v>
      </c>
      <c r="J100" s="575" t="s">
        <v>674</v>
      </c>
      <c r="K100" s="576" t="s">
        <v>532</v>
      </c>
      <c r="L100" s="573" t="s">
        <v>521</v>
      </c>
      <c r="M100" s="112">
        <v>156800</v>
      </c>
      <c r="N100" s="568">
        <v>151218</v>
      </c>
      <c r="O100" s="569">
        <v>43788</v>
      </c>
      <c r="P100" s="113">
        <v>1</v>
      </c>
      <c r="Q100" s="113">
        <v>0</v>
      </c>
      <c r="R100" s="114">
        <v>151218</v>
      </c>
      <c r="S100" s="114">
        <v>0</v>
      </c>
      <c r="T100" s="114">
        <f t="shared" si="2"/>
        <v>0</v>
      </c>
      <c r="U100" s="570" t="s">
        <v>1969</v>
      </c>
    </row>
    <row r="101" spans="1:21" s="571" customFormat="1" ht="30" customHeight="1">
      <c r="A101" s="563">
        <v>58.300000000000004</v>
      </c>
      <c r="B101" s="574">
        <v>58.300000000000004</v>
      </c>
      <c r="C101" s="168">
        <v>58.300000000000004</v>
      </c>
      <c r="D101" s="168">
        <v>58.300000000000004</v>
      </c>
      <c r="E101" s="163">
        <v>58.300000000000004</v>
      </c>
      <c r="F101" s="110"/>
      <c r="G101" s="111"/>
      <c r="H101" s="110"/>
      <c r="I101" s="565" t="s">
        <v>675</v>
      </c>
      <c r="J101" s="575" t="s">
        <v>676</v>
      </c>
      <c r="K101" s="576" t="s">
        <v>532</v>
      </c>
      <c r="L101" s="573" t="s">
        <v>521</v>
      </c>
      <c r="M101" s="112">
        <v>156800</v>
      </c>
      <c r="N101" s="568">
        <v>151218</v>
      </c>
      <c r="O101" s="569">
        <v>43788</v>
      </c>
      <c r="P101" s="113">
        <v>1</v>
      </c>
      <c r="Q101" s="113">
        <v>0</v>
      </c>
      <c r="R101" s="114">
        <v>151218</v>
      </c>
      <c r="S101" s="114">
        <v>0</v>
      </c>
      <c r="T101" s="114">
        <f t="shared" si="2"/>
        <v>0</v>
      </c>
      <c r="U101" s="570" t="s">
        <v>1969</v>
      </c>
    </row>
    <row r="102" spans="1:21" s="571" customFormat="1" ht="30" customHeight="1">
      <c r="A102" s="563">
        <v>58.400000000000006</v>
      </c>
      <c r="B102" s="574">
        <v>58.400000000000006</v>
      </c>
      <c r="C102" s="168">
        <v>58.400000000000006</v>
      </c>
      <c r="D102" s="168">
        <v>58.400000000000006</v>
      </c>
      <c r="E102" s="163">
        <v>58.400000000000006</v>
      </c>
      <c r="F102" s="110"/>
      <c r="G102" s="111"/>
      <c r="H102" s="110"/>
      <c r="I102" s="565" t="s">
        <v>677</v>
      </c>
      <c r="J102" s="575" t="s">
        <v>678</v>
      </c>
      <c r="K102" s="576" t="s">
        <v>532</v>
      </c>
      <c r="L102" s="573" t="s">
        <v>521</v>
      </c>
      <c r="M102" s="112">
        <v>156800</v>
      </c>
      <c r="N102" s="568">
        <v>151218</v>
      </c>
      <c r="O102" s="569">
        <v>43788</v>
      </c>
      <c r="P102" s="113">
        <v>1</v>
      </c>
      <c r="Q102" s="113">
        <v>0</v>
      </c>
      <c r="R102" s="114">
        <v>151218</v>
      </c>
      <c r="S102" s="114">
        <v>0</v>
      </c>
      <c r="T102" s="114">
        <f t="shared" si="2"/>
        <v>0</v>
      </c>
      <c r="U102" s="570" t="s">
        <v>1969</v>
      </c>
    </row>
    <row r="103" spans="1:21" s="571" customFormat="1" ht="30" customHeight="1">
      <c r="A103" s="563">
        <v>58.500000000000007</v>
      </c>
      <c r="B103" s="574">
        <v>58.500000000000007</v>
      </c>
      <c r="C103" s="168">
        <v>58.500000000000007</v>
      </c>
      <c r="D103" s="168">
        <v>58.500000000000007</v>
      </c>
      <c r="E103" s="163">
        <v>58.500000000000007</v>
      </c>
      <c r="F103" s="110"/>
      <c r="G103" s="111"/>
      <c r="H103" s="110"/>
      <c r="I103" s="565" t="s">
        <v>679</v>
      </c>
      <c r="J103" s="575" t="s">
        <v>680</v>
      </c>
      <c r="K103" s="576" t="s">
        <v>532</v>
      </c>
      <c r="L103" s="573" t="s">
        <v>521</v>
      </c>
      <c r="M103" s="112">
        <v>156800</v>
      </c>
      <c r="N103" s="568">
        <v>151218</v>
      </c>
      <c r="O103" s="569">
        <v>43788</v>
      </c>
      <c r="P103" s="113">
        <v>1</v>
      </c>
      <c r="Q103" s="113">
        <v>0</v>
      </c>
      <c r="R103" s="114">
        <v>151218</v>
      </c>
      <c r="S103" s="114">
        <v>0</v>
      </c>
      <c r="T103" s="114">
        <f t="shared" si="2"/>
        <v>0</v>
      </c>
      <c r="U103" s="570" t="s">
        <v>1969</v>
      </c>
    </row>
    <row r="104" spans="1:21" s="571" customFormat="1" ht="30" customHeight="1">
      <c r="A104" s="563">
        <v>60.1</v>
      </c>
      <c r="B104" s="574">
        <v>60.1</v>
      </c>
      <c r="C104" s="168">
        <v>60.1</v>
      </c>
      <c r="D104" s="168">
        <v>60.1</v>
      </c>
      <c r="E104" s="163">
        <v>60.1</v>
      </c>
      <c r="F104" s="110"/>
      <c r="G104" s="111"/>
      <c r="H104" s="110"/>
      <c r="I104" s="565" t="s">
        <v>681</v>
      </c>
      <c r="J104" s="575" t="s">
        <v>682</v>
      </c>
      <c r="K104" s="576" t="s">
        <v>532</v>
      </c>
      <c r="L104" s="573" t="s">
        <v>521</v>
      </c>
      <c r="M104" s="112">
        <v>155100</v>
      </c>
      <c r="N104" s="568">
        <v>155100</v>
      </c>
      <c r="O104" s="569">
        <v>43948</v>
      </c>
      <c r="P104" s="113">
        <v>0</v>
      </c>
      <c r="Q104" s="113">
        <v>0</v>
      </c>
      <c r="R104" s="114">
        <v>0</v>
      </c>
      <c r="S104" s="114">
        <v>0</v>
      </c>
      <c r="T104" s="114">
        <f t="shared" si="2"/>
        <v>155100</v>
      </c>
      <c r="U104" s="570"/>
    </row>
    <row r="105" spans="1:21" s="571" customFormat="1" ht="30" customHeight="1">
      <c r="A105" s="563">
        <v>60.2</v>
      </c>
      <c r="B105" s="574">
        <v>60.2</v>
      </c>
      <c r="C105" s="168">
        <v>60.2</v>
      </c>
      <c r="D105" s="168">
        <v>60.2</v>
      </c>
      <c r="E105" s="163">
        <v>60.2</v>
      </c>
      <c r="F105" s="110"/>
      <c r="G105" s="111"/>
      <c r="H105" s="110"/>
      <c r="I105" s="565" t="s">
        <v>683</v>
      </c>
      <c r="J105" s="575" t="s">
        <v>684</v>
      </c>
      <c r="K105" s="576" t="s">
        <v>532</v>
      </c>
      <c r="L105" s="573" t="s">
        <v>521</v>
      </c>
      <c r="M105" s="112">
        <v>155100</v>
      </c>
      <c r="N105" s="568">
        <v>155100</v>
      </c>
      <c r="O105" s="569">
        <v>43948</v>
      </c>
      <c r="P105" s="113">
        <v>0</v>
      </c>
      <c r="Q105" s="113">
        <v>0</v>
      </c>
      <c r="R105" s="114">
        <v>0</v>
      </c>
      <c r="S105" s="114">
        <v>0</v>
      </c>
      <c r="T105" s="114">
        <f t="shared" si="2"/>
        <v>155100</v>
      </c>
      <c r="U105" s="570"/>
    </row>
    <row r="106" spans="1:21" s="571" customFormat="1" ht="30" customHeight="1">
      <c r="A106" s="563">
        <v>60.3</v>
      </c>
      <c r="B106" s="574">
        <v>60.3</v>
      </c>
      <c r="C106" s="168">
        <v>60.3</v>
      </c>
      <c r="D106" s="168">
        <v>60.3</v>
      </c>
      <c r="E106" s="163">
        <v>60.3</v>
      </c>
      <c r="F106" s="110"/>
      <c r="G106" s="111"/>
      <c r="H106" s="110"/>
      <c r="I106" s="565" t="s">
        <v>685</v>
      </c>
      <c r="J106" s="575" t="s">
        <v>686</v>
      </c>
      <c r="K106" s="576" t="s">
        <v>532</v>
      </c>
      <c r="L106" s="573" t="s">
        <v>521</v>
      </c>
      <c r="M106" s="112">
        <v>155100</v>
      </c>
      <c r="N106" s="568">
        <v>155100</v>
      </c>
      <c r="O106" s="569">
        <v>43948</v>
      </c>
      <c r="P106" s="113">
        <v>0</v>
      </c>
      <c r="Q106" s="113">
        <v>0</v>
      </c>
      <c r="R106" s="114">
        <v>0</v>
      </c>
      <c r="S106" s="114">
        <v>0</v>
      </c>
      <c r="T106" s="114">
        <f t="shared" si="2"/>
        <v>155100</v>
      </c>
      <c r="U106" s="570"/>
    </row>
    <row r="107" spans="1:21" s="571" customFormat="1" ht="30" customHeight="1">
      <c r="A107" s="563">
        <v>60.4</v>
      </c>
      <c r="B107" s="574">
        <v>60.4</v>
      </c>
      <c r="C107" s="168">
        <v>60.4</v>
      </c>
      <c r="D107" s="168">
        <v>60.4</v>
      </c>
      <c r="E107" s="163">
        <v>60.4</v>
      </c>
      <c r="F107" s="110"/>
      <c r="G107" s="111"/>
      <c r="H107" s="110"/>
      <c r="I107" s="565" t="s">
        <v>687</v>
      </c>
      <c r="J107" s="575" t="s">
        <v>688</v>
      </c>
      <c r="K107" s="576" t="s">
        <v>532</v>
      </c>
      <c r="L107" s="573" t="s">
        <v>521</v>
      </c>
      <c r="M107" s="112">
        <v>155100</v>
      </c>
      <c r="N107" s="568">
        <v>155100</v>
      </c>
      <c r="O107" s="569">
        <v>43976</v>
      </c>
      <c r="P107" s="113">
        <v>0</v>
      </c>
      <c r="Q107" s="113">
        <v>0</v>
      </c>
      <c r="R107" s="114">
        <v>0</v>
      </c>
      <c r="S107" s="114">
        <v>0</v>
      </c>
      <c r="T107" s="114">
        <f t="shared" si="2"/>
        <v>155100</v>
      </c>
      <c r="U107" s="570"/>
    </row>
    <row r="108" spans="1:21" s="571" customFormat="1" ht="30" customHeight="1">
      <c r="A108" s="563">
        <v>60.5</v>
      </c>
      <c r="B108" s="574">
        <v>60.5</v>
      </c>
      <c r="C108" s="168">
        <v>60.5</v>
      </c>
      <c r="D108" s="168">
        <v>60.5</v>
      </c>
      <c r="E108" s="163">
        <v>60.5</v>
      </c>
      <c r="F108" s="110"/>
      <c r="G108" s="111"/>
      <c r="H108" s="110"/>
      <c r="I108" s="565" t="s">
        <v>689</v>
      </c>
      <c r="J108" s="575" t="s">
        <v>690</v>
      </c>
      <c r="K108" s="576" t="s">
        <v>532</v>
      </c>
      <c r="L108" s="573" t="s">
        <v>521</v>
      </c>
      <c r="M108" s="112">
        <v>155100</v>
      </c>
      <c r="N108" s="568">
        <v>155100</v>
      </c>
      <c r="O108" s="569">
        <v>43976</v>
      </c>
      <c r="P108" s="113">
        <v>0</v>
      </c>
      <c r="Q108" s="113">
        <v>0</v>
      </c>
      <c r="R108" s="114">
        <v>0</v>
      </c>
      <c r="S108" s="114">
        <v>0</v>
      </c>
      <c r="T108" s="114">
        <f t="shared" si="2"/>
        <v>155100</v>
      </c>
      <c r="U108" s="570"/>
    </row>
    <row r="109" spans="1:21" s="571" customFormat="1" ht="30" customHeight="1">
      <c r="A109" s="563" t="s">
        <v>1196</v>
      </c>
      <c r="B109" s="574" t="s">
        <v>1196</v>
      </c>
      <c r="C109" s="168" t="s">
        <v>1196</v>
      </c>
      <c r="D109" s="168" t="s">
        <v>1196</v>
      </c>
      <c r="E109" s="163" t="s">
        <v>1196</v>
      </c>
      <c r="F109" s="110"/>
      <c r="G109" s="111"/>
      <c r="H109" s="110"/>
      <c r="I109" s="565" t="s">
        <v>691</v>
      </c>
      <c r="J109" s="575" t="s">
        <v>692</v>
      </c>
      <c r="K109" s="576" t="s">
        <v>532</v>
      </c>
      <c r="L109" s="573" t="s">
        <v>521</v>
      </c>
      <c r="M109" s="112">
        <v>155100</v>
      </c>
      <c r="N109" s="568">
        <v>155100</v>
      </c>
      <c r="O109" s="569">
        <v>43976</v>
      </c>
      <c r="P109" s="113">
        <v>0</v>
      </c>
      <c r="Q109" s="113">
        <v>0</v>
      </c>
      <c r="R109" s="114">
        <v>0</v>
      </c>
      <c r="S109" s="114">
        <v>0</v>
      </c>
      <c r="T109" s="114">
        <f t="shared" si="2"/>
        <v>155100</v>
      </c>
      <c r="U109" s="570"/>
    </row>
    <row r="110" spans="1:21" s="571" customFormat="1" ht="30" customHeight="1">
      <c r="A110" s="563">
        <v>60.7</v>
      </c>
      <c r="B110" s="574">
        <v>60.7</v>
      </c>
      <c r="C110" s="168">
        <v>60.7</v>
      </c>
      <c r="D110" s="168">
        <v>60.7</v>
      </c>
      <c r="E110" s="163">
        <v>60.7</v>
      </c>
      <c r="F110" s="110"/>
      <c r="G110" s="111"/>
      <c r="H110" s="110"/>
      <c r="I110" s="565" t="s">
        <v>693</v>
      </c>
      <c r="J110" s="575" t="s">
        <v>694</v>
      </c>
      <c r="K110" s="576" t="s">
        <v>532</v>
      </c>
      <c r="L110" s="573" t="s">
        <v>521</v>
      </c>
      <c r="M110" s="112">
        <v>155100</v>
      </c>
      <c r="N110" s="568">
        <v>155100</v>
      </c>
      <c r="O110" s="569">
        <v>43948</v>
      </c>
      <c r="P110" s="113">
        <v>0</v>
      </c>
      <c r="Q110" s="113">
        <v>0</v>
      </c>
      <c r="R110" s="114">
        <v>0</v>
      </c>
      <c r="S110" s="114">
        <v>0</v>
      </c>
      <c r="T110" s="114">
        <f t="shared" si="2"/>
        <v>155100</v>
      </c>
      <c r="U110" s="570"/>
    </row>
    <row r="111" spans="1:21" s="571" customFormat="1" ht="30" customHeight="1">
      <c r="A111" s="563">
        <v>60.8</v>
      </c>
      <c r="B111" s="574">
        <v>60.8</v>
      </c>
      <c r="C111" s="168">
        <v>60.8</v>
      </c>
      <c r="D111" s="168">
        <v>60.8</v>
      </c>
      <c r="E111" s="163">
        <v>60.8</v>
      </c>
      <c r="F111" s="110"/>
      <c r="G111" s="111"/>
      <c r="H111" s="110"/>
      <c r="I111" s="565" t="s">
        <v>695</v>
      </c>
      <c r="J111" s="575" t="s">
        <v>696</v>
      </c>
      <c r="K111" s="576" t="s">
        <v>532</v>
      </c>
      <c r="L111" s="573" t="s">
        <v>521</v>
      </c>
      <c r="M111" s="112">
        <v>155100</v>
      </c>
      <c r="N111" s="568">
        <v>155100</v>
      </c>
      <c r="O111" s="569">
        <v>43948</v>
      </c>
      <c r="P111" s="113">
        <v>0</v>
      </c>
      <c r="Q111" s="113">
        <v>0</v>
      </c>
      <c r="R111" s="114">
        <v>0</v>
      </c>
      <c r="S111" s="114">
        <v>0</v>
      </c>
      <c r="T111" s="114">
        <f t="shared" si="2"/>
        <v>155100</v>
      </c>
      <c r="U111" s="570"/>
    </row>
    <row r="112" spans="1:21" s="571" customFormat="1" ht="30" customHeight="1">
      <c r="A112" s="563">
        <v>60.9</v>
      </c>
      <c r="B112" s="574">
        <v>60.9</v>
      </c>
      <c r="C112" s="168">
        <v>60.9</v>
      </c>
      <c r="D112" s="168">
        <v>60.9</v>
      </c>
      <c r="E112" s="163">
        <v>60.9</v>
      </c>
      <c r="F112" s="110"/>
      <c r="G112" s="111"/>
      <c r="H112" s="110"/>
      <c r="I112" s="565" t="s">
        <v>697</v>
      </c>
      <c r="J112" s="575" t="s">
        <v>698</v>
      </c>
      <c r="K112" s="576" t="s">
        <v>532</v>
      </c>
      <c r="L112" s="573" t="s">
        <v>521</v>
      </c>
      <c r="M112" s="112">
        <v>155100</v>
      </c>
      <c r="N112" s="568">
        <v>155100</v>
      </c>
      <c r="O112" s="569">
        <v>43976</v>
      </c>
      <c r="P112" s="113">
        <v>0</v>
      </c>
      <c r="Q112" s="113">
        <v>0</v>
      </c>
      <c r="R112" s="114">
        <v>0</v>
      </c>
      <c r="S112" s="114">
        <v>0</v>
      </c>
      <c r="T112" s="114">
        <f t="shared" si="2"/>
        <v>155100</v>
      </c>
      <c r="U112" s="570"/>
    </row>
    <row r="113" spans="1:21" s="571" customFormat="1" ht="30" customHeight="1">
      <c r="A113" s="563">
        <v>60.91</v>
      </c>
      <c r="B113" s="574">
        <v>60.91</v>
      </c>
      <c r="C113" s="168">
        <v>60.91</v>
      </c>
      <c r="D113" s="168">
        <v>60.91</v>
      </c>
      <c r="E113" s="163">
        <v>60.91</v>
      </c>
      <c r="F113" s="110"/>
      <c r="G113" s="111"/>
      <c r="H113" s="110"/>
      <c r="I113" s="565" t="s">
        <v>699</v>
      </c>
      <c r="J113" s="575" t="s">
        <v>700</v>
      </c>
      <c r="K113" s="576" t="s">
        <v>532</v>
      </c>
      <c r="L113" s="573" t="s">
        <v>521</v>
      </c>
      <c r="M113" s="112">
        <v>155100</v>
      </c>
      <c r="N113" s="568">
        <v>155100</v>
      </c>
      <c r="O113" s="569">
        <v>43976</v>
      </c>
      <c r="P113" s="113">
        <v>0</v>
      </c>
      <c r="Q113" s="113">
        <v>0</v>
      </c>
      <c r="R113" s="114">
        <v>0</v>
      </c>
      <c r="S113" s="114">
        <v>0</v>
      </c>
      <c r="T113" s="114">
        <f t="shared" si="2"/>
        <v>155100</v>
      </c>
      <c r="U113" s="570"/>
    </row>
    <row r="114" spans="1:21" s="571" customFormat="1" ht="30" customHeight="1">
      <c r="A114" s="563">
        <v>60.92</v>
      </c>
      <c r="B114" s="574">
        <v>60.92</v>
      </c>
      <c r="C114" s="168">
        <v>60.92</v>
      </c>
      <c r="D114" s="168">
        <v>60.92</v>
      </c>
      <c r="E114" s="163">
        <v>60.92</v>
      </c>
      <c r="F114" s="110"/>
      <c r="G114" s="111"/>
      <c r="H114" s="110"/>
      <c r="I114" s="565" t="s">
        <v>701</v>
      </c>
      <c r="J114" s="575" t="s">
        <v>702</v>
      </c>
      <c r="K114" s="576" t="s">
        <v>532</v>
      </c>
      <c r="L114" s="573" t="s">
        <v>521</v>
      </c>
      <c r="M114" s="112">
        <v>155100</v>
      </c>
      <c r="N114" s="568">
        <v>155100</v>
      </c>
      <c r="O114" s="569">
        <v>43976</v>
      </c>
      <c r="P114" s="113">
        <v>0</v>
      </c>
      <c r="Q114" s="113">
        <v>0</v>
      </c>
      <c r="R114" s="114">
        <v>0</v>
      </c>
      <c r="S114" s="114">
        <v>0</v>
      </c>
      <c r="T114" s="114">
        <f t="shared" si="2"/>
        <v>155100</v>
      </c>
      <c r="U114" s="570"/>
    </row>
    <row r="115" spans="1:21" s="571" customFormat="1" ht="30" customHeight="1">
      <c r="A115" s="563">
        <v>60.93</v>
      </c>
      <c r="B115" s="574">
        <v>60.93</v>
      </c>
      <c r="C115" s="168">
        <v>60.93</v>
      </c>
      <c r="D115" s="168">
        <v>60.93</v>
      </c>
      <c r="E115" s="163">
        <v>60.93</v>
      </c>
      <c r="F115" s="110"/>
      <c r="G115" s="111"/>
      <c r="H115" s="110"/>
      <c r="I115" s="565" t="s">
        <v>703</v>
      </c>
      <c r="J115" s="575" t="s">
        <v>704</v>
      </c>
      <c r="K115" s="576" t="s">
        <v>532</v>
      </c>
      <c r="L115" s="573" t="s">
        <v>521</v>
      </c>
      <c r="M115" s="112">
        <v>155100</v>
      </c>
      <c r="N115" s="568">
        <v>155100</v>
      </c>
      <c r="O115" s="569">
        <v>43976</v>
      </c>
      <c r="P115" s="113">
        <v>0</v>
      </c>
      <c r="Q115" s="113">
        <v>0</v>
      </c>
      <c r="R115" s="114">
        <v>0</v>
      </c>
      <c r="S115" s="114">
        <v>0</v>
      </c>
      <c r="T115" s="114">
        <f t="shared" si="2"/>
        <v>155100</v>
      </c>
      <c r="U115" s="570"/>
    </row>
    <row r="116" spans="1:21" s="571" customFormat="1" ht="30" customHeight="1">
      <c r="A116" s="563">
        <v>60.94</v>
      </c>
      <c r="B116" s="574">
        <v>60.94</v>
      </c>
      <c r="C116" s="168">
        <v>60.94</v>
      </c>
      <c r="D116" s="168">
        <v>60.94</v>
      </c>
      <c r="E116" s="163">
        <v>60.94</v>
      </c>
      <c r="F116" s="110"/>
      <c r="G116" s="111"/>
      <c r="H116" s="110"/>
      <c r="I116" s="565" t="s">
        <v>705</v>
      </c>
      <c r="J116" s="575" t="s">
        <v>706</v>
      </c>
      <c r="K116" s="576" t="s">
        <v>532</v>
      </c>
      <c r="L116" s="573" t="s">
        <v>521</v>
      </c>
      <c r="M116" s="112">
        <v>155100</v>
      </c>
      <c r="N116" s="568">
        <v>155100</v>
      </c>
      <c r="O116" s="569">
        <v>43948</v>
      </c>
      <c r="P116" s="113">
        <v>0</v>
      </c>
      <c r="Q116" s="113">
        <v>0</v>
      </c>
      <c r="R116" s="114">
        <v>0</v>
      </c>
      <c r="S116" s="114">
        <v>0</v>
      </c>
      <c r="T116" s="114">
        <f t="shared" si="2"/>
        <v>155100</v>
      </c>
      <c r="U116" s="570"/>
    </row>
    <row r="117" spans="1:21" s="571" customFormat="1" ht="30" customHeight="1">
      <c r="A117" s="563">
        <v>69</v>
      </c>
      <c r="B117" s="574">
        <v>69</v>
      </c>
      <c r="C117" s="168">
        <v>69</v>
      </c>
      <c r="D117" s="168">
        <v>69</v>
      </c>
      <c r="E117" s="163">
        <v>69</v>
      </c>
      <c r="F117" s="110"/>
      <c r="G117" s="111"/>
      <c r="H117" s="110"/>
      <c r="I117" s="565" t="s">
        <v>709</v>
      </c>
      <c r="J117" s="575" t="s">
        <v>710</v>
      </c>
      <c r="K117" s="576" t="s">
        <v>574</v>
      </c>
      <c r="L117" s="573" t="s">
        <v>521</v>
      </c>
      <c r="M117" s="112">
        <v>420000</v>
      </c>
      <c r="N117" s="568">
        <v>420000</v>
      </c>
      <c r="O117" s="569">
        <v>43747</v>
      </c>
      <c r="P117" s="113">
        <v>0</v>
      </c>
      <c r="Q117" s="113">
        <v>0</v>
      </c>
      <c r="R117" s="114">
        <v>66841</v>
      </c>
      <c r="S117" s="114">
        <v>0</v>
      </c>
      <c r="T117" s="114">
        <f t="shared" si="2"/>
        <v>353159</v>
      </c>
      <c r="U117" s="570" t="s">
        <v>711</v>
      </c>
    </row>
    <row r="118" spans="1:21" s="571" customFormat="1" ht="30" customHeight="1">
      <c r="A118" s="563">
        <v>76</v>
      </c>
      <c r="B118" s="574">
        <v>76</v>
      </c>
      <c r="C118" s="168">
        <v>76</v>
      </c>
      <c r="D118" s="168">
        <v>76</v>
      </c>
      <c r="E118" s="163">
        <v>76</v>
      </c>
      <c r="F118" s="110"/>
      <c r="G118" s="111"/>
      <c r="H118" s="110"/>
      <c r="I118" s="565" t="s">
        <v>712</v>
      </c>
      <c r="J118" s="575" t="s">
        <v>1990</v>
      </c>
      <c r="K118" s="576" t="s">
        <v>520</v>
      </c>
      <c r="L118" s="573" t="s">
        <v>521</v>
      </c>
      <c r="M118" s="112">
        <v>2640000</v>
      </c>
      <c r="N118" s="568">
        <v>2640000</v>
      </c>
      <c r="O118" s="569">
        <v>43979</v>
      </c>
      <c r="P118" s="113">
        <v>0</v>
      </c>
      <c r="Q118" s="113">
        <v>0</v>
      </c>
      <c r="R118" s="114">
        <v>321495.67999999999</v>
      </c>
      <c r="S118" s="114">
        <v>0</v>
      </c>
      <c r="T118" s="114">
        <f t="shared" si="2"/>
        <v>2318504.3199999998</v>
      </c>
      <c r="U118" s="570" t="s">
        <v>1146</v>
      </c>
    </row>
    <row r="119" spans="1:21" s="571" customFormat="1" ht="30" customHeight="1">
      <c r="A119" s="563">
        <v>80</v>
      </c>
      <c r="B119" s="574">
        <v>80</v>
      </c>
      <c r="C119" s="168">
        <v>80</v>
      </c>
      <c r="D119" s="168">
        <v>80</v>
      </c>
      <c r="E119" s="163">
        <v>80</v>
      </c>
      <c r="F119" s="110"/>
      <c r="G119" s="111"/>
      <c r="H119" s="110"/>
      <c r="I119" s="565" t="s">
        <v>716</v>
      </c>
      <c r="J119" s="575" t="s">
        <v>717</v>
      </c>
      <c r="K119" s="576" t="s">
        <v>532</v>
      </c>
      <c r="L119" s="573" t="s">
        <v>521</v>
      </c>
      <c r="M119" s="112">
        <v>100800</v>
      </c>
      <c r="N119" s="568">
        <v>100800</v>
      </c>
      <c r="O119" s="569">
        <v>43842</v>
      </c>
      <c r="P119" s="113">
        <v>0</v>
      </c>
      <c r="Q119" s="113">
        <v>0</v>
      </c>
      <c r="R119" s="114">
        <v>0</v>
      </c>
      <c r="S119" s="114">
        <v>0</v>
      </c>
      <c r="T119" s="114">
        <f t="shared" si="2"/>
        <v>100800</v>
      </c>
      <c r="U119" s="570"/>
    </row>
    <row r="120" spans="1:21" s="571" customFormat="1" ht="30" customHeight="1">
      <c r="A120" s="563">
        <v>80.099999999999994</v>
      </c>
      <c r="B120" s="574">
        <v>80.099999999999994</v>
      </c>
      <c r="C120" s="168">
        <v>80.099999999999994</v>
      </c>
      <c r="D120" s="168">
        <v>80.099999999999994</v>
      </c>
      <c r="E120" s="163">
        <v>80.099999999999994</v>
      </c>
      <c r="F120" s="110"/>
      <c r="G120" s="111"/>
      <c r="H120" s="110"/>
      <c r="I120" s="565" t="s">
        <v>718</v>
      </c>
      <c r="J120" s="575" t="s">
        <v>719</v>
      </c>
      <c r="K120" s="576" t="s">
        <v>532</v>
      </c>
      <c r="L120" s="573" t="s">
        <v>521</v>
      </c>
      <c r="M120" s="112">
        <v>100800</v>
      </c>
      <c r="N120" s="568">
        <v>100800</v>
      </c>
      <c r="O120" s="569">
        <v>43842</v>
      </c>
      <c r="P120" s="113">
        <v>0</v>
      </c>
      <c r="Q120" s="113">
        <v>0</v>
      </c>
      <c r="R120" s="114">
        <v>0</v>
      </c>
      <c r="S120" s="114">
        <v>0</v>
      </c>
      <c r="T120" s="114">
        <f t="shared" si="2"/>
        <v>100800</v>
      </c>
      <c r="U120" s="570"/>
    </row>
    <row r="121" spans="1:21" s="571" customFormat="1" ht="30" customHeight="1">
      <c r="A121" s="563">
        <v>80.199999999999989</v>
      </c>
      <c r="B121" s="574">
        <v>80.199999999999989</v>
      </c>
      <c r="C121" s="168">
        <v>80.199999999999989</v>
      </c>
      <c r="D121" s="168">
        <v>80.199999999999989</v>
      </c>
      <c r="E121" s="163">
        <v>80.199999999999989</v>
      </c>
      <c r="F121" s="110"/>
      <c r="G121" s="111"/>
      <c r="H121" s="110"/>
      <c r="I121" s="565" t="s">
        <v>720</v>
      </c>
      <c r="J121" s="575" t="s">
        <v>721</v>
      </c>
      <c r="K121" s="576" t="s">
        <v>532</v>
      </c>
      <c r="L121" s="573" t="s">
        <v>521</v>
      </c>
      <c r="M121" s="112">
        <v>100800</v>
      </c>
      <c r="N121" s="568">
        <v>100800</v>
      </c>
      <c r="O121" s="569">
        <v>43842</v>
      </c>
      <c r="P121" s="113">
        <v>0</v>
      </c>
      <c r="Q121" s="113">
        <v>0</v>
      </c>
      <c r="R121" s="114">
        <v>0</v>
      </c>
      <c r="S121" s="114">
        <v>0</v>
      </c>
      <c r="T121" s="114">
        <f t="shared" si="2"/>
        <v>100800</v>
      </c>
      <c r="U121" s="570"/>
    </row>
    <row r="122" spans="1:21" s="571" customFormat="1" ht="30" customHeight="1">
      <c r="A122" s="563">
        <v>80.299999999999983</v>
      </c>
      <c r="B122" s="574">
        <v>80.299999999999983</v>
      </c>
      <c r="C122" s="168">
        <v>80.299999999999983</v>
      </c>
      <c r="D122" s="168">
        <v>80.299999999999983</v>
      </c>
      <c r="E122" s="163">
        <v>80.299999999999983</v>
      </c>
      <c r="F122" s="110"/>
      <c r="G122" s="111"/>
      <c r="H122" s="110"/>
      <c r="I122" s="565" t="s">
        <v>722</v>
      </c>
      <c r="J122" s="575" t="s">
        <v>723</v>
      </c>
      <c r="K122" s="576" t="s">
        <v>532</v>
      </c>
      <c r="L122" s="573" t="s">
        <v>521</v>
      </c>
      <c r="M122" s="112">
        <v>100800</v>
      </c>
      <c r="N122" s="568">
        <v>100800</v>
      </c>
      <c r="O122" s="569">
        <v>43842</v>
      </c>
      <c r="P122" s="113">
        <v>0</v>
      </c>
      <c r="Q122" s="113">
        <v>0</v>
      </c>
      <c r="R122" s="114">
        <v>0</v>
      </c>
      <c r="S122" s="114">
        <v>0</v>
      </c>
      <c r="T122" s="114">
        <f t="shared" si="2"/>
        <v>100800</v>
      </c>
      <c r="U122" s="570"/>
    </row>
    <row r="123" spans="1:21" s="571" customFormat="1" ht="30" customHeight="1">
      <c r="A123" s="563">
        <v>82</v>
      </c>
      <c r="B123" s="574">
        <v>82</v>
      </c>
      <c r="C123" s="168">
        <v>82</v>
      </c>
      <c r="D123" s="168">
        <v>82</v>
      </c>
      <c r="E123" s="163">
        <v>82</v>
      </c>
      <c r="F123" s="110"/>
      <c r="G123" s="111"/>
      <c r="H123" s="110"/>
      <c r="I123" s="565" t="s">
        <v>724</v>
      </c>
      <c r="J123" s="575" t="s">
        <v>725</v>
      </c>
      <c r="K123" s="576" t="s">
        <v>574</v>
      </c>
      <c r="L123" s="573" t="s">
        <v>521</v>
      </c>
      <c r="M123" s="112">
        <v>420000</v>
      </c>
      <c r="N123" s="568">
        <v>420000</v>
      </c>
      <c r="O123" s="569">
        <v>43747</v>
      </c>
      <c r="P123" s="113">
        <v>0</v>
      </c>
      <c r="Q123" s="113">
        <v>0</v>
      </c>
      <c r="R123" s="114">
        <v>66841</v>
      </c>
      <c r="S123" s="114">
        <v>0</v>
      </c>
      <c r="T123" s="114">
        <f t="shared" si="2"/>
        <v>353159</v>
      </c>
      <c r="U123" s="570" t="s">
        <v>711</v>
      </c>
    </row>
    <row r="124" spans="1:21" s="571" customFormat="1" ht="48" customHeight="1">
      <c r="A124" s="563">
        <v>84</v>
      </c>
      <c r="B124" s="574">
        <v>84</v>
      </c>
      <c r="C124" s="168">
        <v>84</v>
      </c>
      <c r="D124" s="168">
        <v>84</v>
      </c>
      <c r="E124" s="163">
        <v>84</v>
      </c>
      <c r="F124" s="110"/>
      <c r="G124" s="111"/>
      <c r="H124" s="110"/>
      <c r="I124" s="565" t="s">
        <v>726</v>
      </c>
      <c r="J124" s="575" t="s">
        <v>727</v>
      </c>
      <c r="K124" s="576" t="s">
        <v>532</v>
      </c>
      <c r="L124" s="573" t="s">
        <v>521</v>
      </c>
      <c r="M124" s="112">
        <v>112000</v>
      </c>
      <c r="N124" s="568">
        <v>107217</v>
      </c>
      <c r="O124" s="569">
        <v>43826</v>
      </c>
      <c r="P124" s="113">
        <v>1</v>
      </c>
      <c r="Q124" s="113">
        <v>0</v>
      </c>
      <c r="R124" s="114">
        <v>107217</v>
      </c>
      <c r="S124" s="114">
        <v>0</v>
      </c>
      <c r="T124" s="114">
        <f t="shared" si="2"/>
        <v>0</v>
      </c>
      <c r="U124" s="570" t="s">
        <v>1991</v>
      </c>
    </row>
    <row r="125" spans="1:21" s="571" customFormat="1" ht="51" customHeight="1">
      <c r="A125" s="563">
        <v>84.1</v>
      </c>
      <c r="B125" s="574">
        <v>84.1</v>
      </c>
      <c r="C125" s="168">
        <v>84.1</v>
      </c>
      <c r="D125" s="168">
        <v>84.1</v>
      </c>
      <c r="E125" s="163">
        <v>84.1</v>
      </c>
      <c r="F125" s="110"/>
      <c r="G125" s="111"/>
      <c r="H125" s="110"/>
      <c r="I125" s="565" t="s">
        <v>728</v>
      </c>
      <c r="J125" s="575" t="s">
        <v>729</v>
      </c>
      <c r="K125" s="576" t="s">
        <v>532</v>
      </c>
      <c r="L125" s="573" t="s">
        <v>521</v>
      </c>
      <c r="M125" s="112">
        <v>112000</v>
      </c>
      <c r="N125" s="568">
        <v>107217</v>
      </c>
      <c r="O125" s="569">
        <v>43826</v>
      </c>
      <c r="P125" s="113">
        <v>1</v>
      </c>
      <c r="Q125" s="113">
        <v>0</v>
      </c>
      <c r="R125" s="114">
        <v>107217</v>
      </c>
      <c r="S125" s="114">
        <v>0</v>
      </c>
      <c r="T125" s="114">
        <f t="shared" si="2"/>
        <v>0</v>
      </c>
      <c r="U125" s="570" t="s">
        <v>1991</v>
      </c>
    </row>
    <row r="126" spans="1:21" s="571" customFormat="1" ht="30" customHeight="1">
      <c r="A126" s="563">
        <v>84.199999999999989</v>
      </c>
      <c r="B126" s="574">
        <v>84.199999999999989</v>
      </c>
      <c r="C126" s="168">
        <v>84.199999999999989</v>
      </c>
      <c r="D126" s="168">
        <v>84.199999999999989</v>
      </c>
      <c r="E126" s="163">
        <v>84.199999999999989</v>
      </c>
      <c r="F126" s="110"/>
      <c r="G126" s="111"/>
      <c r="H126" s="110"/>
      <c r="I126" s="565" t="s">
        <v>730</v>
      </c>
      <c r="J126" s="575" t="s">
        <v>731</v>
      </c>
      <c r="K126" s="576" t="s">
        <v>532</v>
      </c>
      <c r="L126" s="573" t="s">
        <v>521</v>
      </c>
      <c r="M126" s="112">
        <v>112000</v>
      </c>
      <c r="N126" s="568">
        <v>142458</v>
      </c>
      <c r="O126" s="569">
        <v>43718</v>
      </c>
      <c r="P126" s="113">
        <v>1</v>
      </c>
      <c r="Q126" s="113">
        <v>0</v>
      </c>
      <c r="R126" s="114">
        <v>142458</v>
      </c>
      <c r="S126" s="114">
        <v>0</v>
      </c>
      <c r="T126" s="114">
        <f t="shared" si="2"/>
        <v>0</v>
      </c>
      <c r="U126" s="570" t="s">
        <v>1197</v>
      </c>
    </row>
    <row r="127" spans="1:21" s="571" customFormat="1" ht="30" customHeight="1">
      <c r="A127" s="563">
        <v>84.299999999999983</v>
      </c>
      <c r="B127" s="574">
        <v>84.299999999999983</v>
      </c>
      <c r="C127" s="168">
        <v>84.299999999999983</v>
      </c>
      <c r="D127" s="168">
        <v>84.299999999999983</v>
      </c>
      <c r="E127" s="163">
        <v>84.299999999999983</v>
      </c>
      <c r="F127" s="110"/>
      <c r="G127" s="111"/>
      <c r="H127" s="110"/>
      <c r="I127" s="565" t="s">
        <v>732</v>
      </c>
      <c r="J127" s="575" t="s">
        <v>733</v>
      </c>
      <c r="K127" s="576" t="s">
        <v>532</v>
      </c>
      <c r="L127" s="573" t="s">
        <v>521</v>
      </c>
      <c r="M127" s="112">
        <v>112000</v>
      </c>
      <c r="N127" s="568">
        <v>142458</v>
      </c>
      <c r="O127" s="569">
        <v>43718</v>
      </c>
      <c r="P127" s="113">
        <v>1</v>
      </c>
      <c r="Q127" s="113">
        <v>0</v>
      </c>
      <c r="R127" s="114">
        <v>142458</v>
      </c>
      <c r="S127" s="114">
        <v>0</v>
      </c>
      <c r="T127" s="114">
        <f t="shared" ref="T127:T190" si="3">N127-R127-S127</f>
        <v>0</v>
      </c>
      <c r="U127" s="570" t="s">
        <v>1197</v>
      </c>
    </row>
    <row r="128" spans="1:21" s="571" customFormat="1" ht="30" customHeight="1">
      <c r="A128" s="563">
        <v>92</v>
      </c>
      <c r="B128" s="574">
        <v>92</v>
      </c>
      <c r="C128" s="168">
        <v>92</v>
      </c>
      <c r="D128" s="168">
        <v>92</v>
      </c>
      <c r="E128" s="163">
        <v>92</v>
      </c>
      <c r="F128" s="110"/>
      <c r="G128" s="111"/>
      <c r="H128" s="110"/>
      <c r="I128" s="565" t="s">
        <v>734</v>
      </c>
      <c r="J128" s="575" t="s">
        <v>1992</v>
      </c>
      <c r="K128" s="576" t="s">
        <v>520</v>
      </c>
      <c r="L128" s="573" t="s">
        <v>521</v>
      </c>
      <c r="M128" s="112">
        <v>1800000</v>
      </c>
      <c r="N128" s="568">
        <v>1800000</v>
      </c>
      <c r="O128" s="569">
        <v>43839</v>
      </c>
      <c r="P128" s="113">
        <v>0</v>
      </c>
      <c r="Q128" s="113">
        <v>0</v>
      </c>
      <c r="R128" s="114">
        <v>149663.89000000001</v>
      </c>
      <c r="S128" s="114">
        <v>0</v>
      </c>
      <c r="T128" s="114">
        <f t="shared" si="3"/>
        <v>1650336.1099999999</v>
      </c>
      <c r="U128" s="570" t="s">
        <v>1146</v>
      </c>
    </row>
    <row r="129" spans="1:21" s="571" customFormat="1" ht="30" customHeight="1">
      <c r="A129" s="563">
        <v>99</v>
      </c>
      <c r="B129" s="169">
        <v>99</v>
      </c>
      <c r="C129" s="168">
        <v>99</v>
      </c>
      <c r="D129" s="168">
        <v>99</v>
      </c>
      <c r="E129" s="163">
        <v>99</v>
      </c>
      <c r="F129" s="110"/>
      <c r="G129" s="111"/>
      <c r="H129" s="110"/>
      <c r="I129" s="565" t="s">
        <v>736</v>
      </c>
      <c r="J129" s="575" t="s">
        <v>737</v>
      </c>
      <c r="K129" s="576" t="s">
        <v>520</v>
      </c>
      <c r="L129" s="573" t="s">
        <v>521</v>
      </c>
      <c r="M129" s="112">
        <v>1680000</v>
      </c>
      <c r="N129" s="568">
        <v>1680000</v>
      </c>
      <c r="O129" s="569">
        <v>43792</v>
      </c>
      <c r="P129" s="113">
        <v>0</v>
      </c>
      <c r="Q129" s="113">
        <v>0</v>
      </c>
      <c r="R129" s="114">
        <v>461356</v>
      </c>
      <c r="S129" s="114">
        <v>0</v>
      </c>
      <c r="T129" s="114">
        <f t="shared" si="3"/>
        <v>1218644</v>
      </c>
      <c r="U129" s="570" t="s">
        <v>1146</v>
      </c>
    </row>
    <row r="130" spans="1:21" s="571" customFormat="1" ht="30" customHeight="1">
      <c r="A130" s="563">
        <v>101</v>
      </c>
      <c r="B130" s="169">
        <v>101</v>
      </c>
      <c r="C130" s="168">
        <v>101</v>
      </c>
      <c r="D130" s="168">
        <v>101</v>
      </c>
      <c r="E130" s="163">
        <v>101</v>
      </c>
      <c r="F130" s="110"/>
      <c r="G130" s="111"/>
      <c r="H130" s="110"/>
      <c r="I130" s="565" t="s">
        <v>738</v>
      </c>
      <c r="J130" s="575" t="s">
        <v>735</v>
      </c>
      <c r="K130" s="576" t="s">
        <v>520</v>
      </c>
      <c r="L130" s="573" t="s">
        <v>521</v>
      </c>
      <c r="M130" s="112">
        <v>270000</v>
      </c>
      <c r="N130" s="568">
        <v>379028</v>
      </c>
      <c r="O130" s="569">
        <v>116695</v>
      </c>
      <c r="P130" s="113">
        <v>1</v>
      </c>
      <c r="Q130" s="113">
        <v>0</v>
      </c>
      <c r="R130" s="114">
        <v>118536</v>
      </c>
      <c r="S130" s="114">
        <v>0</v>
      </c>
      <c r="T130" s="114">
        <f t="shared" si="3"/>
        <v>260492</v>
      </c>
      <c r="U130" s="570" t="s">
        <v>1993</v>
      </c>
    </row>
    <row r="131" spans="1:21" s="571" customFormat="1" ht="30" customHeight="1">
      <c r="A131" s="563">
        <v>102.1</v>
      </c>
      <c r="B131" s="574">
        <v>102.1</v>
      </c>
      <c r="C131" s="168">
        <v>102.1</v>
      </c>
      <c r="D131" s="168">
        <v>102.1</v>
      </c>
      <c r="E131" s="163">
        <v>102.1</v>
      </c>
      <c r="F131" s="110"/>
      <c r="G131" s="111"/>
      <c r="H131" s="110"/>
      <c r="I131" s="565" t="s">
        <v>739</v>
      </c>
      <c r="J131" s="575" t="s">
        <v>740</v>
      </c>
      <c r="K131" s="576" t="s">
        <v>532</v>
      </c>
      <c r="L131" s="573" t="s">
        <v>521</v>
      </c>
      <c r="M131" s="112">
        <v>172800</v>
      </c>
      <c r="N131" s="568">
        <v>172800</v>
      </c>
      <c r="O131" s="569">
        <v>43842</v>
      </c>
      <c r="P131" s="113">
        <v>0</v>
      </c>
      <c r="Q131" s="113">
        <v>0</v>
      </c>
      <c r="R131" s="114">
        <v>0</v>
      </c>
      <c r="S131" s="114">
        <v>0</v>
      </c>
      <c r="T131" s="114">
        <f t="shared" si="3"/>
        <v>172800</v>
      </c>
      <c r="U131" s="570"/>
    </row>
    <row r="132" spans="1:21" s="571" customFormat="1" ht="30" customHeight="1">
      <c r="A132" s="563">
        <v>102.3</v>
      </c>
      <c r="B132" s="574">
        <v>102.3</v>
      </c>
      <c r="C132" s="168">
        <v>102.3</v>
      </c>
      <c r="D132" s="168">
        <v>102.3</v>
      </c>
      <c r="E132" s="163">
        <v>102.3</v>
      </c>
      <c r="F132" s="110"/>
      <c r="G132" s="111"/>
      <c r="H132" s="110"/>
      <c r="I132" s="565" t="s">
        <v>741</v>
      </c>
      <c r="J132" s="575" t="s">
        <v>742</v>
      </c>
      <c r="K132" s="576" t="s">
        <v>532</v>
      </c>
      <c r="L132" s="573" t="s">
        <v>521</v>
      </c>
      <c r="M132" s="112">
        <v>172800</v>
      </c>
      <c r="N132" s="568">
        <v>172800</v>
      </c>
      <c r="O132" s="569">
        <v>43842</v>
      </c>
      <c r="P132" s="113">
        <v>0</v>
      </c>
      <c r="Q132" s="113">
        <v>0</v>
      </c>
      <c r="R132" s="114">
        <v>0</v>
      </c>
      <c r="S132" s="114">
        <v>0</v>
      </c>
      <c r="T132" s="114">
        <f t="shared" si="3"/>
        <v>172800</v>
      </c>
      <c r="U132" s="570"/>
    </row>
    <row r="133" spans="1:21" s="571" customFormat="1" ht="30" customHeight="1">
      <c r="A133" s="563">
        <v>102.4</v>
      </c>
      <c r="B133" s="574">
        <v>102.4</v>
      </c>
      <c r="C133" s="168">
        <v>102.4</v>
      </c>
      <c r="D133" s="168">
        <v>102.4</v>
      </c>
      <c r="E133" s="163">
        <v>102.4</v>
      </c>
      <c r="F133" s="110"/>
      <c r="G133" s="111"/>
      <c r="H133" s="110"/>
      <c r="I133" s="565" t="s">
        <v>743</v>
      </c>
      <c r="J133" s="575" t="s">
        <v>744</v>
      </c>
      <c r="K133" s="576" t="s">
        <v>532</v>
      </c>
      <c r="L133" s="573" t="s">
        <v>521</v>
      </c>
      <c r="M133" s="112">
        <v>172800</v>
      </c>
      <c r="N133" s="568">
        <v>172800</v>
      </c>
      <c r="O133" s="569">
        <v>43842</v>
      </c>
      <c r="P133" s="113">
        <v>0</v>
      </c>
      <c r="Q133" s="113">
        <v>0</v>
      </c>
      <c r="R133" s="114">
        <v>0</v>
      </c>
      <c r="S133" s="114">
        <v>0</v>
      </c>
      <c r="T133" s="114">
        <f t="shared" si="3"/>
        <v>172800</v>
      </c>
      <c r="U133" s="570"/>
    </row>
    <row r="134" spans="1:21" s="571" customFormat="1" ht="30" customHeight="1">
      <c r="A134" s="563">
        <v>102.5</v>
      </c>
      <c r="B134" s="574">
        <v>102.5</v>
      </c>
      <c r="C134" s="168">
        <v>102.5</v>
      </c>
      <c r="D134" s="168">
        <v>102.5</v>
      </c>
      <c r="E134" s="163">
        <v>102.5</v>
      </c>
      <c r="F134" s="110"/>
      <c r="G134" s="111"/>
      <c r="H134" s="110"/>
      <c r="I134" s="565" t="s">
        <v>745</v>
      </c>
      <c r="J134" s="575" t="s">
        <v>746</v>
      </c>
      <c r="K134" s="576" t="s">
        <v>532</v>
      </c>
      <c r="L134" s="573" t="s">
        <v>521</v>
      </c>
      <c r="M134" s="112">
        <v>172800</v>
      </c>
      <c r="N134" s="568">
        <v>172800</v>
      </c>
      <c r="O134" s="569">
        <v>43842</v>
      </c>
      <c r="P134" s="113">
        <v>0</v>
      </c>
      <c r="Q134" s="113">
        <v>0</v>
      </c>
      <c r="R134" s="114">
        <v>0</v>
      </c>
      <c r="S134" s="114">
        <v>0</v>
      </c>
      <c r="T134" s="114">
        <f t="shared" si="3"/>
        <v>172800</v>
      </c>
      <c r="U134" s="570"/>
    </row>
    <row r="135" spans="1:21" s="571" customFormat="1" ht="30" customHeight="1">
      <c r="A135" s="563">
        <v>102.6</v>
      </c>
      <c r="B135" s="574">
        <v>102.6</v>
      </c>
      <c r="C135" s="168">
        <v>102.6</v>
      </c>
      <c r="D135" s="168">
        <v>102.6</v>
      </c>
      <c r="E135" s="163">
        <v>102.6</v>
      </c>
      <c r="F135" s="110"/>
      <c r="G135" s="111"/>
      <c r="H135" s="110"/>
      <c r="I135" s="565" t="s">
        <v>747</v>
      </c>
      <c r="J135" s="575" t="s">
        <v>748</v>
      </c>
      <c r="K135" s="576" t="s">
        <v>532</v>
      </c>
      <c r="L135" s="573" t="s">
        <v>521</v>
      </c>
      <c r="M135" s="112">
        <v>172800</v>
      </c>
      <c r="N135" s="568">
        <v>172800</v>
      </c>
      <c r="O135" s="569">
        <v>43842</v>
      </c>
      <c r="P135" s="113">
        <v>0</v>
      </c>
      <c r="Q135" s="113">
        <v>0</v>
      </c>
      <c r="R135" s="114">
        <v>0</v>
      </c>
      <c r="S135" s="114">
        <v>0</v>
      </c>
      <c r="T135" s="114">
        <f t="shared" si="3"/>
        <v>172800</v>
      </c>
      <c r="U135" s="570"/>
    </row>
    <row r="136" spans="1:21" s="571" customFormat="1" ht="30" customHeight="1">
      <c r="A136" s="563">
        <v>102.7</v>
      </c>
      <c r="B136" s="574">
        <v>102.7</v>
      </c>
      <c r="C136" s="168">
        <v>102.7</v>
      </c>
      <c r="D136" s="168">
        <v>102.7</v>
      </c>
      <c r="E136" s="163">
        <v>102.7</v>
      </c>
      <c r="F136" s="110"/>
      <c r="G136" s="111"/>
      <c r="H136" s="110"/>
      <c r="I136" s="565" t="s">
        <v>749</v>
      </c>
      <c r="J136" s="575" t="s">
        <v>750</v>
      </c>
      <c r="K136" s="576" t="s">
        <v>532</v>
      </c>
      <c r="L136" s="573" t="s">
        <v>521</v>
      </c>
      <c r="M136" s="112">
        <v>172800</v>
      </c>
      <c r="N136" s="568">
        <v>172800</v>
      </c>
      <c r="O136" s="569">
        <v>43842</v>
      </c>
      <c r="P136" s="113">
        <v>0</v>
      </c>
      <c r="Q136" s="113">
        <v>0</v>
      </c>
      <c r="R136" s="114">
        <v>0</v>
      </c>
      <c r="S136" s="114">
        <v>0</v>
      </c>
      <c r="T136" s="114">
        <f t="shared" si="3"/>
        <v>172800</v>
      </c>
      <c r="U136" s="570"/>
    </row>
    <row r="137" spans="1:21" s="571" customFormat="1" ht="30" customHeight="1">
      <c r="A137" s="563">
        <v>102.8</v>
      </c>
      <c r="B137" s="574">
        <v>102.8</v>
      </c>
      <c r="C137" s="168">
        <v>102.8</v>
      </c>
      <c r="D137" s="168">
        <v>102.8</v>
      </c>
      <c r="E137" s="163">
        <v>102.8</v>
      </c>
      <c r="F137" s="110"/>
      <c r="G137" s="111"/>
      <c r="H137" s="110"/>
      <c r="I137" s="565" t="s">
        <v>751</v>
      </c>
      <c r="J137" s="575" t="s">
        <v>752</v>
      </c>
      <c r="K137" s="576" t="s">
        <v>532</v>
      </c>
      <c r="L137" s="573" t="s">
        <v>521</v>
      </c>
      <c r="M137" s="112">
        <v>172800</v>
      </c>
      <c r="N137" s="568">
        <v>172800</v>
      </c>
      <c r="O137" s="569">
        <v>43842</v>
      </c>
      <c r="P137" s="113">
        <v>0</v>
      </c>
      <c r="Q137" s="113">
        <v>0</v>
      </c>
      <c r="R137" s="114">
        <v>0</v>
      </c>
      <c r="S137" s="114">
        <v>0</v>
      </c>
      <c r="T137" s="114">
        <f t="shared" si="3"/>
        <v>172800</v>
      </c>
      <c r="U137" s="570"/>
    </row>
    <row r="138" spans="1:21" s="571" customFormat="1" ht="30" customHeight="1">
      <c r="A138" s="563">
        <v>105</v>
      </c>
      <c r="B138" s="574">
        <v>105</v>
      </c>
      <c r="C138" s="168">
        <v>105</v>
      </c>
      <c r="D138" s="168">
        <v>105</v>
      </c>
      <c r="E138" s="163">
        <v>105</v>
      </c>
      <c r="F138" s="110"/>
      <c r="G138" s="111"/>
      <c r="H138" s="110"/>
      <c r="I138" s="565" t="s">
        <v>753</v>
      </c>
      <c r="J138" s="575" t="s">
        <v>1994</v>
      </c>
      <c r="K138" s="576" t="s">
        <v>574</v>
      </c>
      <c r="L138" s="573" t="s">
        <v>521</v>
      </c>
      <c r="M138" s="112">
        <v>420000</v>
      </c>
      <c r="N138" s="568">
        <v>420000</v>
      </c>
      <c r="O138" s="569">
        <v>43747</v>
      </c>
      <c r="P138" s="113">
        <v>0</v>
      </c>
      <c r="Q138" s="113">
        <v>0</v>
      </c>
      <c r="R138" s="114">
        <v>66841</v>
      </c>
      <c r="S138" s="114">
        <v>0</v>
      </c>
      <c r="T138" s="114">
        <f t="shared" si="3"/>
        <v>353159</v>
      </c>
      <c r="U138" s="570" t="s">
        <v>711</v>
      </c>
    </row>
    <row r="139" spans="1:21" s="571" customFormat="1" ht="47.25" customHeight="1">
      <c r="A139" s="563">
        <v>106.1</v>
      </c>
      <c r="B139" s="574">
        <v>106.1</v>
      </c>
      <c r="C139" s="168">
        <v>106.1</v>
      </c>
      <c r="D139" s="168">
        <v>106.1</v>
      </c>
      <c r="E139" s="163">
        <v>106.1</v>
      </c>
      <c r="F139" s="110"/>
      <c r="G139" s="111"/>
      <c r="H139" s="110"/>
      <c r="I139" s="565" t="s">
        <v>754</v>
      </c>
      <c r="J139" s="575" t="s">
        <v>755</v>
      </c>
      <c r="K139" s="576" t="s">
        <v>532</v>
      </c>
      <c r="L139" s="573" t="s">
        <v>521</v>
      </c>
      <c r="M139" s="112">
        <v>120000</v>
      </c>
      <c r="N139" s="568">
        <v>107217</v>
      </c>
      <c r="O139" s="569">
        <v>43826</v>
      </c>
      <c r="P139" s="113">
        <v>1</v>
      </c>
      <c r="Q139" s="113">
        <v>0</v>
      </c>
      <c r="R139" s="114">
        <v>107217</v>
      </c>
      <c r="S139" s="114">
        <v>0</v>
      </c>
      <c r="T139" s="114">
        <f t="shared" si="3"/>
        <v>0</v>
      </c>
      <c r="U139" s="570" t="s">
        <v>1991</v>
      </c>
    </row>
    <row r="140" spans="1:21" s="571" customFormat="1" ht="30" customHeight="1">
      <c r="A140" s="563">
        <v>106.2</v>
      </c>
      <c r="B140" s="574">
        <v>106.2</v>
      </c>
      <c r="C140" s="168">
        <v>106.2</v>
      </c>
      <c r="D140" s="168">
        <v>106.2</v>
      </c>
      <c r="E140" s="163">
        <v>106.2</v>
      </c>
      <c r="F140" s="110"/>
      <c r="G140" s="111"/>
      <c r="H140" s="110"/>
      <c r="I140" s="565" t="s">
        <v>756</v>
      </c>
      <c r="J140" s="575" t="s">
        <v>757</v>
      </c>
      <c r="K140" s="576" t="s">
        <v>532</v>
      </c>
      <c r="L140" s="573" t="s">
        <v>521</v>
      </c>
      <c r="M140" s="112">
        <v>120000</v>
      </c>
      <c r="N140" s="568">
        <v>142458</v>
      </c>
      <c r="O140" s="569">
        <v>43718</v>
      </c>
      <c r="P140" s="113">
        <v>1</v>
      </c>
      <c r="Q140" s="113">
        <v>0</v>
      </c>
      <c r="R140" s="114">
        <v>142458</v>
      </c>
      <c r="S140" s="114">
        <v>0</v>
      </c>
      <c r="T140" s="114">
        <f t="shared" si="3"/>
        <v>0</v>
      </c>
      <c r="U140" s="570" t="s">
        <v>1197</v>
      </c>
    </row>
    <row r="141" spans="1:21" s="571" customFormat="1" ht="30" customHeight="1">
      <c r="A141" s="563">
        <v>106.3</v>
      </c>
      <c r="B141" s="574">
        <v>106.3</v>
      </c>
      <c r="C141" s="168">
        <v>106.3</v>
      </c>
      <c r="D141" s="168">
        <v>106.3</v>
      </c>
      <c r="E141" s="163">
        <v>106.3</v>
      </c>
      <c r="F141" s="110"/>
      <c r="G141" s="111"/>
      <c r="H141" s="110"/>
      <c r="I141" s="565" t="s">
        <v>758</v>
      </c>
      <c r="J141" s="575" t="s">
        <v>759</v>
      </c>
      <c r="K141" s="576" t="s">
        <v>532</v>
      </c>
      <c r="L141" s="573" t="s">
        <v>521</v>
      </c>
      <c r="M141" s="112">
        <v>120000</v>
      </c>
      <c r="N141" s="568">
        <v>142458</v>
      </c>
      <c r="O141" s="569">
        <v>43718</v>
      </c>
      <c r="P141" s="113">
        <v>1</v>
      </c>
      <c r="Q141" s="113">
        <v>0</v>
      </c>
      <c r="R141" s="114">
        <v>142458</v>
      </c>
      <c r="S141" s="114">
        <v>0</v>
      </c>
      <c r="T141" s="114">
        <f t="shared" si="3"/>
        <v>0</v>
      </c>
      <c r="U141" s="570" t="s">
        <v>1197</v>
      </c>
    </row>
    <row r="142" spans="1:21" s="571" customFormat="1" ht="50.25" customHeight="1">
      <c r="A142" s="563">
        <v>106.4</v>
      </c>
      <c r="B142" s="574">
        <v>106.4</v>
      </c>
      <c r="C142" s="168">
        <v>106.4</v>
      </c>
      <c r="D142" s="168">
        <v>106.4</v>
      </c>
      <c r="E142" s="163">
        <v>106.4</v>
      </c>
      <c r="F142" s="110"/>
      <c r="G142" s="111"/>
      <c r="H142" s="110"/>
      <c r="I142" s="565" t="s">
        <v>760</v>
      </c>
      <c r="J142" s="575" t="s">
        <v>761</v>
      </c>
      <c r="K142" s="576" t="s">
        <v>532</v>
      </c>
      <c r="L142" s="573" t="s">
        <v>521</v>
      </c>
      <c r="M142" s="112">
        <v>120000</v>
      </c>
      <c r="N142" s="568">
        <v>107217</v>
      </c>
      <c r="O142" s="569">
        <v>43826</v>
      </c>
      <c r="P142" s="113">
        <v>1</v>
      </c>
      <c r="Q142" s="113">
        <v>0</v>
      </c>
      <c r="R142" s="114">
        <v>107217</v>
      </c>
      <c r="S142" s="114">
        <v>0</v>
      </c>
      <c r="T142" s="114">
        <f t="shared" si="3"/>
        <v>0</v>
      </c>
      <c r="U142" s="570" t="s">
        <v>1991</v>
      </c>
    </row>
    <row r="143" spans="1:21" s="571" customFormat="1" ht="51" customHeight="1">
      <c r="A143" s="563">
        <v>106.5</v>
      </c>
      <c r="B143" s="574">
        <v>106.5</v>
      </c>
      <c r="C143" s="168">
        <v>106.5</v>
      </c>
      <c r="D143" s="168">
        <v>106.5</v>
      </c>
      <c r="E143" s="163">
        <v>106.5</v>
      </c>
      <c r="F143" s="110"/>
      <c r="G143" s="111"/>
      <c r="H143" s="110"/>
      <c r="I143" s="565" t="s">
        <v>762</v>
      </c>
      <c r="J143" s="575" t="s">
        <v>763</v>
      </c>
      <c r="K143" s="576" t="s">
        <v>532</v>
      </c>
      <c r="L143" s="573" t="s">
        <v>521</v>
      </c>
      <c r="M143" s="112">
        <v>120000</v>
      </c>
      <c r="N143" s="568">
        <v>107217</v>
      </c>
      <c r="O143" s="569">
        <v>43826</v>
      </c>
      <c r="P143" s="113">
        <v>1</v>
      </c>
      <c r="Q143" s="113">
        <v>0</v>
      </c>
      <c r="R143" s="114">
        <v>107217</v>
      </c>
      <c r="S143" s="114">
        <v>0</v>
      </c>
      <c r="T143" s="114">
        <f t="shared" si="3"/>
        <v>0</v>
      </c>
      <c r="U143" s="570" t="s">
        <v>1991</v>
      </c>
    </row>
    <row r="144" spans="1:21" s="571" customFormat="1" ht="30" customHeight="1">
      <c r="A144" s="563">
        <v>106.6</v>
      </c>
      <c r="B144" s="574">
        <v>106.6</v>
      </c>
      <c r="C144" s="168">
        <v>106.6</v>
      </c>
      <c r="D144" s="168">
        <v>106.6</v>
      </c>
      <c r="E144" s="163">
        <v>106.6</v>
      </c>
      <c r="F144" s="110"/>
      <c r="G144" s="111"/>
      <c r="H144" s="110"/>
      <c r="I144" s="565" t="s">
        <v>764</v>
      </c>
      <c r="J144" s="575" t="s">
        <v>765</v>
      </c>
      <c r="K144" s="576" t="s">
        <v>532</v>
      </c>
      <c r="L144" s="573" t="s">
        <v>521</v>
      </c>
      <c r="M144" s="112">
        <v>120000</v>
      </c>
      <c r="N144" s="568">
        <v>142458</v>
      </c>
      <c r="O144" s="569">
        <v>43718</v>
      </c>
      <c r="P144" s="113">
        <v>1</v>
      </c>
      <c r="Q144" s="113">
        <v>0</v>
      </c>
      <c r="R144" s="114">
        <v>142458</v>
      </c>
      <c r="S144" s="114">
        <v>0</v>
      </c>
      <c r="T144" s="114">
        <f t="shared" si="3"/>
        <v>0</v>
      </c>
      <c r="U144" s="570" t="s">
        <v>1197</v>
      </c>
    </row>
    <row r="145" spans="1:21" s="571" customFormat="1" ht="30" customHeight="1">
      <c r="A145" s="563">
        <v>106.7</v>
      </c>
      <c r="B145" s="574">
        <v>106.7</v>
      </c>
      <c r="C145" s="168">
        <v>106.7</v>
      </c>
      <c r="D145" s="168">
        <v>106.7</v>
      </c>
      <c r="E145" s="163">
        <v>106.7</v>
      </c>
      <c r="F145" s="110"/>
      <c r="G145" s="111"/>
      <c r="H145" s="110"/>
      <c r="I145" s="565" t="s">
        <v>766</v>
      </c>
      <c r="J145" s="575" t="s">
        <v>767</v>
      </c>
      <c r="K145" s="576" t="s">
        <v>532</v>
      </c>
      <c r="L145" s="573" t="s">
        <v>521</v>
      </c>
      <c r="M145" s="112">
        <v>120000</v>
      </c>
      <c r="N145" s="568">
        <v>142458</v>
      </c>
      <c r="O145" s="569">
        <v>43718</v>
      </c>
      <c r="P145" s="113">
        <v>1</v>
      </c>
      <c r="Q145" s="113">
        <v>0</v>
      </c>
      <c r="R145" s="114">
        <v>142458</v>
      </c>
      <c r="S145" s="114">
        <v>0</v>
      </c>
      <c r="T145" s="114">
        <f t="shared" si="3"/>
        <v>0</v>
      </c>
      <c r="U145" s="570" t="s">
        <v>1197</v>
      </c>
    </row>
    <row r="146" spans="1:21" s="571" customFormat="1" ht="51" customHeight="1">
      <c r="A146" s="563">
        <v>106.8</v>
      </c>
      <c r="B146" s="574">
        <v>106.8</v>
      </c>
      <c r="C146" s="168">
        <v>106.8</v>
      </c>
      <c r="D146" s="168">
        <v>106.8</v>
      </c>
      <c r="E146" s="163">
        <v>106.8</v>
      </c>
      <c r="F146" s="110"/>
      <c r="G146" s="111"/>
      <c r="H146" s="110"/>
      <c r="I146" s="565" t="s">
        <v>768</v>
      </c>
      <c r="J146" s="575" t="s">
        <v>769</v>
      </c>
      <c r="K146" s="576" t="s">
        <v>532</v>
      </c>
      <c r="L146" s="573" t="s">
        <v>521</v>
      </c>
      <c r="M146" s="112">
        <v>120000</v>
      </c>
      <c r="N146" s="568">
        <v>107217</v>
      </c>
      <c r="O146" s="569">
        <v>43826</v>
      </c>
      <c r="P146" s="113">
        <v>1</v>
      </c>
      <c r="Q146" s="113">
        <v>0</v>
      </c>
      <c r="R146" s="114">
        <v>107217</v>
      </c>
      <c r="S146" s="114">
        <v>0</v>
      </c>
      <c r="T146" s="114">
        <f t="shared" si="3"/>
        <v>0</v>
      </c>
      <c r="U146" s="570" t="s">
        <v>1991</v>
      </c>
    </row>
    <row r="147" spans="1:21" s="571" customFormat="1" ht="30" customHeight="1">
      <c r="A147" s="563">
        <v>106.9</v>
      </c>
      <c r="B147" s="574">
        <v>106.9</v>
      </c>
      <c r="C147" s="168">
        <v>106.9</v>
      </c>
      <c r="D147" s="168">
        <v>106.9</v>
      </c>
      <c r="E147" s="163">
        <v>106.9</v>
      </c>
      <c r="F147" s="110"/>
      <c r="G147" s="111"/>
      <c r="H147" s="110"/>
      <c r="I147" s="565" t="s">
        <v>770</v>
      </c>
      <c r="J147" s="575" t="s">
        <v>771</v>
      </c>
      <c r="K147" s="576" t="s">
        <v>532</v>
      </c>
      <c r="L147" s="573" t="s">
        <v>521</v>
      </c>
      <c r="M147" s="112">
        <v>120000</v>
      </c>
      <c r="N147" s="568">
        <v>142458</v>
      </c>
      <c r="O147" s="569">
        <v>43718</v>
      </c>
      <c r="P147" s="113">
        <v>1</v>
      </c>
      <c r="Q147" s="113">
        <v>0</v>
      </c>
      <c r="R147" s="114">
        <v>142458</v>
      </c>
      <c r="S147" s="114">
        <v>0</v>
      </c>
      <c r="T147" s="114">
        <f t="shared" si="3"/>
        <v>0</v>
      </c>
      <c r="U147" s="570" t="s">
        <v>1197</v>
      </c>
    </row>
    <row r="148" spans="1:21" s="571" customFormat="1" ht="54" customHeight="1">
      <c r="A148" s="563">
        <v>106.1</v>
      </c>
      <c r="B148" s="574">
        <v>106.1</v>
      </c>
      <c r="C148" s="168">
        <v>106.1</v>
      </c>
      <c r="D148" s="168">
        <v>106.1</v>
      </c>
      <c r="E148" s="163">
        <v>106.1</v>
      </c>
      <c r="F148" s="110"/>
      <c r="G148" s="111"/>
      <c r="H148" s="110"/>
      <c r="I148" s="565" t="s">
        <v>772</v>
      </c>
      <c r="J148" s="575" t="s">
        <v>773</v>
      </c>
      <c r="K148" s="576" t="s">
        <v>532</v>
      </c>
      <c r="L148" s="573" t="s">
        <v>521</v>
      </c>
      <c r="M148" s="112">
        <v>120000</v>
      </c>
      <c r="N148" s="568">
        <v>107217</v>
      </c>
      <c r="O148" s="569">
        <v>43826</v>
      </c>
      <c r="P148" s="113">
        <v>1</v>
      </c>
      <c r="Q148" s="113">
        <v>0</v>
      </c>
      <c r="R148" s="114">
        <v>107217</v>
      </c>
      <c r="S148" s="114">
        <v>0</v>
      </c>
      <c r="T148" s="114">
        <f t="shared" si="3"/>
        <v>0</v>
      </c>
      <c r="U148" s="570" t="s">
        <v>1991</v>
      </c>
    </row>
    <row r="149" spans="1:21" s="571" customFormat="1" ht="47.25" customHeight="1">
      <c r="A149" s="563">
        <v>106.11</v>
      </c>
      <c r="B149" s="574">
        <v>106.11</v>
      </c>
      <c r="C149" s="168">
        <v>106.11</v>
      </c>
      <c r="D149" s="168">
        <v>106.11</v>
      </c>
      <c r="E149" s="163">
        <v>106.11</v>
      </c>
      <c r="F149" s="110"/>
      <c r="G149" s="111"/>
      <c r="H149" s="110"/>
      <c r="I149" s="565" t="s">
        <v>774</v>
      </c>
      <c r="J149" s="575" t="s">
        <v>775</v>
      </c>
      <c r="K149" s="576" t="s">
        <v>532</v>
      </c>
      <c r="L149" s="573" t="s">
        <v>521</v>
      </c>
      <c r="M149" s="112">
        <v>120000</v>
      </c>
      <c r="N149" s="568">
        <v>107217</v>
      </c>
      <c r="O149" s="569">
        <v>43826</v>
      </c>
      <c r="P149" s="113">
        <v>1</v>
      </c>
      <c r="Q149" s="113">
        <v>0</v>
      </c>
      <c r="R149" s="114">
        <v>107217</v>
      </c>
      <c r="S149" s="114">
        <v>0</v>
      </c>
      <c r="T149" s="114">
        <f t="shared" si="3"/>
        <v>0</v>
      </c>
      <c r="U149" s="570" t="s">
        <v>1991</v>
      </c>
    </row>
    <row r="150" spans="1:21" s="571" customFormat="1" ht="30" customHeight="1">
      <c r="A150" s="563">
        <v>106.12</v>
      </c>
      <c r="B150" s="574">
        <v>106.12</v>
      </c>
      <c r="C150" s="168">
        <v>106.12</v>
      </c>
      <c r="D150" s="168">
        <v>106.12</v>
      </c>
      <c r="E150" s="163">
        <v>106.12</v>
      </c>
      <c r="F150" s="110"/>
      <c r="G150" s="111"/>
      <c r="H150" s="110"/>
      <c r="I150" s="565" t="s">
        <v>776</v>
      </c>
      <c r="J150" s="575" t="s">
        <v>777</v>
      </c>
      <c r="K150" s="576" t="s">
        <v>532</v>
      </c>
      <c r="L150" s="573" t="s">
        <v>521</v>
      </c>
      <c r="M150" s="112">
        <v>120000</v>
      </c>
      <c r="N150" s="568">
        <v>142458</v>
      </c>
      <c r="O150" s="569">
        <v>43718</v>
      </c>
      <c r="P150" s="113">
        <v>1</v>
      </c>
      <c r="Q150" s="113">
        <v>0</v>
      </c>
      <c r="R150" s="114">
        <v>142458</v>
      </c>
      <c r="S150" s="114">
        <v>0</v>
      </c>
      <c r="T150" s="114">
        <f t="shared" si="3"/>
        <v>0</v>
      </c>
      <c r="U150" s="570" t="s">
        <v>1197</v>
      </c>
    </row>
    <row r="151" spans="1:21" s="571" customFormat="1" ht="30" customHeight="1">
      <c r="A151" s="563">
        <v>106.13</v>
      </c>
      <c r="B151" s="574">
        <v>106.13</v>
      </c>
      <c r="C151" s="168">
        <v>106.13</v>
      </c>
      <c r="D151" s="168">
        <v>106.13</v>
      </c>
      <c r="E151" s="163">
        <v>106.13</v>
      </c>
      <c r="F151" s="110"/>
      <c r="G151" s="111"/>
      <c r="H151" s="110"/>
      <c r="I151" s="565" t="s">
        <v>778</v>
      </c>
      <c r="J151" s="575" t="s">
        <v>779</v>
      </c>
      <c r="K151" s="576" t="s">
        <v>532</v>
      </c>
      <c r="L151" s="573" t="s">
        <v>521</v>
      </c>
      <c r="M151" s="112">
        <v>120000</v>
      </c>
      <c r="N151" s="568">
        <v>142458</v>
      </c>
      <c r="O151" s="569">
        <v>43718</v>
      </c>
      <c r="P151" s="113">
        <v>1</v>
      </c>
      <c r="Q151" s="113">
        <v>0</v>
      </c>
      <c r="R151" s="114">
        <v>142458</v>
      </c>
      <c r="S151" s="114">
        <v>0</v>
      </c>
      <c r="T151" s="114">
        <f t="shared" si="3"/>
        <v>0</v>
      </c>
      <c r="U151" s="570" t="s">
        <v>1197</v>
      </c>
    </row>
    <row r="152" spans="1:21" s="571" customFormat="1" ht="50.25" customHeight="1">
      <c r="A152" s="563">
        <v>106.14</v>
      </c>
      <c r="B152" s="574">
        <v>106.14</v>
      </c>
      <c r="C152" s="168">
        <v>106.14</v>
      </c>
      <c r="D152" s="168">
        <v>106.14</v>
      </c>
      <c r="E152" s="163">
        <v>106.14</v>
      </c>
      <c r="F152" s="110"/>
      <c r="G152" s="111"/>
      <c r="H152" s="110"/>
      <c r="I152" s="565" t="s">
        <v>780</v>
      </c>
      <c r="J152" s="575" t="s">
        <v>781</v>
      </c>
      <c r="K152" s="576" t="s">
        <v>532</v>
      </c>
      <c r="L152" s="573" t="s">
        <v>521</v>
      </c>
      <c r="M152" s="112">
        <v>120000</v>
      </c>
      <c r="N152" s="568">
        <v>107217</v>
      </c>
      <c r="O152" s="569">
        <v>43826</v>
      </c>
      <c r="P152" s="113">
        <v>1</v>
      </c>
      <c r="Q152" s="113">
        <v>0</v>
      </c>
      <c r="R152" s="114">
        <v>107217</v>
      </c>
      <c r="S152" s="114">
        <v>0</v>
      </c>
      <c r="T152" s="114">
        <f t="shared" si="3"/>
        <v>0</v>
      </c>
      <c r="U152" s="570" t="s">
        <v>1991</v>
      </c>
    </row>
    <row r="153" spans="1:21" s="571" customFormat="1" ht="30" customHeight="1">
      <c r="A153" s="563">
        <v>107.1</v>
      </c>
      <c r="B153" s="574">
        <v>107.1</v>
      </c>
      <c r="C153" s="168">
        <v>107.1</v>
      </c>
      <c r="D153" s="168">
        <v>107.1</v>
      </c>
      <c r="E153" s="163">
        <v>107.1</v>
      </c>
      <c r="F153" s="110"/>
      <c r="G153" s="111"/>
      <c r="H153" s="110"/>
      <c r="I153" s="565" t="s">
        <v>782</v>
      </c>
      <c r="J153" s="575" t="s">
        <v>783</v>
      </c>
      <c r="K153" s="576" t="s">
        <v>532</v>
      </c>
      <c r="L153" s="573" t="s">
        <v>521</v>
      </c>
      <c r="M153" s="112">
        <v>156801</v>
      </c>
      <c r="N153" s="568">
        <v>156801</v>
      </c>
      <c r="O153" s="569">
        <v>43870</v>
      </c>
      <c r="P153" s="113">
        <v>0</v>
      </c>
      <c r="Q153" s="113">
        <v>0</v>
      </c>
      <c r="R153" s="114">
        <v>0</v>
      </c>
      <c r="S153" s="114">
        <v>0</v>
      </c>
      <c r="T153" s="114">
        <f t="shared" si="3"/>
        <v>156801</v>
      </c>
      <c r="U153" s="570"/>
    </row>
    <row r="154" spans="1:21" s="571" customFormat="1" ht="30" customHeight="1">
      <c r="A154" s="563">
        <v>107.2</v>
      </c>
      <c r="B154" s="574">
        <v>107.2</v>
      </c>
      <c r="C154" s="168">
        <v>107.2</v>
      </c>
      <c r="D154" s="168">
        <v>107.2</v>
      </c>
      <c r="E154" s="163">
        <v>107.2</v>
      </c>
      <c r="F154" s="110"/>
      <c r="G154" s="111"/>
      <c r="H154" s="110"/>
      <c r="I154" s="565" t="s">
        <v>784</v>
      </c>
      <c r="J154" s="575" t="s">
        <v>785</v>
      </c>
      <c r="K154" s="576" t="s">
        <v>532</v>
      </c>
      <c r="L154" s="573" t="s">
        <v>521</v>
      </c>
      <c r="M154" s="112">
        <v>156801</v>
      </c>
      <c r="N154" s="568">
        <v>156801</v>
      </c>
      <c r="O154" s="569">
        <v>43870</v>
      </c>
      <c r="P154" s="113">
        <v>0</v>
      </c>
      <c r="Q154" s="113">
        <v>0</v>
      </c>
      <c r="R154" s="114">
        <v>0</v>
      </c>
      <c r="S154" s="114">
        <v>0</v>
      </c>
      <c r="T154" s="114">
        <f t="shared" si="3"/>
        <v>156801</v>
      </c>
      <c r="U154" s="570"/>
    </row>
    <row r="155" spans="1:21" s="571" customFormat="1" ht="30" customHeight="1">
      <c r="A155" s="563">
        <v>107.3</v>
      </c>
      <c r="B155" s="574">
        <v>107.3</v>
      </c>
      <c r="C155" s="168">
        <v>107.3</v>
      </c>
      <c r="D155" s="168">
        <v>107.3</v>
      </c>
      <c r="E155" s="163">
        <v>107.3</v>
      </c>
      <c r="F155" s="110"/>
      <c r="G155" s="111"/>
      <c r="H155" s="110"/>
      <c r="I155" s="565" t="s">
        <v>786</v>
      </c>
      <c r="J155" s="575" t="s">
        <v>787</v>
      </c>
      <c r="K155" s="576" t="s">
        <v>532</v>
      </c>
      <c r="L155" s="573" t="s">
        <v>521</v>
      </c>
      <c r="M155" s="112">
        <v>156801</v>
      </c>
      <c r="N155" s="568">
        <v>156801</v>
      </c>
      <c r="O155" s="569">
        <v>43870</v>
      </c>
      <c r="P155" s="113">
        <v>0</v>
      </c>
      <c r="Q155" s="113">
        <v>0</v>
      </c>
      <c r="R155" s="114">
        <v>0</v>
      </c>
      <c r="S155" s="114">
        <v>0</v>
      </c>
      <c r="T155" s="114">
        <f t="shared" si="3"/>
        <v>156801</v>
      </c>
      <c r="U155" s="570"/>
    </row>
    <row r="156" spans="1:21" s="571" customFormat="1" ht="30" customHeight="1">
      <c r="A156" s="563">
        <v>107.4</v>
      </c>
      <c r="B156" s="574">
        <v>107.4</v>
      </c>
      <c r="C156" s="168">
        <v>107.4</v>
      </c>
      <c r="D156" s="168">
        <v>107.4</v>
      </c>
      <c r="E156" s="163">
        <v>107.4</v>
      </c>
      <c r="F156" s="110"/>
      <c r="G156" s="111"/>
      <c r="H156" s="110"/>
      <c r="I156" s="565" t="s">
        <v>788</v>
      </c>
      <c r="J156" s="575" t="s">
        <v>789</v>
      </c>
      <c r="K156" s="576" t="s">
        <v>532</v>
      </c>
      <c r="L156" s="573" t="s">
        <v>521</v>
      </c>
      <c r="M156" s="112">
        <v>156801</v>
      </c>
      <c r="N156" s="568">
        <v>156801</v>
      </c>
      <c r="O156" s="569">
        <v>43870</v>
      </c>
      <c r="P156" s="113">
        <v>0</v>
      </c>
      <c r="Q156" s="113">
        <v>0</v>
      </c>
      <c r="R156" s="114">
        <v>0</v>
      </c>
      <c r="S156" s="114">
        <v>0</v>
      </c>
      <c r="T156" s="114">
        <f t="shared" si="3"/>
        <v>156801</v>
      </c>
      <c r="U156" s="570"/>
    </row>
    <row r="157" spans="1:21" s="571" customFormat="1" ht="30" customHeight="1">
      <c r="A157" s="563">
        <v>107.5</v>
      </c>
      <c r="B157" s="574">
        <v>107.5</v>
      </c>
      <c r="C157" s="168">
        <v>107.5</v>
      </c>
      <c r="D157" s="168">
        <v>107.5</v>
      </c>
      <c r="E157" s="163">
        <v>107.5</v>
      </c>
      <c r="F157" s="110"/>
      <c r="G157" s="111"/>
      <c r="H157" s="110"/>
      <c r="I157" s="565" t="s">
        <v>790</v>
      </c>
      <c r="J157" s="575" t="s">
        <v>791</v>
      </c>
      <c r="K157" s="576" t="s">
        <v>532</v>
      </c>
      <c r="L157" s="573" t="s">
        <v>521</v>
      </c>
      <c r="M157" s="112">
        <v>156801</v>
      </c>
      <c r="N157" s="568">
        <v>156801</v>
      </c>
      <c r="O157" s="569">
        <v>43870</v>
      </c>
      <c r="P157" s="113">
        <v>0</v>
      </c>
      <c r="Q157" s="113">
        <v>0</v>
      </c>
      <c r="R157" s="114">
        <v>0</v>
      </c>
      <c r="S157" s="114">
        <v>0</v>
      </c>
      <c r="T157" s="114">
        <f t="shared" si="3"/>
        <v>156801</v>
      </c>
      <c r="U157" s="570"/>
    </row>
    <row r="158" spans="1:21" s="571" customFormat="1" ht="30" customHeight="1">
      <c r="A158" s="563">
        <v>107.6</v>
      </c>
      <c r="B158" s="574">
        <v>107.6</v>
      </c>
      <c r="C158" s="168">
        <v>107.6</v>
      </c>
      <c r="D158" s="168">
        <v>107.6</v>
      </c>
      <c r="E158" s="163">
        <v>107.6</v>
      </c>
      <c r="F158" s="110"/>
      <c r="G158" s="111"/>
      <c r="H158" s="110"/>
      <c r="I158" s="565" t="s">
        <v>792</v>
      </c>
      <c r="J158" s="575" t="s">
        <v>793</v>
      </c>
      <c r="K158" s="576" t="s">
        <v>532</v>
      </c>
      <c r="L158" s="573" t="s">
        <v>521</v>
      </c>
      <c r="M158" s="112">
        <v>156801</v>
      </c>
      <c r="N158" s="568">
        <v>156801</v>
      </c>
      <c r="O158" s="569">
        <v>43870</v>
      </c>
      <c r="P158" s="113">
        <v>0</v>
      </c>
      <c r="Q158" s="113">
        <v>0</v>
      </c>
      <c r="R158" s="114">
        <v>0</v>
      </c>
      <c r="S158" s="114">
        <v>0</v>
      </c>
      <c r="T158" s="114">
        <f t="shared" si="3"/>
        <v>156801</v>
      </c>
      <c r="U158" s="570"/>
    </row>
    <row r="159" spans="1:21" s="571" customFormat="1" ht="30" customHeight="1">
      <c r="A159" s="563">
        <v>109.1</v>
      </c>
      <c r="B159" s="574">
        <v>109.1</v>
      </c>
      <c r="C159" s="168">
        <v>109.1</v>
      </c>
      <c r="D159" s="168">
        <v>109.1</v>
      </c>
      <c r="E159" s="163">
        <v>109.1</v>
      </c>
      <c r="F159" s="110"/>
      <c r="G159" s="111"/>
      <c r="H159" s="110"/>
      <c r="I159" s="565" t="s">
        <v>794</v>
      </c>
      <c r="J159" s="575" t="s">
        <v>795</v>
      </c>
      <c r="K159" s="576" t="s">
        <v>532</v>
      </c>
      <c r="L159" s="573" t="s">
        <v>521</v>
      </c>
      <c r="M159" s="112">
        <v>100800</v>
      </c>
      <c r="N159" s="568">
        <v>100800</v>
      </c>
      <c r="O159" s="569">
        <v>43886</v>
      </c>
      <c r="P159" s="113">
        <v>0</v>
      </c>
      <c r="Q159" s="113">
        <v>0</v>
      </c>
      <c r="R159" s="114">
        <v>0</v>
      </c>
      <c r="S159" s="114">
        <v>0</v>
      </c>
      <c r="T159" s="114">
        <f t="shared" si="3"/>
        <v>100800</v>
      </c>
      <c r="U159" s="570"/>
    </row>
    <row r="160" spans="1:21" s="571" customFormat="1" ht="30" customHeight="1">
      <c r="A160" s="563">
        <v>109.2</v>
      </c>
      <c r="B160" s="574">
        <v>109.2</v>
      </c>
      <c r="C160" s="168">
        <v>109.2</v>
      </c>
      <c r="D160" s="168">
        <v>109.2</v>
      </c>
      <c r="E160" s="163">
        <v>109.2</v>
      </c>
      <c r="F160" s="110"/>
      <c r="G160" s="111"/>
      <c r="H160" s="110"/>
      <c r="I160" s="565" t="s">
        <v>796</v>
      </c>
      <c r="J160" s="575" t="s">
        <v>797</v>
      </c>
      <c r="K160" s="576" t="s">
        <v>532</v>
      </c>
      <c r="L160" s="573" t="s">
        <v>521</v>
      </c>
      <c r="M160" s="112">
        <v>100800</v>
      </c>
      <c r="N160" s="568">
        <v>100800</v>
      </c>
      <c r="O160" s="569">
        <v>43886</v>
      </c>
      <c r="P160" s="113">
        <v>0</v>
      </c>
      <c r="Q160" s="113">
        <v>0</v>
      </c>
      <c r="R160" s="114">
        <v>0</v>
      </c>
      <c r="S160" s="114">
        <v>0</v>
      </c>
      <c r="T160" s="114">
        <f t="shared" si="3"/>
        <v>100800</v>
      </c>
      <c r="U160" s="570"/>
    </row>
    <row r="161" spans="1:21" s="571" customFormat="1" ht="30" customHeight="1">
      <c r="A161" s="563">
        <v>109.3</v>
      </c>
      <c r="B161" s="574">
        <v>109.3</v>
      </c>
      <c r="C161" s="168">
        <v>109.3</v>
      </c>
      <c r="D161" s="168">
        <v>109.3</v>
      </c>
      <c r="E161" s="163">
        <v>109.3</v>
      </c>
      <c r="F161" s="110"/>
      <c r="G161" s="111"/>
      <c r="H161" s="110"/>
      <c r="I161" s="565" t="s">
        <v>798</v>
      </c>
      <c r="J161" s="575" t="s">
        <v>799</v>
      </c>
      <c r="K161" s="576" t="s">
        <v>532</v>
      </c>
      <c r="L161" s="573" t="s">
        <v>521</v>
      </c>
      <c r="M161" s="112">
        <v>100800</v>
      </c>
      <c r="N161" s="568">
        <v>100800</v>
      </c>
      <c r="O161" s="569">
        <v>43886</v>
      </c>
      <c r="P161" s="113">
        <v>0</v>
      </c>
      <c r="Q161" s="113">
        <v>0</v>
      </c>
      <c r="R161" s="114">
        <v>0</v>
      </c>
      <c r="S161" s="114">
        <v>0</v>
      </c>
      <c r="T161" s="114">
        <f t="shared" si="3"/>
        <v>100800</v>
      </c>
      <c r="U161" s="570"/>
    </row>
    <row r="162" spans="1:21" s="571" customFormat="1" ht="30" customHeight="1">
      <c r="A162" s="563">
        <v>109.4</v>
      </c>
      <c r="B162" s="574">
        <v>109.4</v>
      </c>
      <c r="C162" s="168">
        <v>109.4</v>
      </c>
      <c r="D162" s="168">
        <v>109.4</v>
      </c>
      <c r="E162" s="163">
        <v>109.4</v>
      </c>
      <c r="F162" s="110"/>
      <c r="G162" s="111"/>
      <c r="H162" s="110"/>
      <c r="I162" s="565" t="s">
        <v>800</v>
      </c>
      <c r="J162" s="575" t="s">
        <v>801</v>
      </c>
      <c r="K162" s="576" t="s">
        <v>532</v>
      </c>
      <c r="L162" s="573" t="s">
        <v>521</v>
      </c>
      <c r="M162" s="112">
        <v>100800</v>
      </c>
      <c r="N162" s="568">
        <v>100800</v>
      </c>
      <c r="O162" s="569">
        <v>43886</v>
      </c>
      <c r="P162" s="113">
        <v>0</v>
      </c>
      <c r="Q162" s="113">
        <v>0</v>
      </c>
      <c r="R162" s="114">
        <v>0</v>
      </c>
      <c r="S162" s="114">
        <v>0</v>
      </c>
      <c r="T162" s="114">
        <f t="shared" si="3"/>
        <v>100800</v>
      </c>
      <c r="U162" s="570"/>
    </row>
    <row r="163" spans="1:21" s="571" customFormat="1" ht="30" customHeight="1">
      <c r="A163" s="563">
        <v>119</v>
      </c>
      <c r="B163" s="574">
        <v>119</v>
      </c>
      <c r="C163" s="168">
        <v>119</v>
      </c>
      <c r="D163" s="168">
        <v>119</v>
      </c>
      <c r="E163" s="163">
        <v>119</v>
      </c>
      <c r="F163" s="110"/>
      <c r="G163" s="111"/>
      <c r="H163" s="110"/>
      <c r="I163" s="565" t="s">
        <v>802</v>
      </c>
      <c r="J163" s="575" t="s">
        <v>1995</v>
      </c>
      <c r="K163" s="576" t="s">
        <v>520</v>
      </c>
      <c r="L163" s="573" t="s">
        <v>521</v>
      </c>
      <c r="M163" s="112">
        <v>1920000</v>
      </c>
      <c r="N163" s="568">
        <v>1920000</v>
      </c>
      <c r="O163" s="569">
        <v>43839</v>
      </c>
      <c r="P163" s="113">
        <v>0</v>
      </c>
      <c r="Q163" s="113">
        <v>0</v>
      </c>
      <c r="R163" s="114">
        <v>0</v>
      </c>
      <c r="S163" s="114">
        <v>0</v>
      </c>
      <c r="T163" s="114">
        <f t="shared" si="3"/>
        <v>1920000</v>
      </c>
      <c r="U163" s="570"/>
    </row>
    <row r="164" spans="1:21" s="571" customFormat="1" ht="30" customHeight="1">
      <c r="A164" s="563">
        <v>120</v>
      </c>
      <c r="B164" s="574">
        <v>120</v>
      </c>
      <c r="C164" s="168">
        <v>120</v>
      </c>
      <c r="D164" s="168">
        <v>120</v>
      </c>
      <c r="E164" s="163">
        <v>120</v>
      </c>
      <c r="F164" s="110"/>
      <c r="G164" s="111"/>
      <c r="H164" s="110"/>
      <c r="I164" s="565" t="s">
        <v>803</v>
      </c>
      <c r="J164" s="575" t="s">
        <v>804</v>
      </c>
      <c r="K164" s="576" t="s">
        <v>520</v>
      </c>
      <c r="L164" s="573" t="s">
        <v>521</v>
      </c>
      <c r="M164" s="112">
        <v>1080000</v>
      </c>
      <c r="N164" s="568">
        <v>181662</v>
      </c>
      <c r="O164" s="569">
        <v>43367</v>
      </c>
      <c r="P164" s="113">
        <v>1</v>
      </c>
      <c r="Q164" s="113">
        <v>1</v>
      </c>
      <c r="R164" s="114">
        <v>181662</v>
      </c>
      <c r="S164" s="114">
        <v>0</v>
      </c>
      <c r="T164" s="114">
        <f t="shared" si="3"/>
        <v>0</v>
      </c>
      <c r="U164" s="570" t="s">
        <v>1996</v>
      </c>
    </row>
    <row r="165" spans="1:21" s="571" customFormat="1" ht="30" customHeight="1">
      <c r="A165" s="563">
        <v>132</v>
      </c>
      <c r="B165" s="574">
        <v>132</v>
      </c>
      <c r="C165" s="168">
        <v>132</v>
      </c>
      <c r="D165" s="168">
        <v>132</v>
      </c>
      <c r="E165" s="163">
        <v>132</v>
      </c>
      <c r="F165" s="110"/>
      <c r="G165" s="111"/>
      <c r="H165" s="110"/>
      <c r="I165" s="565" t="s">
        <v>807</v>
      </c>
      <c r="J165" s="575" t="s">
        <v>808</v>
      </c>
      <c r="K165" s="576" t="s">
        <v>574</v>
      </c>
      <c r="L165" s="573" t="s">
        <v>521</v>
      </c>
      <c r="M165" s="112">
        <v>420000</v>
      </c>
      <c r="N165" s="568">
        <v>420000</v>
      </c>
      <c r="O165" s="569">
        <v>43747</v>
      </c>
      <c r="P165" s="113">
        <v>0</v>
      </c>
      <c r="Q165" s="113">
        <v>0</v>
      </c>
      <c r="R165" s="114">
        <v>66841</v>
      </c>
      <c r="S165" s="114">
        <v>0</v>
      </c>
      <c r="T165" s="114">
        <f t="shared" si="3"/>
        <v>353159</v>
      </c>
      <c r="U165" s="570" t="s">
        <v>711</v>
      </c>
    </row>
    <row r="166" spans="1:21" s="571" customFormat="1" ht="30" customHeight="1">
      <c r="A166" s="563">
        <v>133</v>
      </c>
      <c r="B166" s="574">
        <v>133</v>
      </c>
      <c r="C166" s="168">
        <v>133</v>
      </c>
      <c r="D166" s="168">
        <v>133</v>
      </c>
      <c r="E166" s="163">
        <v>133</v>
      </c>
      <c r="F166" s="110"/>
      <c r="G166" s="111"/>
      <c r="H166" s="110"/>
      <c r="I166" s="565" t="s">
        <v>809</v>
      </c>
      <c r="J166" s="575" t="s">
        <v>1997</v>
      </c>
      <c r="K166" s="576" t="s">
        <v>532</v>
      </c>
      <c r="L166" s="573" t="s">
        <v>521</v>
      </c>
      <c r="M166" s="112">
        <v>720000</v>
      </c>
      <c r="N166" s="568">
        <v>720000</v>
      </c>
      <c r="O166" s="569">
        <v>43839</v>
      </c>
      <c r="P166" s="113">
        <v>0</v>
      </c>
      <c r="Q166" s="113">
        <v>0</v>
      </c>
      <c r="R166" s="114">
        <v>149663.89000000001</v>
      </c>
      <c r="S166" s="114">
        <v>0</v>
      </c>
      <c r="T166" s="114">
        <f>N166-R166-S166</f>
        <v>570336.11</v>
      </c>
      <c r="U166" s="570" t="s">
        <v>1146</v>
      </c>
    </row>
    <row r="167" spans="1:21" s="571" customFormat="1" ht="30" customHeight="1">
      <c r="A167" s="563">
        <v>138.1</v>
      </c>
      <c r="B167" s="574">
        <v>138.1</v>
      </c>
      <c r="C167" s="168">
        <v>138.1</v>
      </c>
      <c r="D167" s="168">
        <v>138.1</v>
      </c>
      <c r="E167" s="163">
        <v>138.1</v>
      </c>
      <c r="F167" s="110"/>
      <c r="G167" s="111"/>
      <c r="H167" s="110"/>
      <c r="I167" s="565" t="s">
        <v>810</v>
      </c>
      <c r="J167" s="575" t="s">
        <v>811</v>
      </c>
      <c r="K167" s="576" t="s">
        <v>532</v>
      </c>
      <c r="L167" s="573" t="s">
        <v>521</v>
      </c>
      <c r="M167" s="112">
        <v>100800</v>
      </c>
      <c r="N167" s="568">
        <v>109128</v>
      </c>
      <c r="O167" s="569">
        <v>43454</v>
      </c>
      <c r="P167" s="113">
        <v>1</v>
      </c>
      <c r="Q167" s="113">
        <v>0.48</v>
      </c>
      <c r="R167" s="114">
        <v>109128</v>
      </c>
      <c r="S167" s="114">
        <v>0</v>
      </c>
      <c r="T167" s="114">
        <f t="shared" si="3"/>
        <v>0</v>
      </c>
      <c r="U167" s="570" t="s">
        <v>812</v>
      </c>
    </row>
    <row r="168" spans="1:21" s="571" customFormat="1" ht="30" customHeight="1">
      <c r="A168" s="563">
        <v>138.19999999999999</v>
      </c>
      <c r="B168" s="574">
        <v>138.19999999999999</v>
      </c>
      <c r="C168" s="168">
        <v>138.19999999999999</v>
      </c>
      <c r="D168" s="168">
        <v>138.19999999999999</v>
      </c>
      <c r="E168" s="163">
        <v>138.19999999999999</v>
      </c>
      <c r="F168" s="110"/>
      <c r="G168" s="111"/>
      <c r="H168" s="110"/>
      <c r="I168" s="565" t="s">
        <v>813</v>
      </c>
      <c r="J168" s="575" t="s">
        <v>814</v>
      </c>
      <c r="K168" s="576" t="s">
        <v>532</v>
      </c>
      <c r="L168" s="573" t="s">
        <v>521</v>
      </c>
      <c r="M168" s="112">
        <v>100800</v>
      </c>
      <c r="N168" s="568">
        <v>109128</v>
      </c>
      <c r="O168" s="569">
        <v>43454</v>
      </c>
      <c r="P168" s="113">
        <v>1</v>
      </c>
      <c r="Q168" s="113">
        <v>0.48</v>
      </c>
      <c r="R168" s="114">
        <v>109128</v>
      </c>
      <c r="S168" s="114">
        <v>0</v>
      </c>
      <c r="T168" s="114">
        <f t="shared" si="3"/>
        <v>0</v>
      </c>
      <c r="U168" s="570" t="s">
        <v>812</v>
      </c>
    </row>
    <row r="169" spans="1:21" s="571" customFormat="1" ht="30" customHeight="1">
      <c r="A169" s="563">
        <v>138.30000000000001</v>
      </c>
      <c r="B169" s="574">
        <v>138.30000000000001</v>
      </c>
      <c r="C169" s="168">
        <v>138.30000000000001</v>
      </c>
      <c r="D169" s="168">
        <v>138.30000000000001</v>
      </c>
      <c r="E169" s="163">
        <v>138.30000000000001</v>
      </c>
      <c r="F169" s="110"/>
      <c r="G169" s="111"/>
      <c r="H169" s="110"/>
      <c r="I169" s="565" t="s">
        <v>815</v>
      </c>
      <c r="J169" s="575" t="s">
        <v>816</v>
      </c>
      <c r="K169" s="576" t="s">
        <v>532</v>
      </c>
      <c r="L169" s="573" t="s">
        <v>521</v>
      </c>
      <c r="M169" s="112">
        <v>100800</v>
      </c>
      <c r="N169" s="568">
        <v>109128</v>
      </c>
      <c r="O169" s="569">
        <v>43454</v>
      </c>
      <c r="P169" s="113">
        <v>1</v>
      </c>
      <c r="Q169" s="113">
        <v>0.48</v>
      </c>
      <c r="R169" s="114">
        <v>109128</v>
      </c>
      <c r="S169" s="114">
        <v>0</v>
      </c>
      <c r="T169" s="114">
        <f t="shared" si="3"/>
        <v>0</v>
      </c>
      <c r="U169" s="570" t="s">
        <v>812</v>
      </c>
    </row>
    <row r="170" spans="1:21" s="571" customFormat="1" ht="30" customHeight="1">
      <c r="A170" s="563">
        <v>138.4</v>
      </c>
      <c r="B170" s="574">
        <v>138.4</v>
      </c>
      <c r="C170" s="168">
        <v>138.4</v>
      </c>
      <c r="D170" s="168">
        <v>138.4</v>
      </c>
      <c r="E170" s="163">
        <v>138.4</v>
      </c>
      <c r="F170" s="110"/>
      <c r="G170" s="111"/>
      <c r="H170" s="110"/>
      <c r="I170" s="565" t="s">
        <v>817</v>
      </c>
      <c r="J170" s="575" t="s">
        <v>818</v>
      </c>
      <c r="K170" s="576" t="s">
        <v>532</v>
      </c>
      <c r="L170" s="573" t="s">
        <v>521</v>
      </c>
      <c r="M170" s="112">
        <v>100800</v>
      </c>
      <c r="N170" s="568">
        <v>109128</v>
      </c>
      <c r="O170" s="569">
        <v>43454</v>
      </c>
      <c r="P170" s="113">
        <v>1</v>
      </c>
      <c r="Q170" s="113">
        <v>0.48</v>
      </c>
      <c r="R170" s="114">
        <v>109128</v>
      </c>
      <c r="S170" s="114">
        <v>0</v>
      </c>
      <c r="T170" s="114">
        <f t="shared" si="3"/>
        <v>0</v>
      </c>
      <c r="U170" s="570" t="s">
        <v>812</v>
      </c>
    </row>
    <row r="171" spans="1:21" s="571" customFormat="1" ht="30" customHeight="1">
      <c r="A171" s="563">
        <v>139.1</v>
      </c>
      <c r="B171" s="574">
        <v>139.1</v>
      </c>
      <c r="C171" s="168">
        <v>139.1</v>
      </c>
      <c r="D171" s="168">
        <v>139.1</v>
      </c>
      <c r="E171" s="163">
        <v>139.1</v>
      </c>
      <c r="F171" s="110"/>
      <c r="G171" s="111"/>
      <c r="H171" s="110"/>
      <c r="I171" s="565" t="s">
        <v>819</v>
      </c>
      <c r="J171" s="575" t="s">
        <v>820</v>
      </c>
      <c r="K171" s="576" t="s">
        <v>532</v>
      </c>
      <c r="L171" s="573" t="s">
        <v>521</v>
      </c>
      <c r="M171" s="112">
        <v>161280</v>
      </c>
      <c r="N171" s="568">
        <v>161280</v>
      </c>
      <c r="O171" s="569">
        <v>43886</v>
      </c>
      <c r="P171" s="113">
        <v>0</v>
      </c>
      <c r="Q171" s="113">
        <v>0</v>
      </c>
      <c r="R171" s="114">
        <v>0</v>
      </c>
      <c r="S171" s="114">
        <v>0</v>
      </c>
      <c r="T171" s="114">
        <f t="shared" si="3"/>
        <v>161280</v>
      </c>
      <c r="U171" s="570"/>
    </row>
    <row r="172" spans="1:21" s="571" customFormat="1" ht="30" customHeight="1">
      <c r="A172" s="563">
        <v>139.19999999999999</v>
      </c>
      <c r="B172" s="574">
        <v>139.19999999999999</v>
      </c>
      <c r="C172" s="168">
        <v>139.19999999999999</v>
      </c>
      <c r="D172" s="168">
        <v>139.19999999999999</v>
      </c>
      <c r="E172" s="163">
        <v>139.19999999999999</v>
      </c>
      <c r="F172" s="110"/>
      <c r="G172" s="111"/>
      <c r="H172" s="110"/>
      <c r="I172" s="565" t="s">
        <v>821</v>
      </c>
      <c r="J172" s="575" t="s">
        <v>822</v>
      </c>
      <c r="K172" s="576" t="s">
        <v>532</v>
      </c>
      <c r="L172" s="573" t="s">
        <v>521</v>
      </c>
      <c r="M172" s="112">
        <v>161280</v>
      </c>
      <c r="N172" s="568">
        <v>161280</v>
      </c>
      <c r="O172" s="569">
        <v>43886</v>
      </c>
      <c r="P172" s="113">
        <v>0</v>
      </c>
      <c r="Q172" s="113">
        <v>0</v>
      </c>
      <c r="R172" s="114">
        <v>0</v>
      </c>
      <c r="S172" s="114">
        <v>0</v>
      </c>
      <c r="T172" s="114">
        <f t="shared" si="3"/>
        <v>161280</v>
      </c>
      <c r="U172" s="570"/>
    </row>
    <row r="173" spans="1:21" s="571" customFormat="1" ht="30" customHeight="1">
      <c r="A173" s="563">
        <v>139.30000000000001</v>
      </c>
      <c r="B173" s="574">
        <v>139.30000000000001</v>
      </c>
      <c r="C173" s="168">
        <v>139.30000000000001</v>
      </c>
      <c r="D173" s="168">
        <v>139.30000000000001</v>
      </c>
      <c r="E173" s="163">
        <v>139.30000000000001</v>
      </c>
      <c r="F173" s="110"/>
      <c r="G173" s="111"/>
      <c r="H173" s="110"/>
      <c r="I173" s="565" t="s">
        <v>823</v>
      </c>
      <c r="J173" s="575" t="s">
        <v>824</v>
      </c>
      <c r="K173" s="576" t="s">
        <v>532</v>
      </c>
      <c r="L173" s="573" t="s">
        <v>521</v>
      </c>
      <c r="M173" s="112">
        <v>161280</v>
      </c>
      <c r="N173" s="568">
        <v>161280</v>
      </c>
      <c r="O173" s="569">
        <v>43886</v>
      </c>
      <c r="P173" s="113">
        <v>0</v>
      </c>
      <c r="Q173" s="113">
        <v>0</v>
      </c>
      <c r="R173" s="114">
        <v>0</v>
      </c>
      <c r="S173" s="114">
        <v>0</v>
      </c>
      <c r="T173" s="114">
        <f t="shared" si="3"/>
        <v>161280</v>
      </c>
      <c r="U173" s="570"/>
    </row>
    <row r="174" spans="1:21" s="571" customFormat="1" ht="30" customHeight="1">
      <c r="A174" s="563">
        <v>139.4</v>
      </c>
      <c r="B174" s="574">
        <v>139.4</v>
      </c>
      <c r="C174" s="168">
        <v>139.4</v>
      </c>
      <c r="D174" s="168">
        <v>139.4</v>
      </c>
      <c r="E174" s="163">
        <v>139.4</v>
      </c>
      <c r="F174" s="110"/>
      <c r="G174" s="111"/>
      <c r="H174" s="110"/>
      <c r="I174" s="565" t="s">
        <v>825</v>
      </c>
      <c r="J174" s="575" t="s">
        <v>826</v>
      </c>
      <c r="K174" s="576" t="s">
        <v>532</v>
      </c>
      <c r="L174" s="573" t="s">
        <v>521</v>
      </c>
      <c r="M174" s="112">
        <v>161280</v>
      </c>
      <c r="N174" s="568">
        <v>161280</v>
      </c>
      <c r="O174" s="569">
        <v>43886</v>
      </c>
      <c r="P174" s="113">
        <v>0</v>
      </c>
      <c r="Q174" s="113">
        <v>0</v>
      </c>
      <c r="R174" s="114">
        <v>0</v>
      </c>
      <c r="S174" s="114">
        <v>0</v>
      </c>
      <c r="T174" s="114">
        <f t="shared" si="3"/>
        <v>161280</v>
      </c>
      <c r="U174" s="570"/>
    </row>
    <row r="175" spans="1:21" s="571" customFormat="1" ht="30" customHeight="1">
      <c r="A175" s="563">
        <v>139.5</v>
      </c>
      <c r="B175" s="574">
        <v>139.5</v>
      </c>
      <c r="C175" s="168">
        <v>139.5</v>
      </c>
      <c r="D175" s="168">
        <v>139.5</v>
      </c>
      <c r="E175" s="163">
        <v>139.5</v>
      </c>
      <c r="F175" s="110"/>
      <c r="G175" s="111"/>
      <c r="H175" s="110"/>
      <c r="I175" s="565" t="s">
        <v>827</v>
      </c>
      <c r="J175" s="575" t="s">
        <v>828</v>
      </c>
      <c r="K175" s="576" t="s">
        <v>532</v>
      </c>
      <c r="L175" s="573" t="s">
        <v>521</v>
      </c>
      <c r="M175" s="112">
        <v>161280</v>
      </c>
      <c r="N175" s="568">
        <v>161280</v>
      </c>
      <c r="O175" s="569">
        <v>43886</v>
      </c>
      <c r="P175" s="113">
        <v>0</v>
      </c>
      <c r="Q175" s="113">
        <v>0</v>
      </c>
      <c r="R175" s="114">
        <v>0</v>
      </c>
      <c r="S175" s="114">
        <v>0</v>
      </c>
      <c r="T175" s="114">
        <f t="shared" si="3"/>
        <v>161280</v>
      </c>
      <c r="U175" s="570"/>
    </row>
    <row r="176" spans="1:21" s="571" customFormat="1" ht="30" customHeight="1">
      <c r="A176" s="580"/>
      <c r="B176" s="577"/>
      <c r="C176" s="170"/>
      <c r="D176" s="168">
        <v>140.1</v>
      </c>
      <c r="E176" s="163">
        <v>140.1</v>
      </c>
      <c r="F176" s="110"/>
      <c r="G176" s="111"/>
      <c r="H176" s="110"/>
      <c r="I176" s="565" t="s">
        <v>1198</v>
      </c>
      <c r="J176" s="579" t="s">
        <v>1199</v>
      </c>
      <c r="K176" s="576" t="s">
        <v>532</v>
      </c>
      <c r="L176" s="573" t="s">
        <v>521</v>
      </c>
      <c r="M176" s="112">
        <v>150000</v>
      </c>
      <c r="N176" s="568">
        <v>150000</v>
      </c>
      <c r="O176" s="569">
        <v>43809</v>
      </c>
      <c r="P176" s="113">
        <v>0</v>
      </c>
      <c r="Q176" s="113">
        <v>0</v>
      </c>
      <c r="R176" s="114">
        <v>0</v>
      </c>
      <c r="S176" s="114">
        <v>0</v>
      </c>
      <c r="T176" s="114">
        <f t="shared" si="3"/>
        <v>150000</v>
      </c>
      <c r="U176" s="570" t="s">
        <v>1155</v>
      </c>
    </row>
    <row r="177" spans="1:21" s="571" customFormat="1" ht="30" customHeight="1">
      <c r="A177" s="580"/>
      <c r="B177" s="577"/>
      <c r="C177" s="170"/>
      <c r="D177" s="168">
        <v>140.19999999999999</v>
      </c>
      <c r="E177" s="163">
        <v>140.19999999999999</v>
      </c>
      <c r="F177" s="110"/>
      <c r="G177" s="111"/>
      <c r="H177" s="110"/>
      <c r="I177" s="565" t="s">
        <v>1200</v>
      </c>
      <c r="J177" s="579" t="s">
        <v>1201</v>
      </c>
      <c r="K177" s="576" t="s">
        <v>532</v>
      </c>
      <c r="L177" s="573" t="s">
        <v>521</v>
      </c>
      <c r="M177" s="112">
        <v>150000</v>
      </c>
      <c r="N177" s="568">
        <v>150000</v>
      </c>
      <c r="O177" s="569">
        <v>43809</v>
      </c>
      <c r="P177" s="113">
        <v>0</v>
      </c>
      <c r="Q177" s="113">
        <v>0</v>
      </c>
      <c r="R177" s="114">
        <v>0</v>
      </c>
      <c r="S177" s="114">
        <v>0</v>
      </c>
      <c r="T177" s="114">
        <f t="shared" si="3"/>
        <v>150000</v>
      </c>
      <c r="U177" s="570" t="s">
        <v>1155</v>
      </c>
    </row>
    <row r="178" spans="1:21" s="571" customFormat="1" ht="30" customHeight="1">
      <c r="A178" s="580"/>
      <c r="B178" s="577"/>
      <c r="C178" s="170"/>
      <c r="D178" s="168">
        <v>140.30000000000001</v>
      </c>
      <c r="E178" s="163">
        <v>140.30000000000001</v>
      </c>
      <c r="F178" s="110"/>
      <c r="G178" s="111"/>
      <c r="H178" s="110"/>
      <c r="I178" s="565" t="s">
        <v>1202</v>
      </c>
      <c r="J178" s="579" t="s">
        <v>1203</v>
      </c>
      <c r="K178" s="576" t="s">
        <v>532</v>
      </c>
      <c r="L178" s="573" t="s">
        <v>521</v>
      </c>
      <c r="M178" s="112">
        <v>150000</v>
      </c>
      <c r="N178" s="568">
        <v>150000</v>
      </c>
      <c r="O178" s="569">
        <v>43809</v>
      </c>
      <c r="P178" s="113">
        <v>0</v>
      </c>
      <c r="Q178" s="113">
        <v>0</v>
      </c>
      <c r="R178" s="114">
        <v>0</v>
      </c>
      <c r="S178" s="114">
        <v>0</v>
      </c>
      <c r="T178" s="114">
        <f t="shared" si="3"/>
        <v>150000</v>
      </c>
      <c r="U178" s="570" t="s">
        <v>1155</v>
      </c>
    </row>
    <row r="179" spans="1:21" s="571" customFormat="1" ht="30" customHeight="1">
      <c r="A179" s="580"/>
      <c r="B179" s="577"/>
      <c r="C179" s="170"/>
      <c r="D179" s="168">
        <v>140.4</v>
      </c>
      <c r="E179" s="163">
        <v>140.4</v>
      </c>
      <c r="F179" s="110"/>
      <c r="G179" s="111"/>
      <c r="H179" s="110"/>
      <c r="I179" s="565" t="s">
        <v>1204</v>
      </c>
      <c r="J179" s="579" t="s">
        <v>1205</v>
      </c>
      <c r="K179" s="576" t="s">
        <v>532</v>
      </c>
      <c r="L179" s="573" t="s">
        <v>521</v>
      </c>
      <c r="M179" s="112">
        <v>150000</v>
      </c>
      <c r="N179" s="568">
        <v>150000</v>
      </c>
      <c r="O179" s="569">
        <v>43809</v>
      </c>
      <c r="P179" s="113">
        <v>0</v>
      </c>
      <c r="Q179" s="113">
        <v>0</v>
      </c>
      <c r="R179" s="114">
        <v>0</v>
      </c>
      <c r="S179" s="114">
        <v>0</v>
      </c>
      <c r="T179" s="114">
        <f t="shared" si="3"/>
        <v>150000</v>
      </c>
      <c r="U179" s="570" t="s">
        <v>1155</v>
      </c>
    </row>
    <row r="180" spans="1:21" s="571" customFormat="1" ht="30" customHeight="1">
      <c r="A180" s="580"/>
      <c r="B180" s="577"/>
      <c r="C180" s="170"/>
      <c r="D180" s="168">
        <v>140.5</v>
      </c>
      <c r="E180" s="163">
        <v>140.5</v>
      </c>
      <c r="F180" s="110"/>
      <c r="G180" s="111"/>
      <c r="H180" s="110"/>
      <c r="I180" s="565" t="s">
        <v>1206</v>
      </c>
      <c r="J180" s="579" t="s">
        <v>1207</v>
      </c>
      <c r="K180" s="576" t="s">
        <v>532</v>
      </c>
      <c r="L180" s="573" t="s">
        <v>521</v>
      </c>
      <c r="M180" s="112">
        <v>150000</v>
      </c>
      <c r="N180" s="568">
        <v>150000</v>
      </c>
      <c r="O180" s="569">
        <v>43809</v>
      </c>
      <c r="P180" s="113">
        <v>0</v>
      </c>
      <c r="Q180" s="113">
        <v>0</v>
      </c>
      <c r="R180" s="114">
        <v>0</v>
      </c>
      <c r="S180" s="114">
        <v>0</v>
      </c>
      <c r="T180" s="114">
        <f t="shared" si="3"/>
        <v>150000</v>
      </c>
      <c r="U180" s="570" t="s">
        <v>1155</v>
      </c>
    </row>
    <row r="181" spans="1:21" s="571" customFormat="1" ht="30" customHeight="1">
      <c r="A181" s="580"/>
      <c r="B181" s="577"/>
      <c r="C181" s="170"/>
      <c r="D181" s="168">
        <v>140.6</v>
      </c>
      <c r="E181" s="163">
        <v>140.6</v>
      </c>
      <c r="F181" s="110"/>
      <c r="G181" s="111"/>
      <c r="H181" s="110"/>
      <c r="I181" s="565" t="s">
        <v>1208</v>
      </c>
      <c r="J181" s="579" t="s">
        <v>1209</v>
      </c>
      <c r="K181" s="576" t="s">
        <v>532</v>
      </c>
      <c r="L181" s="573" t="s">
        <v>521</v>
      </c>
      <c r="M181" s="112">
        <v>150000</v>
      </c>
      <c r="N181" s="568">
        <v>150000</v>
      </c>
      <c r="O181" s="569">
        <v>43809</v>
      </c>
      <c r="P181" s="113">
        <v>0</v>
      </c>
      <c r="Q181" s="113">
        <v>0</v>
      </c>
      <c r="R181" s="114">
        <v>0</v>
      </c>
      <c r="S181" s="114">
        <v>0</v>
      </c>
      <c r="T181" s="114">
        <f t="shared" si="3"/>
        <v>150000</v>
      </c>
      <c r="U181" s="570" t="s">
        <v>1155</v>
      </c>
    </row>
    <row r="182" spans="1:21" s="571" customFormat="1" ht="30" customHeight="1">
      <c r="A182" s="580"/>
      <c r="B182" s="577"/>
      <c r="C182" s="170"/>
      <c r="D182" s="168">
        <v>140.69999999999999</v>
      </c>
      <c r="E182" s="163">
        <v>140.69999999999999</v>
      </c>
      <c r="F182" s="110"/>
      <c r="G182" s="111"/>
      <c r="H182" s="110"/>
      <c r="I182" s="565" t="s">
        <v>1210</v>
      </c>
      <c r="J182" s="579" t="s">
        <v>1211</v>
      </c>
      <c r="K182" s="576" t="s">
        <v>532</v>
      </c>
      <c r="L182" s="573" t="s">
        <v>521</v>
      </c>
      <c r="M182" s="112">
        <v>150000</v>
      </c>
      <c r="N182" s="568">
        <v>150000</v>
      </c>
      <c r="O182" s="569">
        <v>43809</v>
      </c>
      <c r="P182" s="113">
        <v>0</v>
      </c>
      <c r="Q182" s="113">
        <v>0</v>
      </c>
      <c r="R182" s="114">
        <v>0</v>
      </c>
      <c r="S182" s="114">
        <v>0</v>
      </c>
      <c r="T182" s="114">
        <f t="shared" si="3"/>
        <v>150000</v>
      </c>
      <c r="U182" s="570" t="s">
        <v>1155</v>
      </c>
    </row>
    <row r="183" spans="1:21" s="571" customFormat="1" ht="30" customHeight="1">
      <c r="A183" s="580"/>
      <c r="B183" s="577"/>
      <c r="C183" s="170"/>
      <c r="D183" s="168">
        <v>140.80000000000001</v>
      </c>
      <c r="E183" s="163">
        <v>140.80000000000001</v>
      </c>
      <c r="F183" s="110"/>
      <c r="G183" s="111"/>
      <c r="H183" s="110"/>
      <c r="I183" s="565" t="s">
        <v>1212</v>
      </c>
      <c r="J183" s="579" t="s">
        <v>1213</v>
      </c>
      <c r="K183" s="576" t="s">
        <v>532</v>
      </c>
      <c r="L183" s="573" t="s">
        <v>521</v>
      </c>
      <c r="M183" s="112">
        <v>150000</v>
      </c>
      <c r="N183" s="568">
        <v>150000</v>
      </c>
      <c r="O183" s="569">
        <v>43809</v>
      </c>
      <c r="P183" s="113">
        <v>0</v>
      </c>
      <c r="Q183" s="113">
        <v>0</v>
      </c>
      <c r="R183" s="114">
        <v>0</v>
      </c>
      <c r="S183" s="114">
        <v>0</v>
      </c>
      <c r="T183" s="114">
        <f t="shared" si="3"/>
        <v>150000</v>
      </c>
      <c r="U183" s="570" t="s">
        <v>1155</v>
      </c>
    </row>
    <row r="184" spans="1:21" s="571" customFormat="1" ht="30" customHeight="1">
      <c r="A184" s="580"/>
      <c r="B184" s="577"/>
      <c r="C184" s="170"/>
      <c r="D184" s="168">
        <v>140.9</v>
      </c>
      <c r="E184" s="163">
        <v>140.9</v>
      </c>
      <c r="F184" s="110"/>
      <c r="G184" s="111"/>
      <c r="H184" s="110"/>
      <c r="I184" s="565" t="s">
        <v>1214</v>
      </c>
      <c r="J184" s="579" t="s">
        <v>1215</v>
      </c>
      <c r="K184" s="576" t="s">
        <v>532</v>
      </c>
      <c r="L184" s="573" t="s">
        <v>521</v>
      </c>
      <c r="M184" s="112">
        <v>150000</v>
      </c>
      <c r="N184" s="568">
        <v>150000</v>
      </c>
      <c r="O184" s="569">
        <v>43809</v>
      </c>
      <c r="P184" s="113">
        <v>0</v>
      </c>
      <c r="Q184" s="113">
        <v>0</v>
      </c>
      <c r="R184" s="114">
        <v>0</v>
      </c>
      <c r="S184" s="114">
        <v>0</v>
      </c>
      <c r="T184" s="114">
        <f t="shared" si="3"/>
        <v>150000</v>
      </c>
      <c r="U184" s="570" t="s">
        <v>1155</v>
      </c>
    </row>
    <row r="185" spans="1:21" s="571" customFormat="1" ht="30" customHeight="1">
      <c r="A185" s="580"/>
      <c r="B185" s="577"/>
      <c r="C185" s="170"/>
      <c r="D185" s="168">
        <v>140.1</v>
      </c>
      <c r="E185" s="163">
        <v>140.1</v>
      </c>
      <c r="F185" s="110"/>
      <c r="G185" s="111"/>
      <c r="H185" s="110"/>
      <c r="I185" s="565" t="s">
        <v>1216</v>
      </c>
      <c r="J185" s="579" t="s">
        <v>1217</v>
      </c>
      <c r="K185" s="576" t="s">
        <v>532</v>
      </c>
      <c r="L185" s="573" t="s">
        <v>521</v>
      </c>
      <c r="M185" s="112">
        <v>150000</v>
      </c>
      <c r="N185" s="568">
        <v>150000</v>
      </c>
      <c r="O185" s="569">
        <v>43809</v>
      </c>
      <c r="P185" s="113">
        <v>0</v>
      </c>
      <c r="Q185" s="113">
        <v>0</v>
      </c>
      <c r="R185" s="114">
        <v>0</v>
      </c>
      <c r="S185" s="114">
        <v>0</v>
      </c>
      <c r="T185" s="114">
        <f t="shared" si="3"/>
        <v>150000</v>
      </c>
      <c r="U185" s="570" t="s">
        <v>1155</v>
      </c>
    </row>
    <row r="186" spans="1:21" s="571" customFormat="1" ht="30" customHeight="1">
      <c r="A186" s="563">
        <v>141</v>
      </c>
      <c r="B186" s="574">
        <v>141</v>
      </c>
      <c r="C186" s="168">
        <v>141</v>
      </c>
      <c r="D186" s="168">
        <v>141</v>
      </c>
      <c r="E186" s="163">
        <v>141</v>
      </c>
      <c r="F186" s="110"/>
      <c r="G186" s="111"/>
      <c r="H186" s="110"/>
      <c r="I186" s="565" t="s">
        <v>829</v>
      </c>
      <c r="J186" s="575" t="s">
        <v>1998</v>
      </c>
      <c r="K186" s="576" t="s">
        <v>520</v>
      </c>
      <c r="L186" s="573" t="s">
        <v>521</v>
      </c>
      <c r="M186" s="112">
        <v>3600000</v>
      </c>
      <c r="N186" s="568">
        <v>3600000</v>
      </c>
      <c r="O186" s="569">
        <v>43771</v>
      </c>
      <c r="P186" s="113">
        <v>0</v>
      </c>
      <c r="Q186" s="113">
        <v>0</v>
      </c>
      <c r="R186" s="114">
        <v>602158</v>
      </c>
      <c r="S186" s="114">
        <v>0</v>
      </c>
      <c r="T186" s="114">
        <f t="shared" si="3"/>
        <v>2997842</v>
      </c>
      <c r="U186" s="570" t="s">
        <v>1194</v>
      </c>
    </row>
    <row r="187" spans="1:21" s="571" customFormat="1" ht="30" customHeight="1">
      <c r="A187" s="563">
        <v>142</v>
      </c>
      <c r="B187" s="563">
        <v>142</v>
      </c>
      <c r="C187" s="168">
        <v>142</v>
      </c>
      <c r="D187" s="168">
        <v>142</v>
      </c>
      <c r="E187" s="163">
        <v>142</v>
      </c>
      <c r="F187" s="110"/>
      <c r="G187" s="111"/>
      <c r="H187" s="110"/>
      <c r="I187" s="565" t="s">
        <v>830</v>
      </c>
      <c r="J187" s="575" t="s">
        <v>831</v>
      </c>
      <c r="K187" s="576" t="s">
        <v>574</v>
      </c>
      <c r="L187" s="573" t="s">
        <v>521</v>
      </c>
      <c r="M187" s="112">
        <v>59447</v>
      </c>
      <c r="N187" s="568">
        <v>59447</v>
      </c>
      <c r="O187" s="569">
        <v>43281</v>
      </c>
      <c r="P187" s="113">
        <v>1</v>
      </c>
      <c r="Q187" s="171">
        <v>1</v>
      </c>
      <c r="R187" s="114">
        <v>59447</v>
      </c>
      <c r="S187" s="114">
        <v>0</v>
      </c>
      <c r="T187" s="114">
        <f t="shared" si="3"/>
        <v>0</v>
      </c>
      <c r="U187" s="570" t="s">
        <v>1218</v>
      </c>
    </row>
    <row r="188" spans="1:21" s="571" customFormat="1" ht="30" customHeight="1">
      <c r="A188" s="563">
        <v>146</v>
      </c>
      <c r="B188" s="574">
        <v>146</v>
      </c>
      <c r="C188" s="168">
        <v>146</v>
      </c>
      <c r="D188" s="168">
        <v>146</v>
      </c>
      <c r="E188" s="163">
        <v>146</v>
      </c>
      <c r="F188" s="110"/>
      <c r="G188" s="111"/>
      <c r="H188" s="110"/>
      <c r="I188" s="565" t="s">
        <v>833</v>
      </c>
      <c r="J188" s="575" t="s">
        <v>1999</v>
      </c>
      <c r="K188" s="576" t="s">
        <v>520</v>
      </c>
      <c r="L188" s="573" t="s">
        <v>521</v>
      </c>
      <c r="M188" s="112">
        <v>3360000</v>
      </c>
      <c r="N188" s="568">
        <v>3360000</v>
      </c>
      <c r="O188" s="569">
        <v>43823</v>
      </c>
      <c r="P188" s="113">
        <v>0</v>
      </c>
      <c r="Q188" s="113">
        <v>0</v>
      </c>
      <c r="R188" s="114">
        <v>564821</v>
      </c>
      <c r="S188" s="114">
        <v>0</v>
      </c>
      <c r="T188" s="114">
        <f t="shared" si="3"/>
        <v>2795179</v>
      </c>
      <c r="U188" s="570" t="s">
        <v>525</v>
      </c>
    </row>
    <row r="189" spans="1:21" s="571" customFormat="1" ht="30" customHeight="1">
      <c r="A189" s="563">
        <v>157</v>
      </c>
      <c r="B189" s="574">
        <v>157</v>
      </c>
      <c r="C189" s="168">
        <v>157</v>
      </c>
      <c r="D189" s="168">
        <v>157</v>
      </c>
      <c r="E189" s="163">
        <v>157</v>
      </c>
      <c r="F189" s="110"/>
      <c r="G189" s="111"/>
      <c r="H189" s="110"/>
      <c r="I189" s="565" t="s">
        <v>834</v>
      </c>
      <c r="J189" s="575" t="s">
        <v>835</v>
      </c>
      <c r="K189" s="576" t="s">
        <v>574</v>
      </c>
      <c r="L189" s="573" t="s">
        <v>521</v>
      </c>
      <c r="M189" s="112">
        <v>420000</v>
      </c>
      <c r="N189" s="568">
        <v>420000</v>
      </c>
      <c r="O189" s="569">
        <v>43747</v>
      </c>
      <c r="P189" s="113">
        <v>0</v>
      </c>
      <c r="Q189" s="113">
        <v>0</v>
      </c>
      <c r="R189" s="114">
        <v>66841</v>
      </c>
      <c r="S189" s="114">
        <v>0</v>
      </c>
      <c r="T189" s="114">
        <f t="shared" si="3"/>
        <v>353159</v>
      </c>
      <c r="U189" s="570" t="s">
        <v>711</v>
      </c>
    </row>
    <row r="190" spans="1:21" s="571" customFormat="1" ht="30" customHeight="1">
      <c r="A190" s="580"/>
      <c r="B190" s="577"/>
      <c r="C190" s="170"/>
      <c r="D190" s="168">
        <v>159.1</v>
      </c>
      <c r="E190" s="163">
        <v>159.1</v>
      </c>
      <c r="F190" s="110"/>
      <c r="G190" s="111"/>
      <c r="H190" s="110"/>
      <c r="I190" s="565" t="s">
        <v>1219</v>
      </c>
      <c r="J190" s="579" t="s">
        <v>1220</v>
      </c>
      <c r="K190" s="576" t="s">
        <v>532</v>
      </c>
      <c r="L190" s="573" t="s">
        <v>521</v>
      </c>
      <c r="M190" s="112">
        <v>315000</v>
      </c>
      <c r="N190" s="568">
        <v>315000</v>
      </c>
      <c r="O190" s="569">
        <v>43809</v>
      </c>
      <c r="P190" s="113">
        <v>0</v>
      </c>
      <c r="Q190" s="113">
        <v>0</v>
      </c>
      <c r="R190" s="114">
        <v>0</v>
      </c>
      <c r="S190" s="114">
        <v>0</v>
      </c>
      <c r="T190" s="114">
        <f t="shared" si="3"/>
        <v>315000</v>
      </c>
      <c r="U190" s="570" t="s">
        <v>1155</v>
      </c>
    </row>
    <row r="191" spans="1:21" s="571" customFormat="1" ht="30" customHeight="1">
      <c r="A191" s="580"/>
      <c r="B191" s="577"/>
      <c r="C191" s="170"/>
      <c r="D191" s="168">
        <v>159.19999999999999</v>
      </c>
      <c r="E191" s="163">
        <v>159.19999999999999</v>
      </c>
      <c r="F191" s="110"/>
      <c r="G191" s="111"/>
      <c r="H191" s="110"/>
      <c r="I191" s="565" t="s">
        <v>1221</v>
      </c>
      <c r="J191" s="579" t="s">
        <v>1222</v>
      </c>
      <c r="K191" s="576" t="s">
        <v>532</v>
      </c>
      <c r="L191" s="573" t="s">
        <v>521</v>
      </c>
      <c r="M191" s="112">
        <v>315000</v>
      </c>
      <c r="N191" s="568">
        <v>315000</v>
      </c>
      <c r="O191" s="569">
        <v>43817</v>
      </c>
      <c r="P191" s="113">
        <v>0</v>
      </c>
      <c r="Q191" s="113">
        <v>0</v>
      </c>
      <c r="R191" s="114">
        <v>0</v>
      </c>
      <c r="S191" s="114">
        <v>0</v>
      </c>
      <c r="T191" s="114">
        <f t="shared" ref="T191:T214" si="4">N191-R191-S191</f>
        <v>315000</v>
      </c>
      <c r="U191" s="570" t="s">
        <v>1155</v>
      </c>
    </row>
    <row r="192" spans="1:21" s="571" customFormat="1" ht="30" customHeight="1">
      <c r="A192" s="580"/>
      <c r="B192" s="577"/>
      <c r="C192" s="170"/>
      <c r="D192" s="168">
        <v>159.30000000000001</v>
      </c>
      <c r="E192" s="163">
        <v>159.30000000000001</v>
      </c>
      <c r="F192" s="110"/>
      <c r="G192" s="111"/>
      <c r="H192" s="110"/>
      <c r="I192" s="565" t="s">
        <v>1223</v>
      </c>
      <c r="J192" s="579" t="s">
        <v>1224</v>
      </c>
      <c r="K192" s="576" t="s">
        <v>532</v>
      </c>
      <c r="L192" s="573" t="s">
        <v>521</v>
      </c>
      <c r="M192" s="112">
        <v>315000</v>
      </c>
      <c r="N192" s="167">
        <v>315000</v>
      </c>
      <c r="O192" s="569">
        <v>43817</v>
      </c>
      <c r="P192" s="113">
        <v>0</v>
      </c>
      <c r="Q192" s="113">
        <v>0</v>
      </c>
      <c r="R192" s="114">
        <v>0</v>
      </c>
      <c r="S192" s="114">
        <v>0</v>
      </c>
      <c r="T192" s="114">
        <f t="shared" si="4"/>
        <v>315000</v>
      </c>
      <c r="U192" s="570" t="s">
        <v>1155</v>
      </c>
    </row>
    <row r="193" spans="1:21" s="571" customFormat="1" ht="30" customHeight="1">
      <c r="A193" s="580"/>
      <c r="B193" s="577"/>
      <c r="C193" s="170"/>
      <c r="D193" s="168">
        <v>159.4</v>
      </c>
      <c r="E193" s="163">
        <v>159.4</v>
      </c>
      <c r="F193" s="110"/>
      <c r="G193" s="111"/>
      <c r="H193" s="110"/>
      <c r="I193" s="565" t="s">
        <v>1225</v>
      </c>
      <c r="J193" s="579" t="s">
        <v>1226</v>
      </c>
      <c r="K193" s="576" t="s">
        <v>532</v>
      </c>
      <c r="L193" s="573" t="s">
        <v>521</v>
      </c>
      <c r="M193" s="112">
        <v>315000</v>
      </c>
      <c r="N193" s="167">
        <v>315000</v>
      </c>
      <c r="O193" s="569">
        <v>43817</v>
      </c>
      <c r="P193" s="113">
        <v>0</v>
      </c>
      <c r="Q193" s="113">
        <v>0</v>
      </c>
      <c r="R193" s="114">
        <v>0</v>
      </c>
      <c r="S193" s="114">
        <v>0</v>
      </c>
      <c r="T193" s="114">
        <f t="shared" si="4"/>
        <v>315000</v>
      </c>
      <c r="U193" s="570" t="s">
        <v>1155</v>
      </c>
    </row>
    <row r="194" spans="1:21" s="571" customFormat="1" ht="30" customHeight="1">
      <c r="A194" s="580"/>
      <c r="B194" s="577"/>
      <c r="C194" s="170"/>
      <c r="D194" s="168">
        <v>159.5</v>
      </c>
      <c r="E194" s="163">
        <v>159.5</v>
      </c>
      <c r="F194" s="110"/>
      <c r="G194" s="111"/>
      <c r="H194" s="110"/>
      <c r="I194" s="565" t="s">
        <v>1227</v>
      </c>
      <c r="J194" s="579" t="s">
        <v>1228</v>
      </c>
      <c r="K194" s="576" t="s">
        <v>532</v>
      </c>
      <c r="L194" s="573" t="s">
        <v>521</v>
      </c>
      <c r="M194" s="112">
        <v>315000</v>
      </c>
      <c r="N194" s="167">
        <v>315000</v>
      </c>
      <c r="O194" s="569">
        <v>43817</v>
      </c>
      <c r="P194" s="113">
        <v>0</v>
      </c>
      <c r="Q194" s="113">
        <v>0</v>
      </c>
      <c r="R194" s="114">
        <v>0</v>
      </c>
      <c r="S194" s="114">
        <v>0</v>
      </c>
      <c r="T194" s="114">
        <f t="shared" si="4"/>
        <v>315000</v>
      </c>
      <c r="U194" s="570" t="s">
        <v>1155</v>
      </c>
    </row>
    <row r="195" spans="1:21" s="571" customFormat="1" ht="30" customHeight="1">
      <c r="A195" s="580"/>
      <c r="B195" s="577"/>
      <c r="C195" s="170"/>
      <c r="D195" s="168">
        <v>159.6</v>
      </c>
      <c r="E195" s="163">
        <v>159.6</v>
      </c>
      <c r="F195" s="110"/>
      <c r="G195" s="111"/>
      <c r="H195" s="110"/>
      <c r="I195" s="565" t="s">
        <v>1229</v>
      </c>
      <c r="J195" s="579" t="s">
        <v>1230</v>
      </c>
      <c r="K195" s="576" t="s">
        <v>532</v>
      </c>
      <c r="L195" s="573" t="s">
        <v>521</v>
      </c>
      <c r="M195" s="112">
        <v>315000</v>
      </c>
      <c r="N195" s="167">
        <v>315000</v>
      </c>
      <c r="O195" s="569">
        <v>43817</v>
      </c>
      <c r="P195" s="113">
        <v>0</v>
      </c>
      <c r="Q195" s="113">
        <v>0</v>
      </c>
      <c r="R195" s="114">
        <v>0</v>
      </c>
      <c r="S195" s="114">
        <v>0</v>
      </c>
      <c r="T195" s="114">
        <f t="shared" si="4"/>
        <v>315000</v>
      </c>
      <c r="U195" s="570" t="s">
        <v>1155</v>
      </c>
    </row>
    <row r="196" spans="1:21" s="571" customFormat="1" ht="30" customHeight="1">
      <c r="A196" s="580"/>
      <c r="B196" s="577"/>
      <c r="C196" s="170"/>
      <c r="D196" s="168">
        <v>159.69999999999999</v>
      </c>
      <c r="E196" s="163">
        <v>159.69999999999999</v>
      </c>
      <c r="F196" s="110"/>
      <c r="G196" s="111"/>
      <c r="H196" s="110"/>
      <c r="I196" s="565" t="s">
        <v>1231</v>
      </c>
      <c r="J196" s="579" t="s">
        <v>1232</v>
      </c>
      <c r="K196" s="576" t="s">
        <v>532</v>
      </c>
      <c r="L196" s="573" t="s">
        <v>521</v>
      </c>
      <c r="M196" s="112">
        <v>315000</v>
      </c>
      <c r="N196" s="167">
        <v>315000</v>
      </c>
      <c r="O196" s="569">
        <v>43817</v>
      </c>
      <c r="P196" s="113">
        <v>0</v>
      </c>
      <c r="Q196" s="113">
        <v>0</v>
      </c>
      <c r="R196" s="114">
        <v>0</v>
      </c>
      <c r="S196" s="114">
        <v>0</v>
      </c>
      <c r="T196" s="114">
        <f t="shared" si="4"/>
        <v>315000</v>
      </c>
      <c r="U196" s="570" t="s">
        <v>1155</v>
      </c>
    </row>
    <row r="197" spans="1:21" s="571" customFormat="1" ht="30" customHeight="1">
      <c r="A197" s="580"/>
      <c r="B197" s="577"/>
      <c r="C197" s="170"/>
      <c r="D197" s="168">
        <v>159.80000000000001</v>
      </c>
      <c r="E197" s="163">
        <v>159.80000000000001</v>
      </c>
      <c r="F197" s="110"/>
      <c r="G197" s="111"/>
      <c r="H197" s="110"/>
      <c r="I197" s="565" t="s">
        <v>1233</v>
      </c>
      <c r="J197" s="579" t="s">
        <v>1234</v>
      </c>
      <c r="K197" s="576" t="s">
        <v>532</v>
      </c>
      <c r="L197" s="573" t="s">
        <v>521</v>
      </c>
      <c r="M197" s="112">
        <v>315000</v>
      </c>
      <c r="N197" s="167">
        <v>315000</v>
      </c>
      <c r="O197" s="569">
        <v>43817</v>
      </c>
      <c r="P197" s="113">
        <v>0</v>
      </c>
      <c r="Q197" s="113">
        <v>0</v>
      </c>
      <c r="R197" s="114">
        <v>0</v>
      </c>
      <c r="S197" s="114">
        <v>0</v>
      </c>
      <c r="T197" s="114">
        <f t="shared" si="4"/>
        <v>315000</v>
      </c>
      <c r="U197" s="570" t="s">
        <v>1155</v>
      </c>
    </row>
    <row r="198" spans="1:21" s="571" customFormat="1" ht="30" customHeight="1">
      <c r="A198" s="580"/>
      <c r="B198" s="577"/>
      <c r="C198" s="170"/>
      <c r="D198" s="168">
        <v>166.1</v>
      </c>
      <c r="E198" s="163">
        <v>166.1</v>
      </c>
      <c r="F198" s="110"/>
      <c r="G198" s="111"/>
      <c r="H198" s="110"/>
      <c r="I198" s="565" t="s">
        <v>1235</v>
      </c>
      <c r="J198" s="579" t="s">
        <v>1236</v>
      </c>
      <c r="K198" s="576" t="s">
        <v>532</v>
      </c>
      <c r="L198" s="573" t="s">
        <v>521</v>
      </c>
      <c r="M198" s="112">
        <v>360000</v>
      </c>
      <c r="N198" s="167">
        <v>360000</v>
      </c>
      <c r="O198" s="569">
        <v>43761</v>
      </c>
      <c r="P198" s="113">
        <v>0</v>
      </c>
      <c r="Q198" s="113">
        <v>0</v>
      </c>
      <c r="R198" s="114">
        <v>0</v>
      </c>
      <c r="S198" s="114">
        <v>0</v>
      </c>
      <c r="T198" s="114">
        <f t="shared" si="4"/>
        <v>360000</v>
      </c>
      <c r="U198" s="570" t="s">
        <v>1155</v>
      </c>
    </row>
    <row r="199" spans="1:21" s="571" customFormat="1" ht="30" customHeight="1">
      <c r="A199" s="580"/>
      <c r="B199" s="577"/>
      <c r="C199" s="170"/>
      <c r="D199" s="168">
        <v>166.2</v>
      </c>
      <c r="E199" s="163">
        <v>166.2</v>
      </c>
      <c r="F199" s="110"/>
      <c r="G199" s="111"/>
      <c r="H199" s="110"/>
      <c r="I199" s="565" t="s">
        <v>1237</v>
      </c>
      <c r="J199" s="579" t="s">
        <v>1238</v>
      </c>
      <c r="K199" s="576" t="s">
        <v>532</v>
      </c>
      <c r="L199" s="573" t="s">
        <v>521</v>
      </c>
      <c r="M199" s="112">
        <v>360000</v>
      </c>
      <c r="N199" s="167">
        <v>360000</v>
      </c>
      <c r="O199" s="569">
        <v>43761</v>
      </c>
      <c r="P199" s="113">
        <v>0</v>
      </c>
      <c r="Q199" s="113">
        <v>0</v>
      </c>
      <c r="R199" s="114">
        <v>0</v>
      </c>
      <c r="S199" s="114">
        <v>0</v>
      </c>
      <c r="T199" s="114">
        <f t="shared" si="4"/>
        <v>360000</v>
      </c>
      <c r="U199" s="570" t="s">
        <v>1155</v>
      </c>
    </row>
    <row r="200" spans="1:21" s="571" customFormat="1" ht="30" customHeight="1">
      <c r="A200" s="580"/>
      <c r="B200" s="577"/>
      <c r="C200" s="170"/>
      <c r="D200" s="168">
        <v>166.3</v>
      </c>
      <c r="E200" s="163">
        <v>166.3</v>
      </c>
      <c r="F200" s="110"/>
      <c r="G200" s="111"/>
      <c r="H200" s="110"/>
      <c r="I200" s="565" t="s">
        <v>1239</v>
      </c>
      <c r="J200" s="579" t="s">
        <v>1240</v>
      </c>
      <c r="K200" s="576" t="s">
        <v>532</v>
      </c>
      <c r="L200" s="573" t="s">
        <v>521</v>
      </c>
      <c r="M200" s="112">
        <v>360000</v>
      </c>
      <c r="N200" s="167">
        <v>360000</v>
      </c>
      <c r="O200" s="569">
        <v>43761</v>
      </c>
      <c r="P200" s="113">
        <v>0</v>
      </c>
      <c r="Q200" s="113">
        <v>0</v>
      </c>
      <c r="R200" s="114">
        <v>0</v>
      </c>
      <c r="S200" s="114">
        <v>0</v>
      </c>
      <c r="T200" s="114">
        <f t="shared" si="4"/>
        <v>360000</v>
      </c>
      <c r="U200" s="570" t="s">
        <v>1155</v>
      </c>
    </row>
    <row r="201" spans="1:21" s="571" customFormat="1" ht="30" customHeight="1">
      <c r="A201" s="580"/>
      <c r="B201" s="577"/>
      <c r="C201" s="170"/>
      <c r="D201" s="168">
        <v>166.4</v>
      </c>
      <c r="E201" s="163">
        <v>166.4</v>
      </c>
      <c r="F201" s="110"/>
      <c r="G201" s="111"/>
      <c r="H201" s="110"/>
      <c r="I201" s="565" t="s">
        <v>1241</v>
      </c>
      <c r="J201" s="579" t="s">
        <v>1242</v>
      </c>
      <c r="K201" s="576" t="s">
        <v>532</v>
      </c>
      <c r="L201" s="573" t="s">
        <v>521</v>
      </c>
      <c r="M201" s="112">
        <v>360000</v>
      </c>
      <c r="N201" s="167">
        <v>360000</v>
      </c>
      <c r="O201" s="569">
        <v>43761</v>
      </c>
      <c r="P201" s="113">
        <v>0</v>
      </c>
      <c r="Q201" s="113">
        <v>0</v>
      </c>
      <c r="R201" s="114">
        <v>0</v>
      </c>
      <c r="S201" s="114">
        <v>0</v>
      </c>
      <c r="T201" s="114">
        <f t="shared" si="4"/>
        <v>360000</v>
      </c>
      <c r="U201" s="570" t="s">
        <v>1155</v>
      </c>
    </row>
    <row r="202" spans="1:21" s="571" customFormat="1" ht="30" customHeight="1">
      <c r="A202" s="580"/>
      <c r="B202" s="577"/>
      <c r="C202" s="170"/>
      <c r="D202" s="168">
        <v>166.5</v>
      </c>
      <c r="E202" s="163">
        <v>166.5</v>
      </c>
      <c r="F202" s="110"/>
      <c r="G202" s="111"/>
      <c r="H202" s="110"/>
      <c r="I202" s="565" t="s">
        <v>1243</v>
      </c>
      <c r="J202" s="579" t="s">
        <v>1244</v>
      </c>
      <c r="K202" s="576" t="s">
        <v>532</v>
      </c>
      <c r="L202" s="573" t="s">
        <v>521</v>
      </c>
      <c r="M202" s="112">
        <v>360000</v>
      </c>
      <c r="N202" s="167">
        <v>360000</v>
      </c>
      <c r="O202" s="569">
        <v>43761</v>
      </c>
      <c r="P202" s="113">
        <v>0</v>
      </c>
      <c r="Q202" s="113">
        <v>0</v>
      </c>
      <c r="R202" s="114">
        <v>0</v>
      </c>
      <c r="S202" s="114">
        <v>0</v>
      </c>
      <c r="T202" s="114">
        <f t="shared" si="4"/>
        <v>360000</v>
      </c>
      <c r="U202" s="570" t="s">
        <v>1155</v>
      </c>
    </row>
    <row r="203" spans="1:21" s="571" customFormat="1" ht="30" customHeight="1">
      <c r="A203" s="580"/>
      <c r="B203" s="577"/>
      <c r="C203" s="170"/>
      <c r="D203" s="168">
        <v>166.6</v>
      </c>
      <c r="E203" s="163">
        <v>166.6</v>
      </c>
      <c r="F203" s="110"/>
      <c r="G203" s="111"/>
      <c r="H203" s="110"/>
      <c r="I203" s="565" t="s">
        <v>1245</v>
      </c>
      <c r="J203" s="579" t="s">
        <v>1246</v>
      </c>
      <c r="K203" s="576" t="s">
        <v>532</v>
      </c>
      <c r="L203" s="573" t="s">
        <v>521</v>
      </c>
      <c r="M203" s="112">
        <v>360000</v>
      </c>
      <c r="N203" s="167">
        <v>360000</v>
      </c>
      <c r="O203" s="569">
        <v>43761</v>
      </c>
      <c r="P203" s="113">
        <v>0</v>
      </c>
      <c r="Q203" s="113">
        <v>0</v>
      </c>
      <c r="R203" s="114">
        <v>0</v>
      </c>
      <c r="S203" s="114">
        <v>0</v>
      </c>
      <c r="T203" s="114">
        <f t="shared" si="4"/>
        <v>360000</v>
      </c>
      <c r="U203" s="570" t="s">
        <v>1155</v>
      </c>
    </row>
    <row r="204" spans="1:21" s="571" customFormat="1" ht="30" customHeight="1">
      <c r="A204" s="580"/>
      <c r="B204" s="577"/>
      <c r="C204" s="170"/>
      <c r="D204" s="168">
        <v>166.7</v>
      </c>
      <c r="E204" s="163">
        <v>166.7</v>
      </c>
      <c r="F204" s="110"/>
      <c r="G204" s="111"/>
      <c r="H204" s="110"/>
      <c r="I204" s="565" t="s">
        <v>1247</v>
      </c>
      <c r="J204" s="579" t="s">
        <v>1248</v>
      </c>
      <c r="K204" s="576" t="s">
        <v>532</v>
      </c>
      <c r="L204" s="573" t="s">
        <v>521</v>
      </c>
      <c r="M204" s="112">
        <v>360000</v>
      </c>
      <c r="N204" s="167">
        <v>360000</v>
      </c>
      <c r="O204" s="569">
        <v>43761</v>
      </c>
      <c r="P204" s="113">
        <v>0</v>
      </c>
      <c r="Q204" s="113">
        <v>0</v>
      </c>
      <c r="R204" s="114">
        <v>0</v>
      </c>
      <c r="S204" s="114">
        <v>0</v>
      </c>
      <c r="T204" s="114">
        <f t="shared" si="4"/>
        <v>360000</v>
      </c>
      <c r="U204" s="570" t="s">
        <v>1155</v>
      </c>
    </row>
    <row r="205" spans="1:21" s="571" customFormat="1" ht="30" customHeight="1">
      <c r="A205" s="580"/>
      <c r="B205" s="577"/>
      <c r="C205" s="170"/>
      <c r="D205" s="168">
        <v>166.8</v>
      </c>
      <c r="E205" s="163">
        <v>166.8</v>
      </c>
      <c r="F205" s="110"/>
      <c r="G205" s="111"/>
      <c r="H205" s="110"/>
      <c r="I205" s="565" t="s">
        <v>1249</v>
      </c>
      <c r="J205" s="579" t="s">
        <v>1250</v>
      </c>
      <c r="K205" s="576" t="s">
        <v>532</v>
      </c>
      <c r="L205" s="573" t="s">
        <v>521</v>
      </c>
      <c r="M205" s="112">
        <v>360000</v>
      </c>
      <c r="N205" s="167">
        <v>360000</v>
      </c>
      <c r="O205" s="569">
        <v>43762</v>
      </c>
      <c r="P205" s="113">
        <v>0</v>
      </c>
      <c r="Q205" s="113">
        <v>0</v>
      </c>
      <c r="R205" s="114">
        <v>0</v>
      </c>
      <c r="S205" s="114">
        <v>0</v>
      </c>
      <c r="T205" s="114">
        <f t="shared" si="4"/>
        <v>360000</v>
      </c>
      <c r="U205" s="570" t="s">
        <v>1155</v>
      </c>
    </row>
    <row r="206" spans="1:21" s="571" customFormat="1" ht="30" customHeight="1">
      <c r="A206" s="580"/>
      <c r="B206" s="577"/>
      <c r="C206" s="170"/>
      <c r="D206" s="168">
        <v>166.9</v>
      </c>
      <c r="E206" s="163">
        <v>166.9</v>
      </c>
      <c r="F206" s="110"/>
      <c r="G206" s="111"/>
      <c r="H206" s="110"/>
      <c r="I206" s="565" t="s">
        <v>1251</v>
      </c>
      <c r="J206" s="579" t="s">
        <v>1252</v>
      </c>
      <c r="K206" s="576" t="s">
        <v>532</v>
      </c>
      <c r="L206" s="573" t="s">
        <v>521</v>
      </c>
      <c r="M206" s="112">
        <v>360000</v>
      </c>
      <c r="N206" s="167">
        <v>360000</v>
      </c>
      <c r="O206" s="569">
        <v>43762</v>
      </c>
      <c r="P206" s="113">
        <v>0</v>
      </c>
      <c r="Q206" s="113">
        <v>0</v>
      </c>
      <c r="R206" s="114">
        <v>0</v>
      </c>
      <c r="S206" s="114">
        <v>0</v>
      </c>
      <c r="T206" s="114">
        <f t="shared" si="4"/>
        <v>360000</v>
      </c>
      <c r="U206" s="570" t="s">
        <v>1155</v>
      </c>
    </row>
    <row r="207" spans="1:21" s="571" customFormat="1" ht="30" customHeight="1">
      <c r="A207" s="563">
        <v>192</v>
      </c>
      <c r="B207" s="574">
        <v>192</v>
      </c>
      <c r="C207" s="168">
        <v>192</v>
      </c>
      <c r="D207" s="168">
        <v>192</v>
      </c>
      <c r="E207" s="163">
        <v>192</v>
      </c>
      <c r="F207" s="110"/>
      <c r="G207" s="111"/>
      <c r="H207" s="110"/>
      <c r="I207" s="565" t="s">
        <v>836</v>
      </c>
      <c r="J207" s="575" t="s">
        <v>837</v>
      </c>
      <c r="K207" s="576" t="s">
        <v>541</v>
      </c>
      <c r="L207" s="573" t="s">
        <v>521</v>
      </c>
      <c r="M207" s="112">
        <v>350000</v>
      </c>
      <c r="N207" s="568">
        <v>184299</v>
      </c>
      <c r="O207" s="569">
        <v>43435</v>
      </c>
      <c r="P207" s="113">
        <v>1</v>
      </c>
      <c r="Q207" s="113">
        <v>0.83</v>
      </c>
      <c r="R207" s="114">
        <v>184299</v>
      </c>
      <c r="S207" s="114">
        <v>0</v>
      </c>
      <c r="T207" s="114">
        <f t="shared" si="4"/>
        <v>0</v>
      </c>
      <c r="U207" s="570" t="s">
        <v>1253</v>
      </c>
    </row>
    <row r="208" spans="1:21" s="571" customFormat="1" ht="30" customHeight="1">
      <c r="A208" s="580"/>
      <c r="B208" s="577"/>
      <c r="C208" s="170"/>
      <c r="D208" s="168">
        <v>208</v>
      </c>
      <c r="E208" s="163">
        <v>208</v>
      </c>
      <c r="F208" s="110"/>
      <c r="G208" s="111"/>
      <c r="H208" s="110"/>
      <c r="I208" s="565" t="s">
        <v>1254</v>
      </c>
      <c r="J208" s="575" t="s">
        <v>1255</v>
      </c>
      <c r="K208" s="576" t="s">
        <v>574</v>
      </c>
      <c r="L208" s="573" t="s">
        <v>521</v>
      </c>
      <c r="M208" s="112">
        <v>0</v>
      </c>
      <c r="N208" s="568">
        <v>1357000</v>
      </c>
      <c r="O208" s="569">
        <v>43707</v>
      </c>
      <c r="P208" s="113">
        <v>1</v>
      </c>
      <c r="Q208" s="113">
        <v>0</v>
      </c>
      <c r="R208" s="114">
        <v>1357000</v>
      </c>
      <c r="S208" s="114">
        <v>0</v>
      </c>
      <c r="T208" s="114">
        <f t="shared" si="4"/>
        <v>0</v>
      </c>
      <c r="U208" s="570" t="s">
        <v>2000</v>
      </c>
    </row>
    <row r="209" spans="1:21" s="571" customFormat="1" ht="30" customHeight="1">
      <c r="A209" s="563">
        <v>274.10000000000002</v>
      </c>
      <c r="B209" s="574">
        <v>274.10000000000002</v>
      </c>
      <c r="C209" s="168">
        <v>274.10000000000002</v>
      </c>
      <c r="D209" s="168">
        <v>274.10000000000002</v>
      </c>
      <c r="E209" s="163">
        <v>274.10000000000002</v>
      </c>
      <c r="F209" s="110"/>
      <c r="G209" s="111"/>
      <c r="H209" s="110"/>
      <c r="I209" s="565" t="s">
        <v>838</v>
      </c>
      <c r="J209" s="575" t="s">
        <v>839</v>
      </c>
      <c r="K209" s="576" t="s">
        <v>532</v>
      </c>
      <c r="L209" s="573" t="s">
        <v>521</v>
      </c>
      <c r="M209" s="112">
        <v>134400</v>
      </c>
      <c r="N209" s="568">
        <v>187844</v>
      </c>
      <c r="O209" s="569">
        <v>43582</v>
      </c>
      <c r="P209" s="113">
        <v>1</v>
      </c>
      <c r="Q209" s="113">
        <v>0.52</v>
      </c>
      <c r="R209" s="114">
        <v>88147</v>
      </c>
      <c r="S209" s="114">
        <v>99697</v>
      </c>
      <c r="T209" s="114">
        <f t="shared" si="4"/>
        <v>0</v>
      </c>
      <c r="U209" s="570" t="s">
        <v>650</v>
      </c>
    </row>
    <row r="210" spans="1:21" s="571" customFormat="1" ht="30" customHeight="1">
      <c r="A210" s="563">
        <v>274.2</v>
      </c>
      <c r="B210" s="574">
        <v>274.2</v>
      </c>
      <c r="C210" s="168">
        <v>274.2</v>
      </c>
      <c r="D210" s="168">
        <v>274.2</v>
      </c>
      <c r="E210" s="163">
        <v>274.2</v>
      </c>
      <c r="F210" s="110"/>
      <c r="G210" s="111"/>
      <c r="H210" s="110"/>
      <c r="I210" s="565" t="s">
        <v>840</v>
      </c>
      <c r="J210" s="575" t="s">
        <v>841</v>
      </c>
      <c r="K210" s="576" t="s">
        <v>532</v>
      </c>
      <c r="L210" s="573" t="s">
        <v>521</v>
      </c>
      <c r="M210" s="112">
        <v>134400</v>
      </c>
      <c r="N210" s="568">
        <v>187844</v>
      </c>
      <c r="O210" s="569">
        <v>43582</v>
      </c>
      <c r="P210" s="113">
        <v>1</v>
      </c>
      <c r="Q210" s="113">
        <v>0.52</v>
      </c>
      <c r="R210" s="114">
        <v>88147</v>
      </c>
      <c r="S210" s="114">
        <v>99697</v>
      </c>
      <c r="T210" s="114">
        <f t="shared" si="4"/>
        <v>0</v>
      </c>
      <c r="U210" s="570" t="s">
        <v>650</v>
      </c>
    </row>
    <row r="211" spans="1:21" s="571" customFormat="1" ht="30" customHeight="1">
      <c r="A211" s="563">
        <v>274.3</v>
      </c>
      <c r="B211" s="574">
        <v>274.3</v>
      </c>
      <c r="C211" s="168">
        <v>274.3</v>
      </c>
      <c r="D211" s="168">
        <v>274.3</v>
      </c>
      <c r="E211" s="163">
        <v>274.3</v>
      </c>
      <c r="F211" s="110"/>
      <c r="G211" s="111"/>
      <c r="H211" s="110"/>
      <c r="I211" s="565" t="s">
        <v>842</v>
      </c>
      <c r="J211" s="575" t="s">
        <v>843</v>
      </c>
      <c r="K211" s="576" t="s">
        <v>532</v>
      </c>
      <c r="L211" s="573" t="s">
        <v>521</v>
      </c>
      <c r="M211" s="112">
        <v>134400</v>
      </c>
      <c r="N211" s="568">
        <v>187844</v>
      </c>
      <c r="O211" s="569">
        <v>43582</v>
      </c>
      <c r="P211" s="113">
        <v>1</v>
      </c>
      <c r="Q211" s="113">
        <v>0.52</v>
      </c>
      <c r="R211" s="114">
        <v>88147</v>
      </c>
      <c r="S211" s="114">
        <v>99697</v>
      </c>
      <c r="T211" s="114">
        <f t="shared" si="4"/>
        <v>0</v>
      </c>
      <c r="U211" s="570" t="s">
        <v>650</v>
      </c>
    </row>
    <row r="212" spans="1:21" s="571" customFormat="1" ht="30" customHeight="1">
      <c r="A212" s="563">
        <v>274.39999999999998</v>
      </c>
      <c r="B212" s="574">
        <v>274.39999999999998</v>
      </c>
      <c r="C212" s="168">
        <v>274.39999999999998</v>
      </c>
      <c r="D212" s="168">
        <v>274.39999999999998</v>
      </c>
      <c r="E212" s="163">
        <v>274.39999999999998</v>
      </c>
      <c r="F212" s="110"/>
      <c r="G212" s="111"/>
      <c r="H212" s="110"/>
      <c r="I212" s="565" t="s">
        <v>844</v>
      </c>
      <c r="J212" s="575" t="s">
        <v>845</v>
      </c>
      <c r="K212" s="576" t="s">
        <v>532</v>
      </c>
      <c r="L212" s="573" t="s">
        <v>521</v>
      </c>
      <c r="M212" s="112">
        <v>134400</v>
      </c>
      <c r="N212" s="568">
        <v>187844</v>
      </c>
      <c r="O212" s="569">
        <v>43582</v>
      </c>
      <c r="P212" s="113">
        <v>1</v>
      </c>
      <c r="Q212" s="113">
        <v>0.52</v>
      </c>
      <c r="R212" s="114">
        <v>88147</v>
      </c>
      <c r="S212" s="114">
        <v>99697</v>
      </c>
      <c r="T212" s="114">
        <f t="shared" si="4"/>
        <v>0</v>
      </c>
      <c r="U212" s="570" t="s">
        <v>650</v>
      </c>
    </row>
    <row r="213" spans="1:21" s="571" customFormat="1" ht="30" customHeight="1">
      <c r="A213" s="563">
        <v>274.5</v>
      </c>
      <c r="B213" s="574">
        <v>274.5</v>
      </c>
      <c r="C213" s="168">
        <v>274.5</v>
      </c>
      <c r="D213" s="168">
        <v>274.5</v>
      </c>
      <c r="E213" s="163">
        <v>274.5</v>
      </c>
      <c r="F213" s="110"/>
      <c r="G213" s="111"/>
      <c r="H213" s="110"/>
      <c r="I213" s="565" t="s">
        <v>846</v>
      </c>
      <c r="J213" s="575" t="s">
        <v>847</v>
      </c>
      <c r="K213" s="576" t="s">
        <v>532</v>
      </c>
      <c r="L213" s="573" t="s">
        <v>521</v>
      </c>
      <c r="M213" s="112">
        <v>134400</v>
      </c>
      <c r="N213" s="568">
        <v>187844</v>
      </c>
      <c r="O213" s="569">
        <v>43582</v>
      </c>
      <c r="P213" s="113">
        <v>1</v>
      </c>
      <c r="Q213" s="113">
        <v>0.52</v>
      </c>
      <c r="R213" s="114">
        <v>88147</v>
      </c>
      <c r="S213" s="114">
        <v>99697</v>
      </c>
      <c r="T213" s="114">
        <f t="shared" si="4"/>
        <v>0</v>
      </c>
      <c r="U213" s="570" t="s">
        <v>650</v>
      </c>
    </row>
    <row r="214" spans="1:21" s="571" customFormat="1" ht="30" customHeight="1">
      <c r="A214" s="563" t="s">
        <v>848</v>
      </c>
      <c r="B214" s="165" t="s">
        <v>848</v>
      </c>
      <c r="C214" s="172" t="s">
        <v>848</v>
      </c>
      <c r="D214" s="163" t="s">
        <v>848</v>
      </c>
      <c r="E214" s="163" t="s">
        <v>848</v>
      </c>
      <c r="F214" s="110"/>
      <c r="G214" s="111"/>
      <c r="H214" s="110"/>
      <c r="I214" s="565"/>
      <c r="J214" s="575" t="s">
        <v>849</v>
      </c>
      <c r="K214" s="576" t="s">
        <v>532</v>
      </c>
      <c r="L214" s="573" t="s">
        <v>521</v>
      </c>
      <c r="M214" s="568">
        <v>4660836</v>
      </c>
      <c r="N214" s="568">
        <v>242135</v>
      </c>
      <c r="O214" s="581">
        <v>43708</v>
      </c>
      <c r="P214" s="113">
        <v>0</v>
      </c>
      <c r="Q214" s="113">
        <v>0</v>
      </c>
      <c r="R214" s="114">
        <v>0</v>
      </c>
      <c r="S214" s="114">
        <v>0</v>
      </c>
      <c r="T214" s="114">
        <f t="shared" si="4"/>
        <v>242135</v>
      </c>
      <c r="U214" s="570"/>
    </row>
    <row r="215" spans="1:21" s="584" customFormat="1" ht="66.75" customHeight="1" thickBot="1">
      <c r="A215" s="867" t="s">
        <v>1256</v>
      </c>
      <c r="B215" s="868"/>
      <c r="C215" s="868"/>
      <c r="D215" s="868"/>
      <c r="E215" s="868"/>
      <c r="F215" s="868"/>
      <c r="G215" s="868"/>
      <c r="H215" s="868"/>
      <c r="I215" s="868"/>
      <c r="J215" s="868"/>
      <c r="K215" s="869"/>
      <c r="L215" s="115"/>
      <c r="M215" s="173">
        <f>SUM(M8:M214)</f>
        <v>62500000</v>
      </c>
      <c r="N215" s="116">
        <f>SUM(N8:N214)</f>
        <v>62500000</v>
      </c>
      <c r="O215" s="116"/>
      <c r="P215" s="117"/>
      <c r="Q215" s="118"/>
      <c r="R215" s="174">
        <f>SUM(R8:R214)</f>
        <v>13907049.460000001</v>
      </c>
      <c r="S215" s="116">
        <f>SUM(S8:S214)</f>
        <v>2618996</v>
      </c>
      <c r="T215" s="116">
        <f>SUM(T8:T214)</f>
        <v>45973954.539999999</v>
      </c>
      <c r="U215" s="583"/>
    </row>
    <row r="216" spans="1:21" s="584" customFormat="1" ht="76.5" customHeight="1" thickBot="1">
      <c r="A216" s="867" t="s">
        <v>2001</v>
      </c>
      <c r="B216" s="870"/>
      <c r="C216" s="870"/>
      <c r="D216" s="870"/>
      <c r="E216" s="870"/>
      <c r="F216" s="870"/>
      <c r="G216" s="870"/>
      <c r="H216" s="870"/>
      <c r="I216" s="870"/>
      <c r="J216" s="870"/>
      <c r="K216" s="871"/>
      <c r="L216" s="175"/>
      <c r="M216" s="176"/>
      <c r="N216" s="173"/>
      <c r="O216" s="177"/>
      <c r="P216" s="177"/>
      <c r="Q216" s="178"/>
      <c r="R216" s="179"/>
      <c r="S216" s="173"/>
      <c r="T216" s="173"/>
      <c r="U216" s="585"/>
    </row>
    <row r="217" spans="1:21" ht="15.75" customHeight="1">
      <c r="A217" s="586"/>
      <c r="B217" s="557"/>
      <c r="C217" s="557"/>
      <c r="D217" s="557"/>
      <c r="E217" s="557"/>
      <c r="F217" s="557"/>
      <c r="G217" s="557"/>
      <c r="H217" s="557"/>
      <c r="I217" s="892" t="s">
        <v>31</v>
      </c>
      <c r="J217" s="895" t="s">
        <v>32</v>
      </c>
      <c r="K217" s="896" t="s">
        <v>33</v>
      </c>
      <c r="L217" s="872" t="s">
        <v>34</v>
      </c>
      <c r="M217" s="878" t="s">
        <v>505</v>
      </c>
      <c r="N217" s="880" t="s">
        <v>506</v>
      </c>
      <c r="O217" s="872" t="s">
        <v>36</v>
      </c>
      <c r="P217" s="872" t="s">
        <v>37</v>
      </c>
      <c r="Q217" s="875" t="s">
        <v>507</v>
      </c>
      <c r="R217" s="883" t="s">
        <v>3</v>
      </c>
      <c r="S217" s="883" t="s">
        <v>5</v>
      </c>
      <c r="T217" s="883" t="s">
        <v>7</v>
      </c>
      <c r="U217" s="886" t="s">
        <v>508</v>
      </c>
    </row>
    <row r="218" spans="1:21" ht="15.75">
      <c r="A218" s="586"/>
      <c r="B218" s="557"/>
      <c r="C218" s="557"/>
      <c r="D218" s="557"/>
      <c r="E218" s="557"/>
      <c r="F218" s="557"/>
      <c r="G218" s="557"/>
      <c r="H218" s="557"/>
      <c r="I218" s="893"/>
      <c r="J218" s="876"/>
      <c r="K218" s="873"/>
      <c r="L218" s="873"/>
      <c r="M218" s="878"/>
      <c r="N218" s="881"/>
      <c r="O218" s="873"/>
      <c r="P218" s="873"/>
      <c r="Q218" s="876"/>
      <c r="R218" s="884"/>
      <c r="S218" s="884"/>
      <c r="T218" s="884"/>
      <c r="U218" s="887"/>
    </row>
    <row r="219" spans="1:21" s="562" customFormat="1" ht="47.25">
      <c r="A219" s="587" t="s">
        <v>509</v>
      </c>
      <c r="B219" s="560" t="s">
        <v>510</v>
      </c>
      <c r="C219" s="560" t="s">
        <v>511</v>
      </c>
      <c r="D219" s="560" t="s">
        <v>512</v>
      </c>
      <c r="E219" s="560" t="s">
        <v>513</v>
      </c>
      <c r="F219" s="560" t="s">
        <v>514</v>
      </c>
      <c r="G219" s="560" t="s">
        <v>515</v>
      </c>
      <c r="H219" s="560" t="s">
        <v>516</v>
      </c>
      <c r="I219" s="894"/>
      <c r="J219" s="877"/>
      <c r="K219" s="874"/>
      <c r="L219" s="874"/>
      <c r="M219" s="879"/>
      <c r="N219" s="882"/>
      <c r="O219" s="874"/>
      <c r="P219" s="874"/>
      <c r="Q219" s="877"/>
      <c r="R219" s="885"/>
      <c r="S219" s="885"/>
      <c r="T219" s="885"/>
      <c r="U219" s="888"/>
    </row>
    <row r="220" spans="1:21" s="571" customFormat="1" ht="40.5" customHeight="1">
      <c r="A220" s="180"/>
      <c r="B220" s="180"/>
      <c r="C220" s="181" t="s">
        <v>1257</v>
      </c>
      <c r="D220" s="181" t="s">
        <v>1257</v>
      </c>
      <c r="E220" s="181" t="s">
        <v>1257</v>
      </c>
      <c r="F220" s="182"/>
      <c r="G220" s="182"/>
      <c r="H220" s="182"/>
      <c r="I220" s="588" t="s">
        <v>1258</v>
      </c>
      <c r="J220" s="572" t="s">
        <v>1259</v>
      </c>
      <c r="K220" s="572" t="s">
        <v>520</v>
      </c>
      <c r="L220" s="576" t="s">
        <v>521</v>
      </c>
      <c r="M220" s="126">
        <v>39000</v>
      </c>
      <c r="N220" s="126">
        <v>39000</v>
      </c>
      <c r="O220" s="569" t="s">
        <v>2002</v>
      </c>
      <c r="P220" s="113">
        <v>0</v>
      </c>
      <c r="Q220" s="113">
        <v>0</v>
      </c>
      <c r="R220" s="126">
        <v>0</v>
      </c>
      <c r="S220" s="126">
        <v>0</v>
      </c>
      <c r="T220" s="126">
        <f t="shared" ref="T220:T225" si="5">N220-R220-S220</f>
        <v>39000</v>
      </c>
      <c r="U220" s="589"/>
    </row>
    <row r="221" spans="1:21" s="571" customFormat="1" ht="40.5" customHeight="1">
      <c r="A221" s="180"/>
      <c r="B221" s="180"/>
      <c r="C221" s="181" t="s">
        <v>1260</v>
      </c>
      <c r="D221" s="181" t="s">
        <v>1260</v>
      </c>
      <c r="E221" s="181" t="s">
        <v>1260</v>
      </c>
      <c r="F221" s="182"/>
      <c r="G221" s="182"/>
      <c r="H221" s="182"/>
      <c r="I221" s="588" t="s">
        <v>1261</v>
      </c>
      <c r="J221" s="572" t="s">
        <v>1262</v>
      </c>
      <c r="K221" s="572" t="s">
        <v>520</v>
      </c>
      <c r="L221" s="576" t="s">
        <v>521</v>
      </c>
      <c r="M221" s="126">
        <v>52000</v>
      </c>
      <c r="N221" s="126">
        <v>52000</v>
      </c>
      <c r="O221" s="569">
        <v>43830</v>
      </c>
      <c r="P221" s="113">
        <v>0</v>
      </c>
      <c r="Q221" s="113">
        <v>0</v>
      </c>
      <c r="R221" s="126">
        <v>0</v>
      </c>
      <c r="S221" s="126">
        <v>0</v>
      </c>
      <c r="T221" s="126">
        <f t="shared" si="5"/>
        <v>52000</v>
      </c>
      <c r="U221" s="589"/>
    </row>
    <row r="222" spans="1:21" s="571" customFormat="1" ht="30.75" customHeight="1">
      <c r="A222" s="180"/>
      <c r="B222" s="180"/>
      <c r="C222" s="181" t="s">
        <v>1263</v>
      </c>
      <c r="D222" s="181" t="s">
        <v>1263</v>
      </c>
      <c r="E222" s="181" t="s">
        <v>1263</v>
      </c>
      <c r="F222" s="182"/>
      <c r="G222" s="182"/>
      <c r="H222" s="182"/>
      <c r="I222" s="588" t="s">
        <v>1264</v>
      </c>
      <c r="J222" s="572" t="s">
        <v>1265</v>
      </c>
      <c r="K222" s="572" t="s">
        <v>520</v>
      </c>
      <c r="L222" s="576" t="s">
        <v>521</v>
      </c>
      <c r="M222" s="126">
        <v>78000</v>
      </c>
      <c r="N222" s="126">
        <v>78000</v>
      </c>
      <c r="O222" s="569">
        <v>43553</v>
      </c>
      <c r="P222" s="113">
        <v>0</v>
      </c>
      <c r="Q222" s="113">
        <v>0</v>
      </c>
      <c r="R222" s="126">
        <v>0</v>
      </c>
      <c r="S222" s="126">
        <v>0</v>
      </c>
      <c r="T222" s="126">
        <f t="shared" si="5"/>
        <v>78000</v>
      </c>
      <c r="U222" s="589"/>
    </row>
    <row r="223" spans="1:21" s="571" customFormat="1" ht="33" customHeight="1">
      <c r="A223" s="180"/>
      <c r="B223" s="180"/>
      <c r="C223" s="181" t="s">
        <v>1266</v>
      </c>
      <c r="D223" s="181" t="s">
        <v>1266</v>
      </c>
      <c r="E223" s="181" t="s">
        <v>1266</v>
      </c>
      <c r="F223" s="182"/>
      <c r="G223" s="182"/>
      <c r="H223" s="182"/>
      <c r="I223" s="588" t="s">
        <v>1267</v>
      </c>
      <c r="J223" s="572" t="s">
        <v>1268</v>
      </c>
      <c r="K223" s="572" t="s">
        <v>520</v>
      </c>
      <c r="L223" s="576" t="s">
        <v>521</v>
      </c>
      <c r="M223" s="126">
        <v>91000</v>
      </c>
      <c r="N223" s="126">
        <v>91000</v>
      </c>
      <c r="O223" s="569" t="s">
        <v>2003</v>
      </c>
      <c r="P223" s="113">
        <v>0</v>
      </c>
      <c r="Q223" s="113">
        <v>0</v>
      </c>
      <c r="R223" s="126">
        <v>0</v>
      </c>
      <c r="S223" s="126">
        <v>0</v>
      </c>
      <c r="T223" s="126">
        <f t="shared" si="5"/>
        <v>91000</v>
      </c>
      <c r="U223" s="589"/>
    </row>
    <row r="224" spans="1:21" s="571" customFormat="1" ht="36.75" customHeight="1">
      <c r="A224" s="180"/>
      <c r="B224" s="180"/>
      <c r="C224" s="181" t="s">
        <v>1269</v>
      </c>
      <c r="D224" s="181" t="s">
        <v>1269</v>
      </c>
      <c r="E224" s="181" t="s">
        <v>1269</v>
      </c>
      <c r="F224" s="182"/>
      <c r="G224" s="182"/>
      <c r="H224" s="182"/>
      <c r="I224" s="588" t="s">
        <v>1270</v>
      </c>
      <c r="J224" s="572" t="s">
        <v>1271</v>
      </c>
      <c r="K224" s="572" t="s">
        <v>520</v>
      </c>
      <c r="L224" s="576" t="s">
        <v>521</v>
      </c>
      <c r="M224" s="126">
        <v>98000</v>
      </c>
      <c r="N224" s="126">
        <v>98000</v>
      </c>
      <c r="O224" s="569">
        <v>43555</v>
      </c>
      <c r="P224" s="113">
        <v>0</v>
      </c>
      <c r="Q224" s="113">
        <v>0</v>
      </c>
      <c r="R224" s="126">
        <v>29048</v>
      </c>
      <c r="S224" s="126">
        <v>0</v>
      </c>
      <c r="T224" s="126">
        <f t="shared" si="5"/>
        <v>68952</v>
      </c>
      <c r="U224" s="570" t="s">
        <v>2004</v>
      </c>
    </row>
    <row r="225" spans="1:21" s="571" customFormat="1" ht="38.25" customHeight="1">
      <c r="A225" s="180"/>
      <c r="B225" s="180"/>
      <c r="C225" s="182" t="s">
        <v>1272</v>
      </c>
      <c r="D225" s="182" t="s">
        <v>1272</v>
      </c>
      <c r="E225" s="182" t="s">
        <v>1272</v>
      </c>
      <c r="F225" s="183"/>
      <c r="G225" s="183"/>
      <c r="H225" s="183"/>
      <c r="I225" s="588" t="s">
        <v>1273</v>
      </c>
      <c r="J225" s="572" t="s">
        <v>1274</v>
      </c>
      <c r="K225" s="572" t="s">
        <v>520</v>
      </c>
      <c r="L225" s="576" t="s">
        <v>521</v>
      </c>
      <c r="M225" s="126">
        <v>135000</v>
      </c>
      <c r="N225" s="126">
        <v>135000</v>
      </c>
      <c r="O225" s="569">
        <v>43665</v>
      </c>
      <c r="P225" s="113">
        <v>0</v>
      </c>
      <c r="Q225" s="113">
        <v>0</v>
      </c>
      <c r="R225" s="126">
        <v>0</v>
      </c>
      <c r="S225" s="126">
        <v>0</v>
      </c>
      <c r="T225" s="126">
        <f t="shared" si="5"/>
        <v>135000</v>
      </c>
      <c r="U225" s="589"/>
    </row>
    <row r="226" spans="1:21" s="584" customFormat="1" ht="75" customHeight="1" thickBot="1">
      <c r="A226" s="867" t="s">
        <v>1275</v>
      </c>
      <c r="B226" s="868"/>
      <c r="C226" s="868"/>
      <c r="D226" s="868"/>
      <c r="E226" s="868"/>
      <c r="F226" s="868"/>
      <c r="G226" s="868"/>
      <c r="H226" s="868"/>
      <c r="I226" s="868"/>
      <c r="J226" s="868"/>
      <c r="K226" s="869"/>
      <c r="L226" s="115"/>
      <c r="M226" s="116">
        <f>SUM(M220:M225)</f>
        <v>493000</v>
      </c>
      <c r="N226" s="116">
        <f>SUM(N220:N225)</f>
        <v>493000</v>
      </c>
      <c r="O226" s="117"/>
      <c r="P226" s="117"/>
      <c r="Q226" s="118"/>
      <c r="R226" s="116">
        <f>SUM(R220:R225)</f>
        <v>29048</v>
      </c>
      <c r="S226" s="116">
        <f>SUM(S220:S225)</f>
        <v>0</v>
      </c>
      <c r="T226" s="116">
        <f>SUM(T220:T225)</f>
        <v>463952</v>
      </c>
      <c r="U226" s="116"/>
    </row>
    <row r="227" spans="1:21" s="584" customFormat="1" ht="76.5" customHeight="1" thickBot="1">
      <c r="A227" s="867" t="s">
        <v>1276</v>
      </c>
      <c r="B227" s="870"/>
      <c r="C227" s="870"/>
      <c r="D227" s="870"/>
      <c r="E227" s="870"/>
      <c r="F227" s="870"/>
      <c r="G227" s="870"/>
      <c r="H227" s="870"/>
      <c r="I227" s="870"/>
      <c r="J227" s="870"/>
      <c r="K227" s="871"/>
      <c r="L227" s="175"/>
      <c r="M227" s="173"/>
      <c r="N227" s="173"/>
      <c r="O227" s="177"/>
      <c r="P227" s="177"/>
      <c r="Q227" s="178"/>
      <c r="R227" s="179"/>
      <c r="S227" s="173"/>
      <c r="T227" s="173"/>
      <c r="U227" s="585"/>
    </row>
    <row r="228" spans="1:21" s="571" customFormat="1" ht="30" customHeight="1">
      <c r="A228" s="590">
        <v>30</v>
      </c>
      <c r="B228" s="590">
        <v>30</v>
      </c>
      <c r="C228" s="590">
        <v>30</v>
      </c>
      <c r="D228" s="590">
        <v>30</v>
      </c>
      <c r="E228" s="590">
        <v>30</v>
      </c>
      <c r="F228" s="119"/>
      <c r="G228" s="119"/>
      <c r="H228" s="119"/>
      <c r="I228" s="591" t="s">
        <v>850</v>
      </c>
      <c r="J228" s="592" t="s">
        <v>851</v>
      </c>
      <c r="K228" s="592" t="s">
        <v>574</v>
      </c>
      <c r="L228" s="593" t="s">
        <v>521</v>
      </c>
      <c r="M228" s="120"/>
      <c r="N228" s="594"/>
      <c r="O228" s="595"/>
      <c r="P228" s="121"/>
      <c r="Q228" s="121"/>
      <c r="R228" s="122"/>
      <c r="S228" s="122"/>
      <c r="T228" s="122"/>
      <c r="U228" s="596" t="s">
        <v>852</v>
      </c>
    </row>
    <row r="229" spans="1:21" s="571" customFormat="1" ht="30" customHeight="1">
      <c r="A229" s="590">
        <v>87</v>
      </c>
      <c r="B229" s="590">
        <v>87</v>
      </c>
      <c r="C229" s="590">
        <v>87</v>
      </c>
      <c r="D229" s="590">
        <v>87</v>
      </c>
      <c r="E229" s="590">
        <v>87</v>
      </c>
      <c r="F229" s="119"/>
      <c r="G229" s="119"/>
      <c r="H229" s="119"/>
      <c r="I229" s="591" t="s">
        <v>853</v>
      </c>
      <c r="J229" s="592" t="s">
        <v>854</v>
      </c>
      <c r="K229" s="592" t="s">
        <v>520</v>
      </c>
      <c r="L229" s="593" t="s">
        <v>521</v>
      </c>
      <c r="M229" s="120"/>
      <c r="N229" s="594"/>
      <c r="O229" s="595"/>
      <c r="P229" s="121"/>
      <c r="Q229" s="121"/>
      <c r="R229" s="122"/>
      <c r="S229" s="122"/>
      <c r="T229" s="122"/>
      <c r="U229" s="596" t="s">
        <v>852</v>
      </c>
    </row>
    <row r="230" spans="1:21" s="571" customFormat="1" ht="30" customHeight="1">
      <c r="A230" s="590">
        <v>39</v>
      </c>
      <c r="B230" s="590">
        <v>39</v>
      </c>
      <c r="C230" s="590">
        <v>39</v>
      </c>
      <c r="D230" s="590">
        <v>39</v>
      </c>
      <c r="E230" s="590">
        <v>39</v>
      </c>
      <c r="F230" s="119"/>
      <c r="G230" s="119"/>
      <c r="H230" s="119"/>
      <c r="I230" s="591" t="s">
        <v>855</v>
      </c>
      <c r="J230" s="592" t="s">
        <v>856</v>
      </c>
      <c r="K230" s="592" t="s">
        <v>520</v>
      </c>
      <c r="L230" s="593" t="s">
        <v>521</v>
      </c>
      <c r="M230" s="120"/>
      <c r="N230" s="594"/>
      <c r="O230" s="595"/>
      <c r="P230" s="121"/>
      <c r="Q230" s="121"/>
      <c r="R230" s="122"/>
      <c r="S230" s="122"/>
      <c r="T230" s="122"/>
      <c r="U230" s="596" t="s">
        <v>857</v>
      </c>
    </row>
    <row r="231" spans="1:21" s="571" customFormat="1" ht="30" customHeight="1">
      <c r="A231" s="590">
        <v>148</v>
      </c>
      <c r="B231" s="590">
        <v>148</v>
      </c>
      <c r="C231" s="590">
        <v>148</v>
      </c>
      <c r="D231" s="590">
        <v>148</v>
      </c>
      <c r="E231" s="590">
        <v>148</v>
      </c>
      <c r="F231" s="119"/>
      <c r="G231" s="119"/>
      <c r="H231" s="119"/>
      <c r="I231" s="591" t="s">
        <v>858</v>
      </c>
      <c r="J231" s="592" t="s">
        <v>859</v>
      </c>
      <c r="K231" s="592" t="s">
        <v>520</v>
      </c>
      <c r="L231" s="593" t="s">
        <v>521</v>
      </c>
      <c r="M231" s="120"/>
      <c r="N231" s="594"/>
      <c r="O231" s="595"/>
      <c r="P231" s="121"/>
      <c r="Q231" s="121"/>
      <c r="R231" s="122"/>
      <c r="S231" s="122"/>
      <c r="T231" s="122"/>
      <c r="U231" s="596" t="s">
        <v>857</v>
      </c>
    </row>
    <row r="232" spans="1:21" s="571" customFormat="1" ht="30" customHeight="1">
      <c r="A232" s="590"/>
      <c r="B232" s="590" t="s">
        <v>860</v>
      </c>
      <c r="C232" s="590" t="s">
        <v>860</v>
      </c>
      <c r="D232" s="590" t="s">
        <v>860</v>
      </c>
      <c r="E232" s="590" t="s">
        <v>860</v>
      </c>
      <c r="F232" s="119"/>
      <c r="G232" s="119"/>
      <c r="H232" s="119"/>
      <c r="I232" s="591" t="s">
        <v>861</v>
      </c>
      <c r="J232" s="592" t="s">
        <v>862</v>
      </c>
      <c r="K232" s="592" t="s">
        <v>520</v>
      </c>
      <c r="L232" s="593" t="s">
        <v>521</v>
      </c>
      <c r="M232" s="120"/>
      <c r="N232" s="594"/>
      <c r="O232" s="595"/>
      <c r="P232" s="121"/>
      <c r="Q232" s="121"/>
      <c r="R232" s="122"/>
      <c r="S232" s="122"/>
      <c r="T232" s="122"/>
      <c r="U232" s="596" t="s">
        <v>863</v>
      </c>
    </row>
    <row r="233" spans="1:21" s="571" customFormat="1" ht="30" customHeight="1">
      <c r="A233" s="590">
        <v>113</v>
      </c>
      <c r="B233" s="590">
        <v>113</v>
      </c>
      <c r="C233" s="590">
        <v>113</v>
      </c>
      <c r="D233" s="590">
        <v>113</v>
      </c>
      <c r="E233" s="590">
        <v>113</v>
      </c>
      <c r="F233" s="119"/>
      <c r="G233" s="119"/>
      <c r="H233" s="119"/>
      <c r="I233" s="591" t="s">
        <v>864</v>
      </c>
      <c r="J233" s="592" t="s">
        <v>865</v>
      </c>
      <c r="K233" s="592" t="s">
        <v>520</v>
      </c>
      <c r="L233" s="593" t="s">
        <v>521</v>
      </c>
      <c r="M233" s="120"/>
      <c r="N233" s="594"/>
      <c r="O233" s="595"/>
      <c r="P233" s="121"/>
      <c r="Q233" s="121"/>
      <c r="R233" s="122"/>
      <c r="S233" s="122"/>
      <c r="T233" s="122"/>
      <c r="U233" s="596"/>
    </row>
    <row r="234" spans="1:21" s="571" customFormat="1" ht="30" customHeight="1">
      <c r="A234" s="590">
        <v>143</v>
      </c>
      <c r="B234" s="590">
        <v>143</v>
      </c>
      <c r="C234" s="590">
        <v>143</v>
      </c>
      <c r="D234" s="590">
        <v>143</v>
      </c>
      <c r="E234" s="590">
        <v>143</v>
      </c>
      <c r="F234" s="119"/>
      <c r="G234" s="119"/>
      <c r="H234" s="119"/>
      <c r="I234" s="591" t="s">
        <v>830</v>
      </c>
      <c r="J234" s="592" t="s">
        <v>831</v>
      </c>
      <c r="K234" s="592" t="s">
        <v>574</v>
      </c>
      <c r="L234" s="593" t="s">
        <v>521</v>
      </c>
      <c r="M234" s="120"/>
      <c r="N234" s="594"/>
      <c r="O234" s="595"/>
      <c r="P234" s="121"/>
      <c r="Q234" s="121"/>
      <c r="R234" s="122"/>
      <c r="S234" s="122"/>
      <c r="T234" s="122"/>
      <c r="U234" s="596" t="s">
        <v>832</v>
      </c>
    </row>
    <row r="235" spans="1:21" s="571" customFormat="1" ht="30" customHeight="1">
      <c r="A235" s="590">
        <v>65</v>
      </c>
      <c r="B235" s="590">
        <v>65</v>
      </c>
      <c r="C235" s="590">
        <v>65</v>
      </c>
      <c r="D235" s="590">
        <v>65</v>
      </c>
      <c r="E235" s="590">
        <v>65</v>
      </c>
      <c r="F235" s="119"/>
      <c r="G235" s="119"/>
      <c r="H235" s="119"/>
      <c r="I235" s="591" t="s">
        <v>707</v>
      </c>
      <c r="J235" s="592" t="s">
        <v>708</v>
      </c>
      <c r="K235" s="592" t="s">
        <v>574</v>
      </c>
      <c r="L235" s="593" t="s">
        <v>521</v>
      </c>
      <c r="M235" s="120"/>
      <c r="N235" s="594"/>
      <c r="O235" s="595"/>
      <c r="P235" s="121"/>
      <c r="Q235" s="121"/>
      <c r="R235" s="122"/>
      <c r="S235" s="122"/>
      <c r="T235" s="122"/>
      <c r="U235" s="596" t="s">
        <v>2005</v>
      </c>
    </row>
    <row r="236" spans="1:21" s="571" customFormat="1" ht="30" customHeight="1">
      <c r="A236" s="590">
        <v>79</v>
      </c>
      <c r="B236" s="590">
        <v>79</v>
      </c>
      <c r="C236" s="590">
        <v>79</v>
      </c>
      <c r="D236" s="590">
        <v>79</v>
      </c>
      <c r="E236" s="590">
        <v>79</v>
      </c>
      <c r="F236" s="119"/>
      <c r="G236" s="119"/>
      <c r="H236" s="119"/>
      <c r="I236" s="591" t="s">
        <v>713</v>
      </c>
      <c r="J236" s="592" t="s">
        <v>714</v>
      </c>
      <c r="K236" s="592" t="s">
        <v>715</v>
      </c>
      <c r="L236" s="593" t="s">
        <v>521</v>
      </c>
      <c r="M236" s="120"/>
      <c r="N236" s="594"/>
      <c r="O236" s="595"/>
      <c r="P236" s="121"/>
      <c r="Q236" s="121"/>
      <c r="R236" s="122"/>
      <c r="S236" s="122"/>
      <c r="T236" s="122"/>
      <c r="U236" s="596" t="s">
        <v>2005</v>
      </c>
    </row>
    <row r="237" spans="1:21" s="571" customFormat="1" ht="30" customHeight="1">
      <c r="A237" s="590">
        <v>122</v>
      </c>
      <c r="B237" s="590">
        <v>122</v>
      </c>
      <c r="C237" s="590">
        <v>122</v>
      </c>
      <c r="D237" s="590">
        <v>122</v>
      </c>
      <c r="E237" s="590">
        <v>122</v>
      </c>
      <c r="F237" s="119"/>
      <c r="G237" s="119"/>
      <c r="H237" s="119"/>
      <c r="I237" s="591" t="s">
        <v>805</v>
      </c>
      <c r="J237" s="592" t="s">
        <v>806</v>
      </c>
      <c r="K237" s="592" t="s">
        <v>574</v>
      </c>
      <c r="L237" s="593" t="s">
        <v>521</v>
      </c>
      <c r="M237" s="120"/>
      <c r="N237" s="594"/>
      <c r="O237" s="595"/>
      <c r="P237" s="121"/>
      <c r="Q237" s="121"/>
      <c r="R237" s="122"/>
      <c r="S237" s="122"/>
      <c r="T237" s="122"/>
      <c r="U237" s="596" t="s">
        <v>2005</v>
      </c>
    </row>
    <row r="238" spans="1:21" s="584" customFormat="1" ht="76.5" customHeight="1" thickBot="1">
      <c r="A238" s="867" t="s">
        <v>1277</v>
      </c>
      <c r="B238" s="868"/>
      <c r="C238" s="868"/>
      <c r="D238" s="868"/>
      <c r="E238" s="868"/>
      <c r="F238" s="868"/>
      <c r="G238" s="868"/>
      <c r="H238" s="868"/>
      <c r="I238" s="868"/>
      <c r="J238" s="868"/>
      <c r="K238" s="869"/>
      <c r="L238" s="115"/>
      <c r="M238" s="116">
        <f>M226+M215</f>
        <v>62993000</v>
      </c>
      <c r="N238" s="116">
        <f>N226+N215</f>
        <v>62993000</v>
      </c>
      <c r="O238" s="597"/>
      <c r="P238" s="117"/>
      <c r="Q238" s="116"/>
      <c r="R238" s="116">
        <f>R226+R215</f>
        <v>13936097.460000001</v>
      </c>
      <c r="S238" s="116">
        <f>S226+S215</f>
        <v>2618996</v>
      </c>
      <c r="T238" s="116">
        <f>T226+T215</f>
        <v>46437906.539999999</v>
      </c>
      <c r="U238" s="583"/>
    </row>
    <row r="239" spans="1:21">
      <c r="L239" s="601"/>
    </row>
  </sheetData>
  <mergeCells count="37">
    <mergeCell ref="A3:H3"/>
    <mergeCell ref="J3:K3"/>
    <mergeCell ref="N5:N7"/>
    <mergeCell ref="J1:K1"/>
    <mergeCell ref="L1:L3"/>
    <mergeCell ref="M1:M3"/>
    <mergeCell ref="J2:K2"/>
    <mergeCell ref="I5:I7"/>
    <mergeCell ref="J5:J7"/>
    <mergeCell ref="K5:K7"/>
    <mergeCell ref="L5:L7"/>
    <mergeCell ref="M5:M7"/>
    <mergeCell ref="O5:O7"/>
    <mergeCell ref="P5:P7"/>
    <mergeCell ref="Q5:Q7"/>
    <mergeCell ref="R5:R7"/>
    <mergeCell ref="S5:S7"/>
    <mergeCell ref="A215:K215"/>
    <mergeCell ref="A216:K216"/>
    <mergeCell ref="I217:I219"/>
    <mergeCell ref="J217:J219"/>
    <mergeCell ref="K217:K219"/>
    <mergeCell ref="R217:R219"/>
    <mergeCell ref="S217:S219"/>
    <mergeCell ref="T217:T219"/>
    <mergeCell ref="U217:U219"/>
    <mergeCell ref="U5:U7"/>
    <mergeCell ref="T5:T7"/>
    <mergeCell ref="A226:K226"/>
    <mergeCell ref="A227:K227"/>
    <mergeCell ref="A238:K238"/>
    <mergeCell ref="P217:P219"/>
    <mergeCell ref="Q217:Q219"/>
    <mergeCell ref="L217:L219"/>
    <mergeCell ref="M217:M219"/>
    <mergeCell ref="N217:N219"/>
    <mergeCell ref="O217:O219"/>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B53"/>
  <sheetViews>
    <sheetView zoomScale="60" zoomScaleNormal="60" workbookViewId="0">
      <selection activeCell="O34" sqref="O34"/>
    </sheetView>
  </sheetViews>
  <sheetFormatPr defaultColWidth="9.140625" defaultRowHeight="15"/>
  <cols>
    <col min="1" max="2" width="12.85546875" style="532" customWidth="1"/>
    <col min="3" max="5" width="12.85546875" style="562" customWidth="1"/>
    <col min="6" max="8" width="10.140625" style="562" hidden="1" customWidth="1"/>
    <col min="9" max="9" width="17.5703125" style="600" customWidth="1"/>
    <col min="10" max="10" width="58.140625" style="532" customWidth="1"/>
    <col min="11" max="11" width="27.140625" style="542" customWidth="1"/>
    <col min="12" max="12" width="30.85546875" style="532" customWidth="1"/>
    <col min="13" max="13" width="23.28515625" style="602" customWidth="1"/>
    <col min="14" max="14" width="25.5703125" style="207" customWidth="1"/>
    <col min="15" max="15" width="19" style="604" customWidth="1"/>
    <col min="16" max="16" width="17.7109375" style="532" customWidth="1"/>
    <col min="17" max="17" width="20.28515625" style="532" customWidth="1"/>
    <col min="18" max="18" width="23" style="605" customWidth="1"/>
    <col min="19" max="19" width="24.42578125" style="605" customWidth="1"/>
    <col min="20" max="20" width="22.7109375" style="605" customWidth="1"/>
    <col min="21" max="21" width="54.28515625" style="562" customWidth="1"/>
    <col min="22" max="26" width="17.28515625" style="532" customWidth="1"/>
    <col min="27" max="16384" width="9.140625" style="532"/>
  </cols>
  <sheetData>
    <row r="1" spans="1:16382" ht="57.75" customHeight="1">
      <c r="A1" s="606"/>
      <c r="B1" s="523"/>
      <c r="C1" s="525"/>
      <c r="D1" s="525"/>
      <c r="E1" s="525"/>
      <c r="F1" s="525"/>
      <c r="G1" s="525"/>
      <c r="H1" s="525"/>
      <c r="I1" s="526" t="s">
        <v>501</v>
      </c>
      <c r="J1" s="908" t="s">
        <v>502</v>
      </c>
      <c r="K1" s="909"/>
      <c r="L1" s="930"/>
      <c r="M1" s="912"/>
      <c r="N1" s="123"/>
      <c r="O1" s="528"/>
      <c r="P1" s="529"/>
      <c r="Q1" s="529"/>
      <c r="R1" s="530"/>
      <c r="S1" s="530"/>
      <c r="T1" s="530"/>
      <c r="U1" s="607"/>
    </row>
    <row r="2" spans="1:16382" ht="22.5" customHeight="1">
      <c r="A2" s="608"/>
      <c r="B2" s="534"/>
      <c r="C2" s="536"/>
      <c r="D2" s="536"/>
      <c r="E2" s="536"/>
      <c r="F2" s="536"/>
      <c r="G2" s="536"/>
      <c r="H2" s="536"/>
      <c r="I2" s="537" t="s">
        <v>28</v>
      </c>
      <c r="J2" s="914" t="str">
        <f>'[5]Q8JOC AY16-17 DM'!J2:K2</f>
        <v>12/11/18 Final</v>
      </c>
      <c r="K2" s="914"/>
      <c r="L2" s="931"/>
      <c r="M2" s="913"/>
      <c r="N2" s="124"/>
      <c r="O2" s="534"/>
      <c r="P2" s="534"/>
      <c r="R2" s="539"/>
      <c r="S2" s="539"/>
      <c r="T2" s="539"/>
      <c r="U2" s="609"/>
    </row>
    <row r="3" spans="1:16382" ht="15.75">
      <c r="A3" s="932" t="s">
        <v>503</v>
      </c>
      <c r="B3" s="933"/>
      <c r="C3" s="933"/>
      <c r="D3" s="933"/>
      <c r="E3" s="933"/>
      <c r="F3" s="933"/>
      <c r="G3" s="933"/>
      <c r="H3" s="933"/>
      <c r="I3" s="537" t="s">
        <v>29</v>
      </c>
      <c r="J3" s="903" t="s">
        <v>504</v>
      </c>
      <c r="K3" s="903"/>
      <c r="L3" s="931"/>
      <c r="M3" s="913"/>
      <c r="N3" s="124"/>
      <c r="O3" s="534"/>
      <c r="P3" s="534"/>
      <c r="R3" s="539"/>
      <c r="S3" s="539"/>
      <c r="T3" s="539"/>
      <c r="U3" s="609"/>
    </row>
    <row r="4" spans="1:16382" ht="15.75">
      <c r="A4" s="610"/>
      <c r="B4" s="544"/>
      <c r="C4" s="546"/>
      <c r="D4" s="546"/>
      <c r="E4" s="546"/>
      <c r="F4" s="546"/>
      <c r="G4" s="546"/>
      <c r="H4" s="546"/>
      <c r="I4" s="547"/>
      <c r="J4" s="548"/>
      <c r="K4" s="549"/>
      <c r="L4" s="550"/>
      <c r="M4" s="551"/>
      <c r="N4" s="125"/>
      <c r="O4" s="553"/>
      <c r="P4" s="544"/>
      <c r="Q4" s="554"/>
      <c r="R4" s="555"/>
      <c r="S4" s="555"/>
      <c r="T4" s="555"/>
      <c r="U4" s="549"/>
    </row>
    <row r="5" spans="1:16382" s="571" customFormat="1" ht="43.5" customHeight="1" thickBot="1">
      <c r="A5" s="924" t="s">
        <v>1291</v>
      </c>
      <c r="B5" s="925"/>
      <c r="C5" s="925"/>
      <c r="D5" s="925"/>
      <c r="E5" s="925"/>
      <c r="F5" s="925"/>
      <c r="G5" s="925"/>
      <c r="H5" s="925"/>
      <c r="I5" s="925"/>
      <c r="J5" s="925"/>
      <c r="K5" s="925"/>
      <c r="L5" s="925"/>
      <c r="M5" s="925"/>
      <c r="N5" s="925"/>
      <c r="O5" s="925"/>
      <c r="P5" s="925"/>
      <c r="Q5" s="925"/>
      <c r="R5" s="925"/>
      <c r="S5" s="925"/>
      <c r="T5" s="926"/>
      <c r="U5" s="611"/>
    </row>
    <row r="6" spans="1:16382" ht="15.75" customHeight="1">
      <c r="A6" s="586"/>
      <c r="B6" s="557"/>
      <c r="C6" s="557"/>
      <c r="D6" s="557"/>
      <c r="E6" s="557"/>
      <c r="F6" s="557"/>
      <c r="G6" s="557"/>
      <c r="H6" s="557"/>
      <c r="I6" s="892" t="s">
        <v>31</v>
      </c>
      <c r="J6" s="895" t="s">
        <v>32</v>
      </c>
      <c r="K6" s="896" t="s">
        <v>33</v>
      </c>
      <c r="L6" s="872" t="s">
        <v>34</v>
      </c>
      <c r="M6" s="878" t="s">
        <v>505</v>
      </c>
      <c r="N6" s="880" t="s">
        <v>1961</v>
      </c>
      <c r="O6" s="872" t="s">
        <v>36</v>
      </c>
      <c r="P6" s="872" t="s">
        <v>37</v>
      </c>
      <c r="Q6" s="875" t="s">
        <v>507</v>
      </c>
      <c r="R6" s="883" t="s">
        <v>3</v>
      </c>
      <c r="S6" s="883" t="s">
        <v>5</v>
      </c>
      <c r="T6" s="883" t="s">
        <v>7</v>
      </c>
      <c r="U6" s="886" t="s">
        <v>508</v>
      </c>
    </row>
    <row r="7" spans="1:16382" ht="15.75">
      <c r="A7" s="586"/>
      <c r="B7" s="557"/>
      <c r="C7" s="557"/>
      <c r="D7" s="557"/>
      <c r="E7" s="557"/>
      <c r="F7" s="557"/>
      <c r="G7" s="557"/>
      <c r="H7" s="557"/>
      <c r="I7" s="893"/>
      <c r="J7" s="876"/>
      <c r="K7" s="873"/>
      <c r="L7" s="873"/>
      <c r="M7" s="878"/>
      <c r="N7" s="881"/>
      <c r="O7" s="873"/>
      <c r="P7" s="873"/>
      <c r="Q7" s="876"/>
      <c r="R7" s="884"/>
      <c r="S7" s="884"/>
      <c r="T7" s="884"/>
      <c r="U7" s="887"/>
    </row>
    <row r="8" spans="1:16382" s="562" customFormat="1" ht="47.25">
      <c r="A8" s="587" t="s">
        <v>1964</v>
      </c>
      <c r="B8" s="560" t="s">
        <v>1965</v>
      </c>
      <c r="C8" s="560" t="s">
        <v>1966</v>
      </c>
      <c r="D8" s="560" t="s">
        <v>1967</v>
      </c>
      <c r="E8" s="560" t="s">
        <v>2006</v>
      </c>
      <c r="F8" s="560" t="s">
        <v>2007</v>
      </c>
      <c r="G8" s="560" t="s">
        <v>2008</v>
      </c>
      <c r="H8" s="560" t="s">
        <v>2009</v>
      </c>
      <c r="I8" s="894"/>
      <c r="J8" s="877"/>
      <c r="K8" s="874"/>
      <c r="L8" s="874"/>
      <c r="M8" s="879"/>
      <c r="N8" s="882"/>
      <c r="O8" s="874"/>
      <c r="P8" s="874"/>
      <c r="Q8" s="877"/>
      <c r="R8" s="885"/>
      <c r="S8" s="885"/>
      <c r="T8" s="885"/>
      <c r="U8" s="888"/>
    </row>
    <row r="9" spans="1:16382" s="571" customFormat="1" ht="32.25" customHeight="1">
      <c r="A9" s="612" t="s">
        <v>926</v>
      </c>
      <c r="B9" s="612" t="s">
        <v>926</v>
      </c>
      <c r="C9" s="612" t="s">
        <v>926</v>
      </c>
      <c r="D9" s="612" t="s">
        <v>926</v>
      </c>
      <c r="E9" s="612" t="s">
        <v>926</v>
      </c>
      <c r="F9" s="137"/>
      <c r="G9" s="137"/>
      <c r="H9" s="137"/>
      <c r="I9" s="194" t="s">
        <v>927</v>
      </c>
      <c r="J9" s="138" t="s">
        <v>1292</v>
      </c>
      <c r="K9" s="613" t="s">
        <v>869</v>
      </c>
      <c r="L9" s="614" t="s">
        <v>521</v>
      </c>
      <c r="M9" s="126">
        <v>30000000</v>
      </c>
      <c r="N9" s="126">
        <v>30000000</v>
      </c>
      <c r="O9" s="569">
        <v>44570</v>
      </c>
      <c r="P9" s="113">
        <v>0.1</v>
      </c>
      <c r="Q9" s="113">
        <v>0</v>
      </c>
      <c r="R9" s="126">
        <v>8173952</v>
      </c>
      <c r="S9" s="126">
        <v>21826048</v>
      </c>
      <c r="T9" s="126">
        <f>N9-R9-S9</f>
        <v>0</v>
      </c>
      <c r="U9" s="615" t="s">
        <v>1293</v>
      </c>
    </row>
    <row r="10" spans="1:16382" s="618" customFormat="1" ht="36.75" customHeight="1">
      <c r="A10" s="934" t="s">
        <v>1294</v>
      </c>
      <c r="B10" s="934"/>
      <c r="C10" s="934"/>
      <c r="D10" s="934"/>
      <c r="E10" s="934"/>
      <c r="F10" s="934"/>
      <c r="G10" s="934"/>
      <c r="H10" s="934"/>
      <c r="I10" s="934"/>
      <c r="J10" s="934"/>
      <c r="K10" s="934"/>
      <c r="L10" s="934"/>
      <c r="M10" s="135">
        <f>SUM(M9)</f>
        <v>30000000</v>
      </c>
      <c r="N10" s="135">
        <f>SUM(N9)</f>
        <v>30000000</v>
      </c>
      <c r="O10" s="616"/>
      <c r="P10" s="136"/>
      <c r="Q10" s="136"/>
      <c r="R10" s="135">
        <f>SUM(R9)</f>
        <v>8173952</v>
      </c>
      <c r="S10" s="135">
        <f>SUM(S9)</f>
        <v>21826048</v>
      </c>
      <c r="T10" s="135">
        <f>SUM(T9)</f>
        <v>0</v>
      </c>
      <c r="U10" s="617"/>
    </row>
    <row r="11" spans="1:16382" s="621" customFormat="1" ht="21.75" customHeight="1">
      <c r="A11" s="195"/>
      <c r="B11" s="195"/>
      <c r="C11" s="195"/>
      <c r="D11" s="195"/>
      <c r="E11" s="195"/>
      <c r="F11" s="195"/>
      <c r="G11" s="195"/>
      <c r="H11" s="195"/>
      <c r="I11" s="195"/>
      <c r="J11" s="195"/>
      <c r="K11" s="195"/>
      <c r="L11" s="195"/>
      <c r="M11" s="196"/>
      <c r="N11" s="196"/>
      <c r="O11" s="619"/>
      <c r="P11" s="197"/>
      <c r="Q11" s="197"/>
      <c r="R11" s="196"/>
      <c r="S11" s="196"/>
      <c r="T11" s="198"/>
      <c r="U11" s="620"/>
    </row>
    <row r="12" spans="1:16382" s="571" customFormat="1" ht="36.75" customHeight="1">
      <c r="A12" s="935" t="s">
        <v>1295</v>
      </c>
      <c r="B12" s="936"/>
      <c r="C12" s="936"/>
      <c r="D12" s="936"/>
      <c r="E12" s="936"/>
      <c r="F12" s="936"/>
      <c r="G12" s="936"/>
      <c r="H12" s="936"/>
      <c r="I12" s="936"/>
      <c r="J12" s="936"/>
      <c r="K12" s="936"/>
      <c r="L12" s="936"/>
      <c r="M12" s="936" t="e">
        <f>SUM(#REF!)</f>
        <v>#REF!</v>
      </c>
      <c r="N12" s="936" t="e">
        <f>SUM(#REF!)</f>
        <v>#REF!</v>
      </c>
      <c r="O12" s="936"/>
      <c r="P12" s="936"/>
      <c r="Q12" s="936"/>
      <c r="R12" s="936" t="e">
        <f>SUM(#REF!)</f>
        <v>#REF!</v>
      </c>
      <c r="S12" s="936" t="e">
        <f>SUM(#REF!)</f>
        <v>#REF!</v>
      </c>
      <c r="T12" s="937" t="e">
        <f>SUM(#REF!)</f>
        <v>#REF!</v>
      </c>
      <c r="U12" s="925"/>
      <c r="V12" s="925"/>
      <c r="W12" s="925"/>
      <c r="X12" s="925"/>
      <c r="Y12" s="925"/>
      <c r="Z12" s="925"/>
      <c r="AA12" s="925"/>
      <c r="AB12" s="925"/>
      <c r="AC12" s="925"/>
      <c r="AD12" s="925"/>
      <c r="AE12" s="925"/>
      <c r="AF12" s="925"/>
      <c r="AG12" s="925"/>
      <c r="AH12" s="925"/>
      <c r="AI12" s="925"/>
      <c r="AJ12" s="925"/>
      <c r="AK12" s="925"/>
      <c r="AL12" s="926"/>
      <c r="AM12" s="924"/>
      <c r="AN12" s="925"/>
      <c r="AO12" s="925"/>
      <c r="AP12" s="925"/>
      <c r="AQ12" s="925"/>
      <c r="AR12" s="925"/>
      <c r="AS12" s="925"/>
      <c r="AT12" s="925"/>
      <c r="AU12" s="925"/>
      <c r="AV12" s="925"/>
      <c r="AW12" s="925"/>
      <c r="AX12" s="925"/>
      <c r="AY12" s="925"/>
      <c r="AZ12" s="925"/>
      <c r="BA12" s="925"/>
      <c r="BB12" s="925"/>
      <c r="BC12" s="925"/>
      <c r="BD12" s="925"/>
      <c r="BE12" s="925"/>
      <c r="BF12" s="926"/>
      <c r="BG12" s="924"/>
      <c r="BH12" s="925"/>
      <c r="BI12" s="925"/>
      <c r="BJ12" s="925"/>
      <c r="BK12" s="925"/>
      <c r="BL12" s="925"/>
      <c r="BM12" s="925"/>
      <c r="BN12" s="925"/>
      <c r="BO12" s="925"/>
      <c r="BP12" s="925"/>
      <c r="BQ12" s="925"/>
      <c r="BR12" s="925"/>
      <c r="BS12" s="925"/>
      <c r="BT12" s="925"/>
      <c r="BU12" s="925"/>
      <c r="BV12" s="925"/>
      <c r="BW12" s="925"/>
      <c r="BX12" s="925"/>
      <c r="BY12" s="925"/>
      <c r="BZ12" s="926"/>
      <c r="CA12" s="924"/>
      <c r="CB12" s="925"/>
      <c r="CC12" s="925"/>
      <c r="CD12" s="925"/>
      <c r="CE12" s="925"/>
      <c r="CF12" s="925"/>
      <c r="CG12" s="925"/>
      <c r="CH12" s="925"/>
      <c r="CI12" s="925"/>
      <c r="CJ12" s="925"/>
      <c r="CK12" s="925"/>
      <c r="CL12" s="925"/>
      <c r="CM12" s="925"/>
      <c r="CN12" s="925"/>
      <c r="CO12" s="925"/>
      <c r="CP12" s="925"/>
      <c r="CQ12" s="925"/>
      <c r="CR12" s="925"/>
      <c r="CS12" s="925"/>
      <c r="CT12" s="926"/>
      <c r="CU12" s="924"/>
      <c r="CV12" s="925"/>
      <c r="CW12" s="925"/>
      <c r="CX12" s="925"/>
      <c r="CY12" s="925"/>
      <c r="CZ12" s="925"/>
      <c r="DA12" s="925"/>
      <c r="DB12" s="925"/>
      <c r="DC12" s="925"/>
      <c r="DD12" s="925"/>
      <c r="DE12" s="925"/>
      <c r="DF12" s="925"/>
      <c r="DG12" s="925"/>
      <c r="DH12" s="925"/>
      <c r="DI12" s="925"/>
      <c r="DJ12" s="925"/>
      <c r="DK12" s="925"/>
      <c r="DL12" s="925"/>
      <c r="DM12" s="925"/>
      <c r="DN12" s="926"/>
      <c r="DO12" s="924"/>
      <c r="DP12" s="925"/>
      <c r="DQ12" s="925"/>
      <c r="DR12" s="925"/>
      <c r="DS12" s="925"/>
      <c r="DT12" s="925"/>
      <c r="DU12" s="925"/>
      <c r="DV12" s="925"/>
      <c r="DW12" s="925"/>
      <c r="DX12" s="925"/>
      <c r="DY12" s="925"/>
      <c r="DZ12" s="925"/>
      <c r="EA12" s="925"/>
      <c r="EB12" s="925"/>
      <c r="EC12" s="925"/>
      <c r="ED12" s="925"/>
      <c r="EE12" s="925"/>
      <c r="EF12" s="925"/>
      <c r="EG12" s="925"/>
      <c r="EH12" s="926"/>
      <c r="EI12" s="924"/>
      <c r="EJ12" s="925"/>
      <c r="EK12" s="925"/>
      <c r="EL12" s="925"/>
      <c r="EM12" s="925"/>
      <c r="EN12" s="925"/>
      <c r="EO12" s="925"/>
      <c r="EP12" s="925"/>
      <c r="EQ12" s="925"/>
      <c r="ER12" s="925"/>
      <c r="ES12" s="925"/>
      <c r="ET12" s="925"/>
      <c r="EU12" s="925"/>
      <c r="EV12" s="925"/>
      <c r="EW12" s="925"/>
      <c r="EX12" s="925"/>
      <c r="EY12" s="925"/>
      <c r="EZ12" s="925"/>
      <c r="FA12" s="925"/>
      <c r="FB12" s="926"/>
      <c r="FC12" s="924"/>
      <c r="FD12" s="925"/>
      <c r="FE12" s="925"/>
      <c r="FF12" s="925"/>
      <c r="FG12" s="925"/>
      <c r="FH12" s="925"/>
      <c r="FI12" s="925"/>
      <c r="FJ12" s="925"/>
      <c r="FK12" s="925"/>
      <c r="FL12" s="925"/>
      <c r="FM12" s="925"/>
      <c r="FN12" s="925"/>
      <c r="FO12" s="925"/>
      <c r="FP12" s="925"/>
      <c r="FQ12" s="925"/>
      <c r="FR12" s="925"/>
      <c r="FS12" s="925"/>
      <c r="FT12" s="925"/>
      <c r="FU12" s="925"/>
      <c r="FV12" s="926"/>
      <c r="FW12" s="924"/>
      <c r="FX12" s="925"/>
      <c r="FY12" s="925"/>
      <c r="FZ12" s="925"/>
      <c r="GA12" s="925"/>
      <c r="GB12" s="925"/>
      <c r="GC12" s="925"/>
      <c r="GD12" s="925"/>
      <c r="GE12" s="925"/>
      <c r="GF12" s="925"/>
      <c r="GG12" s="925"/>
      <c r="GH12" s="925"/>
      <c r="GI12" s="925"/>
      <c r="GJ12" s="925"/>
      <c r="GK12" s="925"/>
      <c r="GL12" s="925"/>
      <c r="GM12" s="925"/>
      <c r="GN12" s="925"/>
      <c r="GO12" s="925"/>
      <c r="GP12" s="926"/>
      <c r="GQ12" s="924"/>
      <c r="GR12" s="925"/>
      <c r="GS12" s="925"/>
      <c r="GT12" s="925"/>
      <c r="GU12" s="925"/>
      <c r="GV12" s="925"/>
      <c r="GW12" s="925"/>
      <c r="GX12" s="925"/>
      <c r="GY12" s="925"/>
      <c r="GZ12" s="925"/>
      <c r="HA12" s="925"/>
      <c r="HB12" s="925"/>
      <c r="HC12" s="925"/>
      <c r="HD12" s="925"/>
      <c r="HE12" s="925"/>
      <c r="HF12" s="925"/>
      <c r="HG12" s="925"/>
      <c r="HH12" s="925"/>
      <c r="HI12" s="925"/>
      <c r="HJ12" s="926"/>
      <c r="HK12" s="924"/>
      <c r="HL12" s="925"/>
      <c r="HM12" s="925"/>
      <c r="HN12" s="925"/>
      <c r="HO12" s="925"/>
      <c r="HP12" s="925"/>
      <c r="HQ12" s="925"/>
      <c r="HR12" s="925"/>
      <c r="HS12" s="925"/>
      <c r="HT12" s="925"/>
      <c r="HU12" s="925"/>
      <c r="HV12" s="925"/>
      <c r="HW12" s="925"/>
      <c r="HX12" s="925"/>
      <c r="HY12" s="925"/>
      <c r="HZ12" s="925"/>
      <c r="IA12" s="925"/>
      <c r="IB12" s="925"/>
      <c r="IC12" s="925"/>
      <c r="ID12" s="926"/>
      <c r="IE12" s="924"/>
      <c r="IF12" s="925"/>
      <c r="IG12" s="925"/>
      <c r="IH12" s="925"/>
      <c r="II12" s="925"/>
      <c r="IJ12" s="925"/>
      <c r="IK12" s="925"/>
      <c r="IL12" s="925"/>
      <c r="IM12" s="925"/>
      <c r="IN12" s="925"/>
      <c r="IO12" s="925"/>
      <c r="IP12" s="925"/>
      <c r="IQ12" s="925"/>
      <c r="IR12" s="925"/>
      <c r="IS12" s="925"/>
      <c r="IT12" s="925"/>
      <c r="IU12" s="925"/>
      <c r="IV12" s="925"/>
      <c r="IW12" s="925"/>
      <c r="IX12" s="926"/>
      <c r="IY12" s="924"/>
      <c r="IZ12" s="925"/>
      <c r="JA12" s="925"/>
      <c r="JB12" s="925"/>
      <c r="JC12" s="925"/>
      <c r="JD12" s="925"/>
      <c r="JE12" s="925"/>
      <c r="JF12" s="925"/>
      <c r="JG12" s="925"/>
      <c r="JH12" s="925"/>
      <c r="JI12" s="925"/>
      <c r="JJ12" s="925"/>
      <c r="JK12" s="925"/>
      <c r="JL12" s="925"/>
      <c r="JM12" s="925"/>
      <c r="JN12" s="925"/>
      <c r="JO12" s="925"/>
      <c r="JP12" s="925"/>
      <c r="JQ12" s="925"/>
      <c r="JR12" s="926"/>
      <c r="JS12" s="924"/>
      <c r="JT12" s="925"/>
      <c r="JU12" s="925"/>
      <c r="JV12" s="925"/>
      <c r="JW12" s="925"/>
      <c r="JX12" s="925"/>
      <c r="JY12" s="925"/>
      <c r="JZ12" s="925"/>
      <c r="KA12" s="925"/>
      <c r="KB12" s="925"/>
      <c r="KC12" s="925"/>
      <c r="KD12" s="925"/>
      <c r="KE12" s="925"/>
      <c r="KF12" s="925"/>
      <c r="KG12" s="925"/>
      <c r="KH12" s="925"/>
      <c r="KI12" s="925"/>
      <c r="KJ12" s="925"/>
      <c r="KK12" s="925"/>
      <c r="KL12" s="926"/>
      <c r="KM12" s="924"/>
      <c r="KN12" s="925"/>
      <c r="KO12" s="925"/>
      <c r="KP12" s="925"/>
      <c r="KQ12" s="925"/>
      <c r="KR12" s="925"/>
      <c r="KS12" s="925"/>
      <c r="KT12" s="925"/>
      <c r="KU12" s="925"/>
      <c r="KV12" s="925"/>
      <c r="KW12" s="925"/>
      <c r="KX12" s="925"/>
      <c r="KY12" s="925"/>
      <c r="KZ12" s="925"/>
      <c r="LA12" s="925"/>
      <c r="LB12" s="925"/>
      <c r="LC12" s="925"/>
      <c r="LD12" s="925"/>
      <c r="LE12" s="925"/>
      <c r="LF12" s="926"/>
      <c r="LG12" s="924"/>
      <c r="LH12" s="925"/>
      <c r="LI12" s="925"/>
      <c r="LJ12" s="925"/>
      <c r="LK12" s="925"/>
      <c r="LL12" s="925"/>
      <c r="LM12" s="925"/>
      <c r="LN12" s="925"/>
      <c r="LO12" s="925"/>
      <c r="LP12" s="925"/>
      <c r="LQ12" s="925"/>
      <c r="LR12" s="925"/>
      <c r="LS12" s="925"/>
      <c r="LT12" s="925"/>
      <c r="LU12" s="925"/>
      <c r="LV12" s="925"/>
      <c r="LW12" s="925"/>
      <c r="LX12" s="925"/>
      <c r="LY12" s="925"/>
      <c r="LZ12" s="926"/>
      <c r="MA12" s="924"/>
      <c r="MB12" s="925"/>
      <c r="MC12" s="925"/>
      <c r="MD12" s="925"/>
      <c r="ME12" s="925"/>
      <c r="MF12" s="925"/>
      <c r="MG12" s="925"/>
      <c r="MH12" s="925"/>
      <c r="MI12" s="925"/>
      <c r="MJ12" s="925"/>
      <c r="MK12" s="925"/>
      <c r="ML12" s="925"/>
      <c r="MM12" s="925"/>
      <c r="MN12" s="925"/>
      <c r="MO12" s="925"/>
      <c r="MP12" s="925"/>
      <c r="MQ12" s="925"/>
      <c r="MR12" s="925"/>
      <c r="MS12" s="925"/>
      <c r="MT12" s="926"/>
      <c r="MU12" s="924"/>
      <c r="MV12" s="925"/>
      <c r="MW12" s="925"/>
      <c r="MX12" s="925"/>
      <c r="MY12" s="925"/>
      <c r="MZ12" s="925"/>
      <c r="NA12" s="925"/>
      <c r="NB12" s="925"/>
      <c r="NC12" s="925"/>
      <c r="ND12" s="925"/>
      <c r="NE12" s="925"/>
      <c r="NF12" s="925"/>
      <c r="NG12" s="925"/>
      <c r="NH12" s="925"/>
      <c r="NI12" s="925"/>
      <c r="NJ12" s="925"/>
      <c r="NK12" s="925"/>
      <c r="NL12" s="925"/>
      <c r="NM12" s="925"/>
      <c r="NN12" s="926"/>
      <c r="NO12" s="924"/>
      <c r="NP12" s="925"/>
      <c r="NQ12" s="925"/>
      <c r="NR12" s="925"/>
      <c r="NS12" s="925"/>
      <c r="NT12" s="925"/>
      <c r="NU12" s="925"/>
      <c r="NV12" s="925"/>
      <c r="NW12" s="925"/>
      <c r="NX12" s="925"/>
      <c r="NY12" s="925"/>
      <c r="NZ12" s="925"/>
      <c r="OA12" s="925"/>
      <c r="OB12" s="925"/>
      <c r="OC12" s="925"/>
      <c r="OD12" s="925"/>
      <c r="OE12" s="925"/>
      <c r="OF12" s="925"/>
      <c r="OG12" s="925"/>
      <c r="OH12" s="926"/>
      <c r="OI12" s="924"/>
      <c r="OJ12" s="925"/>
      <c r="OK12" s="925"/>
      <c r="OL12" s="925"/>
      <c r="OM12" s="925"/>
      <c r="ON12" s="925"/>
      <c r="OO12" s="925"/>
      <c r="OP12" s="925"/>
      <c r="OQ12" s="925"/>
      <c r="OR12" s="925"/>
      <c r="OS12" s="925"/>
      <c r="OT12" s="925"/>
      <c r="OU12" s="925"/>
      <c r="OV12" s="925"/>
      <c r="OW12" s="925"/>
      <c r="OX12" s="925"/>
      <c r="OY12" s="925"/>
      <c r="OZ12" s="925"/>
      <c r="PA12" s="925"/>
      <c r="PB12" s="926"/>
      <c r="PC12" s="924"/>
      <c r="PD12" s="925"/>
      <c r="PE12" s="925"/>
      <c r="PF12" s="925"/>
      <c r="PG12" s="925"/>
      <c r="PH12" s="925"/>
      <c r="PI12" s="925"/>
      <c r="PJ12" s="925"/>
      <c r="PK12" s="925"/>
      <c r="PL12" s="925"/>
      <c r="PM12" s="925"/>
      <c r="PN12" s="925"/>
      <c r="PO12" s="925"/>
      <c r="PP12" s="925"/>
      <c r="PQ12" s="925"/>
      <c r="PR12" s="925"/>
      <c r="PS12" s="925"/>
      <c r="PT12" s="925"/>
      <c r="PU12" s="925"/>
      <c r="PV12" s="926"/>
      <c r="PW12" s="924"/>
      <c r="PX12" s="925"/>
      <c r="PY12" s="925"/>
      <c r="PZ12" s="925"/>
      <c r="QA12" s="925"/>
      <c r="QB12" s="925"/>
      <c r="QC12" s="925"/>
      <c r="QD12" s="925"/>
      <c r="QE12" s="925"/>
      <c r="QF12" s="925"/>
      <c r="QG12" s="925"/>
      <c r="QH12" s="925"/>
      <c r="QI12" s="925"/>
      <c r="QJ12" s="925"/>
      <c r="QK12" s="925"/>
      <c r="QL12" s="925"/>
      <c r="QM12" s="925"/>
      <c r="QN12" s="925"/>
      <c r="QO12" s="925"/>
      <c r="QP12" s="926"/>
      <c r="QQ12" s="924"/>
      <c r="QR12" s="925"/>
      <c r="QS12" s="925"/>
      <c r="QT12" s="925"/>
      <c r="QU12" s="925"/>
      <c r="QV12" s="925"/>
      <c r="QW12" s="925"/>
      <c r="QX12" s="925"/>
      <c r="QY12" s="925"/>
      <c r="QZ12" s="925"/>
      <c r="RA12" s="925"/>
      <c r="RB12" s="925"/>
      <c r="RC12" s="925"/>
      <c r="RD12" s="925"/>
      <c r="RE12" s="925"/>
      <c r="RF12" s="925"/>
      <c r="RG12" s="925"/>
      <c r="RH12" s="925"/>
      <c r="RI12" s="925"/>
      <c r="RJ12" s="926"/>
      <c r="RK12" s="924"/>
      <c r="RL12" s="925"/>
      <c r="RM12" s="925"/>
      <c r="RN12" s="925"/>
      <c r="RO12" s="925"/>
      <c r="RP12" s="925"/>
      <c r="RQ12" s="925"/>
      <c r="RR12" s="925"/>
      <c r="RS12" s="925"/>
      <c r="RT12" s="925"/>
      <c r="RU12" s="925"/>
      <c r="RV12" s="925"/>
      <c r="RW12" s="925"/>
      <c r="RX12" s="925"/>
      <c r="RY12" s="925"/>
      <c r="RZ12" s="925"/>
      <c r="SA12" s="925"/>
      <c r="SB12" s="925"/>
      <c r="SC12" s="925"/>
      <c r="SD12" s="926"/>
      <c r="SE12" s="924"/>
      <c r="SF12" s="925"/>
      <c r="SG12" s="925"/>
      <c r="SH12" s="925"/>
      <c r="SI12" s="925"/>
      <c r="SJ12" s="925"/>
      <c r="SK12" s="925"/>
      <c r="SL12" s="925"/>
      <c r="SM12" s="925"/>
      <c r="SN12" s="925"/>
      <c r="SO12" s="925"/>
      <c r="SP12" s="925"/>
      <c r="SQ12" s="925"/>
      <c r="SR12" s="925"/>
      <c r="SS12" s="925"/>
      <c r="ST12" s="925"/>
      <c r="SU12" s="925"/>
      <c r="SV12" s="925"/>
      <c r="SW12" s="925"/>
      <c r="SX12" s="926"/>
      <c r="SY12" s="924"/>
      <c r="SZ12" s="925"/>
      <c r="TA12" s="925"/>
      <c r="TB12" s="925"/>
      <c r="TC12" s="925"/>
      <c r="TD12" s="925"/>
      <c r="TE12" s="925"/>
      <c r="TF12" s="925"/>
      <c r="TG12" s="925"/>
      <c r="TH12" s="925"/>
      <c r="TI12" s="925"/>
      <c r="TJ12" s="925"/>
      <c r="TK12" s="925"/>
      <c r="TL12" s="925"/>
      <c r="TM12" s="925"/>
      <c r="TN12" s="925"/>
      <c r="TO12" s="925"/>
      <c r="TP12" s="925"/>
      <c r="TQ12" s="925"/>
      <c r="TR12" s="926"/>
      <c r="TS12" s="924"/>
      <c r="TT12" s="925"/>
      <c r="TU12" s="925"/>
      <c r="TV12" s="925"/>
      <c r="TW12" s="925"/>
      <c r="TX12" s="925"/>
      <c r="TY12" s="925"/>
      <c r="TZ12" s="925"/>
      <c r="UA12" s="925"/>
      <c r="UB12" s="925"/>
      <c r="UC12" s="925"/>
      <c r="UD12" s="925"/>
      <c r="UE12" s="925"/>
      <c r="UF12" s="925"/>
      <c r="UG12" s="925"/>
      <c r="UH12" s="925"/>
      <c r="UI12" s="925"/>
      <c r="UJ12" s="925"/>
      <c r="UK12" s="925"/>
      <c r="UL12" s="926"/>
      <c r="UM12" s="924"/>
      <c r="UN12" s="925"/>
      <c r="UO12" s="925"/>
      <c r="UP12" s="925"/>
      <c r="UQ12" s="925"/>
      <c r="UR12" s="925"/>
      <c r="US12" s="925"/>
      <c r="UT12" s="925"/>
      <c r="UU12" s="925"/>
      <c r="UV12" s="925"/>
      <c r="UW12" s="925"/>
      <c r="UX12" s="925"/>
      <c r="UY12" s="925"/>
      <c r="UZ12" s="925"/>
      <c r="VA12" s="925"/>
      <c r="VB12" s="925"/>
      <c r="VC12" s="925"/>
      <c r="VD12" s="925"/>
      <c r="VE12" s="925"/>
      <c r="VF12" s="926"/>
      <c r="VG12" s="924"/>
      <c r="VH12" s="925"/>
      <c r="VI12" s="925"/>
      <c r="VJ12" s="925"/>
      <c r="VK12" s="925"/>
      <c r="VL12" s="925"/>
      <c r="VM12" s="925"/>
      <c r="VN12" s="925"/>
      <c r="VO12" s="925"/>
      <c r="VP12" s="925"/>
      <c r="VQ12" s="925"/>
      <c r="VR12" s="925"/>
      <c r="VS12" s="925"/>
      <c r="VT12" s="925"/>
      <c r="VU12" s="925"/>
      <c r="VV12" s="925"/>
      <c r="VW12" s="925"/>
      <c r="VX12" s="925"/>
      <c r="VY12" s="925"/>
      <c r="VZ12" s="926"/>
      <c r="WA12" s="924"/>
      <c r="WB12" s="925"/>
      <c r="WC12" s="925"/>
      <c r="WD12" s="925"/>
      <c r="WE12" s="925"/>
      <c r="WF12" s="925"/>
      <c r="WG12" s="925"/>
      <c r="WH12" s="925"/>
      <c r="WI12" s="925"/>
      <c r="WJ12" s="925"/>
      <c r="WK12" s="925"/>
      <c r="WL12" s="925"/>
      <c r="WM12" s="925"/>
      <c r="WN12" s="925"/>
      <c r="WO12" s="925"/>
      <c r="WP12" s="925"/>
      <c r="WQ12" s="925"/>
      <c r="WR12" s="925"/>
      <c r="WS12" s="925"/>
      <c r="WT12" s="926"/>
      <c r="WU12" s="924"/>
      <c r="WV12" s="925"/>
      <c r="WW12" s="925"/>
      <c r="WX12" s="925"/>
      <c r="WY12" s="925"/>
      <c r="WZ12" s="925"/>
      <c r="XA12" s="925"/>
      <c r="XB12" s="925"/>
      <c r="XC12" s="925"/>
      <c r="XD12" s="925"/>
      <c r="XE12" s="925"/>
      <c r="XF12" s="925"/>
      <c r="XG12" s="925"/>
      <c r="XH12" s="925"/>
      <c r="XI12" s="925"/>
      <c r="XJ12" s="925"/>
      <c r="XK12" s="925"/>
      <c r="XL12" s="925"/>
      <c r="XM12" s="925"/>
      <c r="XN12" s="926"/>
      <c r="XO12" s="924"/>
      <c r="XP12" s="925"/>
      <c r="XQ12" s="925"/>
      <c r="XR12" s="925"/>
      <c r="XS12" s="925"/>
      <c r="XT12" s="925"/>
      <c r="XU12" s="925"/>
      <c r="XV12" s="925"/>
      <c r="XW12" s="925"/>
      <c r="XX12" s="925"/>
      <c r="XY12" s="925"/>
      <c r="XZ12" s="925"/>
      <c r="YA12" s="925"/>
      <c r="YB12" s="925"/>
      <c r="YC12" s="925"/>
      <c r="YD12" s="925"/>
      <c r="YE12" s="925"/>
      <c r="YF12" s="925"/>
      <c r="YG12" s="925"/>
      <c r="YH12" s="926"/>
      <c r="YI12" s="924"/>
      <c r="YJ12" s="925"/>
      <c r="YK12" s="925"/>
      <c r="YL12" s="925"/>
      <c r="YM12" s="925"/>
      <c r="YN12" s="925"/>
      <c r="YO12" s="925"/>
      <c r="YP12" s="925"/>
      <c r="YQ12" s="925"/>
      <c r="YR12" s="925"/>
      <c r="YS12" s="925"/>
      <c r="YT12" s="925"/>
      <c r="YU12" s="925"/>
      <c r="YV12" s="925"/>
      <c r="YW12" s="925"/>
      <c r="YX12" s="925"/>
      <c r="YY12" s="925"/>
      <c r="YZ12" s="925"/>
      <c r="ZA12" s="925"/>
      <c r="ZB12" s="926"/>
      <c r="ZC12" s="924"/>
      <c r="ZD12" s="925"/>
      <c r="ZE12" s="925"/>
      <c r="ZF12" s="925"/>
      <c r="ZG12" s="925"/>
      <c r="ZH12" s="925"/>
      <c r="ZI12" s="925"/>
      <c r="ZJ12" s="925"/>
      <c r="ZK12" s="925"/>
      <c r="ZL12" s="925"/>
      <c r="ZM12" s="925"/>
      <c r="ZN12" s="925"/>
      <c r="ZO12" s="925"/>
      <c r="ZP12" s="925"/>
      <c r="ZQ12" s="925"/>
      <c r="ZR12" s="925"/>
      <c r="ZS12" s="925"/>
      <c r="ZT12" s="925"/>
      <c r="ZU12" s="925"/>
      <c r="ZV12" s="926"/>
      <c r="ZW12" s="924"/>
      <c r="ZX12" s="925"/>
      <c r="ZY12" s="925"/>
      <c r="ZZ12" s="925"/>
      <c r="AAA12" s="925"/>
      <c r="AAB12" s="925"/>
      <c r="AAC12" s="925"/>
      <c r="AAD12" s="925"/>
      <c r="AAE12" s="925"/>
      <c r="AAF12" s="925"/>
      <c r="AAG12" s="925"/>
      <c r="AAH12" s="925"/>
      <c r="AAI12" s="925"/>
      <c r="AAJ12" s="925"/>
      <c r="AAK12" s="925"/>
      <c r="AAL12" s="925"/>
      <c r="AAM12" s="925"/>
      <c r="AAN12" s="925"/>
      <c r="AAO12" s="925"/>
      <c r="AAP12" s="926"/>
      <c r="AAQ12" s="924"/>
      <c r="AAR12" s="925"/>
      <c r="AAS12" s="925"/>
      <c r="AAT12" s="925"/>
      <c r="AAU12" s="925"/>
      <c r="AAV12" s="925"/>
      <c r="AAW12" s="925"/>
      <c r="AAX12" s="925"/>
      <c r="AAY12" s="925"/>
      <c r="AAZ12" s="925"/>
      <c r="ABA12" s="925"/>
      <c r="ABB12" s="925"/>
      <c r="ABC12" s="925"/>
      <c r="ABD12" s="925"/>
      <c r="ABE12" s="925"/>
      <c r="ABF12" s="925"/>
      <c r="ABG12" s="925"/>
      <c r="ABH12" s="925"/>
      <c r="ABI12" s="925"/>
      <c r="ABJ12" s="926"/>
      <c r="ABK12" s="924"/>
      <c r="ABL12" s="925"/>
      <c r="ABM12" s="925"/>
      <c r="ABN12" s="925"/>
      <c r="ABO12" s="925"/>
      <c r="ABP12" s="925"/>
      <c r="ABQ12" s="925"/>
      <c r="ABR12" s="925"/>
      <c r="ABS12" s="925"/>
      <c r="ABT12" s="925"/>
      <c r="ABU12" s="925"/>
      <c r="ABV12" s="925"/>
      <c r="ABW12" s="925"/>
      <c r="ABX12" s="925"/>
      <c r="ABY12" s="925"/>
      <c r="ABZ12" s="925"/>
      <c r="ACA12" s="925"/>
      <c r="ACB12" s="925"/>
      <c r="ACC12" s="925"/>
      <c r="ACD12" s="926"/>
      <c r="ACE12" s="924"/>
      <c r="ACF12" s="925"/>
      <c r="ACG12" s="925"/>
      <c r="ACH12" s="925"/>
      <c r="ACI12" s="925"/>
      <c r="ACJ12" s="925"/>
      <c r="ACK12" s="925"/>
      <c r="ACL12" s="925"/>
      <c r="ACM12" s="925"/>
      <c r="ACN12" s="925"/>
      <c r="ACO12" s="925"/>
      <c r="ACP12" s="925"/>
      <c r="ACQ12" s="925"/>
      <c r="ACR12" s="925"/>
      <c r="ACS12" s="925"/>
      <c r="ACT12" s="925"/>
      <c r="ACU12" s="925"/>
      <c r="ACV12" s="925"/>
      <c r="ACW12" s="925"/>
      <c r="ACX12" s="926"/>
      <c r="ACY12" s="924"/>
      <c r="ACZ12" s="925"/>
      <c r="ADA12" s="925"/>
      <c r="ADB12" s="925"/>
      <c r="ADC12" s="925"/>
      <c r="ADD12" s="925"/>
      <c r="ADE12" s="925"/>
      <c r="ADF12" s="925"/>
      <c r="ADG12" s="925"/>
      <c r="ADH12" s="925"/>
      <c r="ADI12" s="925"/>
      <c r="ADJ12" s="925"/>
      <c r="ADK12" s="925"/>
      <c r="ADL12" s="925"/>
      <c r="ADM12" s="925"/>
      <c r="ADN12" s="925"/>
      <c r="ADO12" s="925"/>
      <c r="ADP12" s="925"/>
      <c r="ADQ12" s="925"/>
      <c r="ADR12" s="926"/>
      <c r="ADS12" s="924"/>
      <c r="ADT12" s="925"/>
      <c r="ADU12" s="925"/>
      <c r="ADV12" s="925"/>
      <c r="ADW12" s="925"/>
      <c r="ADX12" s="925"/>
      <c r="ADY12" s="925"/>
      <c r="ADZ12" s="925"/>
      <c r="AEA12" s="925"/>
      <c r="AEB12" s="925"/>
      <c r="AEC12" s="925"/>
      <c r="AED12" s="925"/>
      <c r="AEE12" s="925"/>
      <c r="AEF12" s="925"/>
      <c r="AEG12" s="925"/>
      <c r="AEH12" s="925"/>
      <c r="AEI12" s="925"/>
      <c r="AEJ12" s="925"/>
      <c r="AEK12" s="925"/>
      <c r="AEL12" s="926"/>
      <c r="AEM12" s="924"/>
      <c r="AEN12" s="925"/>
      <c r="AEO12" s="925"/>
      <c r="AEP12" s="925"/>
      <c r="AEQ12" s="925"/>
      <c r="AER12" s="925"/>
      <c r="AES12" s="925"/>
      <c r="AET12" s="925"/>
      <c r="AEU12" s="925"/>
      <c r="AEV12" s="925"/>
      <c r="AEW12" s="925"/>
      <c r="AEX12" s="925"/>
      <c r="AEY12" s="925"/>
      <c r="AEZ12" s="925"/>
      <c r="AFA12" s="925"/>
      <c r="AFB12" s="925"/>
      <c r="AFC12" s="925"/>
      <c r="AFD12" s="925"/>
      <c r="AFE12" s="925"/>
      <c r="AFF12" s="926"/>
      <c r="AFG12" s="924"/>
      <c r="AFH12" s="925"/>
      <c r="AFI12" s="925"/>
      <c r="AFJ12" s="925"/>
      <c r="AFK12" s="925"/>
      <c r="AFL12" s="925"/>
      <c r="AFM12" s="925"/>
      <c r="AFN12" s="925"/>
      <c r="AFO12" s="925"/>
      <c r="AFP12" s="925"/>
      <c r="AFQ12" s="925"/>
      <c r="AFR12" s="925"/>
      <c r="AFS12" s="925"/>
      <c r="AFT12" s="925"/>
      <c r="AFU12" s="925"/>
      <c r="AFV12" s="925"/>
      <c r="AFW12" s="925"/>
      <c r="AFX12" s="925"/>
      <c r="AFY12" s="925"/>
      <c r="AFZ12" s="926"/>
      <c r="AGA12" s="924"/>
      <c r="AGB12" s="925"/>
      <c r="AGC12" s="925"/>
      <c r="AGD12" s="925"/>
      <c r="AGE12" s="925"/>
      <c r="AGF12" s="925"/>
      <c r="AGG12" s="925"/>
      <c r="AGH12" s="925"/>
      <c r="AGI12" s="925"/>
      <c r="AGJ12" s="925"/>
      <c r="AGK12" s="925"/>
      <c r="AGL12" s="925"/>
      <c r="AGM12" s="925"/>
      <c r="AGN12" s="925"/>
      <c r="AGO12" s="925"/>
      <c r="AGP12" s="925"/>
      <c r="AGQ12" s="925"/>
      <c r="AGR12" s="925"/>
      <c r="AGS12" s="925"/>
      <c r="AGT12" s="926"/>
      <c r="AGU12" s="924"/>
      <c r="AGV12" s="925"/>
      <c r="AGW12" s="925"/>
      <c r="AGX12" s="925"/>
      <c r="AGY12" s="925"/>
      <c r="AGZ12" s="925"/>
      <c r="AHA12" s="925"/>
      <c r="AHB12" s="925"/>
      <c r="AHC12" s="925"/>
      <c r="AHD12" s="925"/>
      <c r="AHE12" s="925"/>
      <c r="AHF12" s="925"/>
      <c r="AHG12" s="925"/>
      <c r="AHH12" s="925"/>
      <c r="AHI12" s="925"/>
      <c r="AHJ12" s="925"/>
      <c r="AHK12" s="925"/>
      <c r="AHL12" s="925"/>
      <c r="AHM12" s="925"/>
      <c r="AHN12" s="926"/>
      <c r="AHO12" s="924"/>
      <c r="AHP12" s="925"/>
      <c r="AHQ12" s="925"/>
      <c r="AHR12" s="925"/>
      <c r="AHS12" s="925"/>
      <c r="AHT12" s="925"/>
      <c r="AHU12" s="925"/>
      <c r="AHV12" s="925"/>
      <c r="AHW12" s="925"/>
      <c r="AHX12" s="925"/>
      <c r="AHY12" s="925"/>
      <c r="AHZ12" s="925"/>
      <c r="AIA12" s="925"/>
      <c r="AIB12" s="925"/>
      <c r="AIC12" s="925"/>
      <c r="AID12" s="925"/>
      <c r="AIE12" s="925"/>
      <c r="AIF12" s="925"/>
      <c r="AIG12" s="925"/>
      <c r="AIH12" s="926"/>
      <c r="AII12" s="924"/>
      <c r="AIJ12" s="925"/>
      <c r="AIK12" s="925"/>
      <c r="AIL12" s="925"/>
      <c r="AIM12" s="925"/>
      <c r="AIN12" s="925"/>
      <c r="AIO12" s="925"/>
      <c r="AIP12" s="925"/>
      <c r="AIQ12" s="925"/>
      <c r="AIR12" s="925"/>
      <c r="AIS12" s="925"/>
      <c r="AIT12" s="925"/>
      <c r="AIU12" s="925"/>
      <c r="AIV12" s="925"/>
      <c r="AIW12" s="925"/>
      <c r="AIX12" s="925"/>
      <c r="AIY12" s="925"/>
      <c r="AIZ12" s="925"/>
      <c r="AJA12" s="925"/>
      <c r="AJB12" s="926"/>
      <c r="AJC12" s="924"/>
      <c r="AJD12" s="925"/>
      <c r="AJE12" s="925"/>
      <c r="AJF12" s="925"/>
      <c r="AJG12" s="925"/>
      <c r="AJH12" s="925"/>
      <c r="AJI12" s="925"/>
      <c r="AJJ12" s="925"/>
      <c r="AJK12" s="925"/>
      <c r="AJL12" s="925"/>
      <c r="AJM12" s="925"/>
      <c r="AJN12" s="925"/>
      <c r="AJO12" s="925"/>
      <c r="AJP12" s="925"/>
      <c r="AJQ12" s="925"/>
      <c r="AJR12" s="925"/>
      <c r="AJS12" s="925"/>
      <c r="AJT12" s="925"/>
      <c r="AJU12" s="925"/>
      <c r="AJV12" s="926"/>
      <c r="AJW12" s="924"/>
      <c r="AJX12" s="925"/>
      <c r="AJY12" s="925"/>
      <c r="AJZ12" s="925"/>
      <c r="AKA12" s="925"/>
      <c r="AKB12" s="925"/>
      <c r="AKC12" s="925"/>
      <c r="AKD12" s="925"/>
      <c r="AKE12" s="925"/>
      <c r="AKF12" s="925"/>
      <c r="AKG12" s="925"/>
      <c r="AKH12" s="925"/>
      <c r="AKI12" s="925"/>
      <c r="AKJ12" s="925"/>
      <c r="AKK12" s="925"/>
      <c r="AKL12" s="925"/>
      <c r="AKM12" s="925"/>
      <c r="AKN12" s="925"/>
      <c r="AKO12" s="925"/>
      <c r="AKP12" s="926"/>
      <c r="AKQ12" s="924"/>
      <c r="AKR12" s="925"/>
      <c r="AKS12" s="925"/>
      <c r="AKT12" s="925"/>
      <c r="AKU12" s="925"/>
      <c r="AKV12" s="925"/>
      <c r="AKW12" s="925"/>
      <c r="AKX12" s="925"/>
      <c r="AKY12" s="925"/>
      <c r="AKZ12" s="925"/>
      <c r="ALA12" s="925"/>
      <c r="ALB12" s="925"/>
      <c r="ALC12" s="925"/>
      <c r="ALD12" s="925"/>
      <c r="ALE12" s="925"/>
      <c r="ALF12" s="925"/>
      <c r="ALG12" s="925"/>
      <c r="ALH12" s="925"/>
      <c r="ALI12" s="925"/>
      <c r="ALJ12" s="926"/>
      <c r="ALK12" s="924"/>
      <c r="ALL12" s="925"/>
      <c r="ALM12" s="925"/>
      <c r="ALN12" s="925"/>
      <c r="ALO12" s="925"/>
      <c r="ALP12" s="925"/>
      <c r="ALQ12" s="925"/>
      <c r="ALR12" s="925"/>
      <c r="ALS12" s="925"/>
      <c r="ALT12" s="925"/>
      <c r="ALU12" s="925"/>
      <c r="ALV12" s="925"/>
      <c r="ALW12" s="925"/>
      <c r="ALX12" s="925"/>
      <c r="ALY12" s="925"/>
      <c r="ALZ12" s="925"/>
      <c r="AMA12" s="925"/>
      <c r="AMB12" s="925"/>
      <c r="AMC12" s="925"/>
      <c r="AMD12" s="926"/>
      <c r="AME12" s="924"/>
      <c r="AMF12" s="925"/>
      <c r="AMG12" s="925"/>
      <c r="AMH12" s="925"/>
      <c r="AMI12" s="925"/>
      <c r="AMJ12" s="925"/>
      <c r="AMK12" s="925"/>
      <c r="AML12" s="925"/>
      <c r="AMM12" s="925"/>
      <c r="AMN12" s="925"/>
      <c r="AMO12" s="925"/>
      <c r="AMP12" s="925"/>
      <c r="AMQ12" s="925"/>
      <c r="AMR12" s="925"/>
      <c r="AMS12" s="925"/>
      <c r="AMT12" s="925"/>
      <c r="AMU12" s="925"/>
      <c r="AMV12" s="925"/>
      <c r="AMW12" s="925"/>
      <c r="AMX12" s="926"/>
      <c r="AMY12" s="924"/>
      <c r="AMZ12" s="925"/>
      <c r="ANA12" s="925"/>
      <c r="ANB12" s="925"/>
      <c r="ANC12" s="925"/>
      <c r="AND12" s="925"/>
      <c r="ANE12" s="925"/>
      <c r="ANF12" s="925"/>
      <c r="ANG12" s="925"/>
      <c r="ANH12" s="925"/>
      <c r="ANI12" s="925"/>
      <c r="ANJ12" s="925"/>
      <c r="ANK12" s="925"/>
      <c r="ANL12" s="925"/>
      <c r="ANM12" s="925"/>
      <c r="ANN12" s="925"/>
      <c r="ANO12" s="925"/>
      <c r="ANP12" s="925"/>
      <c r="ANQ12" s="925"/>
      <c r="ANR12" s="926"/>
      <c r="ANS12" s="924"/>
      <c r="ANT12" s="925"/>
      <c r="ANU12" s="925"/>
      <c r="ANV12" s="925"/>
      <c r="ANW12" s="925"/>
      <c r="ANX12" s="925"/>
      <c r="ANY12" s="925"/>
      <c r="ANZ12" s="925"/>
      <c r="AOA12" s="925"/>
      <c r="AOB12" s="925"/>
      <c r="AOC12" s="925"/>
      <c r="AOD12" s="925"/>
      <c r="AOE12" s="925"/>
      <c r="AOF12" s="925"/>
      <c r="AOG12" s="925"/>
      <c r="AOH12" s="925"/>
      <c r="AOI12" s="925"/>
      <c r="AOJ12" s="925"/>
      <c r="AOK12" s="925"/>
      <c r="AOL12" s="926"/>
      <c r="AOM12" s="924"/>
      <c r="AON12" s="925"/>
      <c r="AOO12" s="925"/>
      <c r="AOP12" s="925"/>
      <c r="AOQ12" s="925"/>
      <c r="AOR12" s="925"/>
      <c r="AOS12" s="925"/>
      <c r="AOT12" s="925"/>
      <c r="AOU12" s="925"/>
      <c r="AOV12" s="925"/>
      <c r="AOW12" s="925"/>
      <c r="AOX12" s="925"/>
      <c r="AOY12" s="925"/>
      <c r="AOZ12" s="925"/>
      <c r="APA12" s="925"/>
      <c r="APB12" s="925"/>
      <c r="APC12" s="925"/>
      <c r="APD12" s="925"/>
      <c r="APE12" s="925"/>
      <c r="APF12" s="926"/>
      <c r="APG12" s="924"/>
      <c r="APH12" s="925"/>
      <c r="API12" s="925"/>
      <c r="APJ12" s="925"/>
      <c r="APK12" s="925"/>
      <c r="APL12" s="925"/>
      <c r="APM12" s="925"/>
      <c r="APN12" s="925"/>
      <c r="APO12" s="925"/>
      <c r="APP12" s="925"/>
      <c r="APQ12" s="925"/>
      <c r="APR12" s="925"/>
      <c r="APS12" s="925"/>
      <c r="APT12" s="925"/>
      <c r="APU12" s="925"/>
      <c r="APV12" s="925"/>
      <c r="APW12" s="925"/>
      <c r="APX12" s="925"/>
      <c r="APY12" s="925"/>
      <c r="APZ12" s="926"/>
      <c r="AQA12" s="924"/>
      <c r="AQB12" s="925"/>
      <c r="AQC12" s="925"/>
      <c r="AQD12" s="925"/>
      <c r="AQE12" s="925"/>
      <c r="AQF12" s="925"/>
      <c r="AQG12" s="925"/>
      <c r="AQH12" s="925"/>
      <c r="AQI12" s="925"/>
      <c r="AQJ12" s="925"/>
      <c r="AQK12" s="925"/>
      <c r="AQL12" s="925"/>
      <c r="AQM12" s="925"/>
      <c r="AQN12" s="925"/>
      <c r="AQO12" s="925"/>
      <c r="AQP12" s="925"/>
      <c r="AQQ12" s="925"/>
      <c r="AQR12" s="925"/>
      <c r="AQS12" s="925"/>
      <c r="AQT12" s="926"/>
      <c r="AQU12" s="924"/>
      <c r="AQV12" s="925"/>
      <c r="AQW12" s="925"/>
      <c r="AQX12" s="925"/>
      <c r="AQY12" s="925"/>
      <c r="AQZ12" s="925"/>
      <c r="ARA12" s="925"/>
      <c r="ARB12" s="925"/>
      <c r="ARC12" s="925"/>
      <c r="ARD12" s="925"/>
      <c r="ARE12" s="925"/>
      <c r="ARF12" s="925"/>
      <c r="ARG12" s="925"/>
      <c r="ARH12" s="925"/>
      <c r="ARI12" s="925"/>
      <c r="ARJ12" s="925"/>
      <c r="ARK12" s="925"/>
      <c r="ARL12" s="925"/>
      <c r="ARM12" s="925"/>
      <c r="ARN12" s="926"/>
      <c r="ARO12" s="924"/>
      <c r="ARP12" s="925"/>
      <c r="ARQ12" s="925"/>
      <c r="ARR12" s="925"/>
      <c r="ARS12" s="925"/>
      <c r="ART12" s="925"/>
      <c r="ARU12" s="925"/>
      <c r="ARV12" s="925"/>
      <c r="ARW12" s="925"/>
      <c r="ARX12" s="925"/>
      <c r="ARY12" s="925"/>
      <c r="ARZ12" s="925"/>
      <c r="ASA12" s="925"/>
      <c r="ASB12" s="925"/>
      <c r="ASC12" s="925"/>
      <c r="ASD12" s="925"/>
      <c r="ASE12" s="925"/>
      <c r="ASF12" s="925"/>
      <c r="ASG12" s="925"/>
      <c r="ASH12" s="926"/>
      <c r="ASI12" s="924"/>
      <c r="ASJ12" s="925"/>
      <c r="ASK12" s="925"/>
      <c r="ASL12" s="925"/>
      <c r="ASM12" s="925"/>
      <c r="ASN12" s="925"/>
      <c r="ASO12" s="925"/>
      <c r="ASP12" s="925"/>
      <c r="ASQ12" s="925"/>
      <c r="ASR12" s="925"/>
      <c r="ASS12" s="925"/>
      <c r="AST12" s="925"/>
      <c r="ASU12" s="925"/>
      <c r="ASV12" s="925"/>
      <c r="ASW12" s="925"/>
      <c r="ASX12" s="925"/>
      <c r="ASY12" s="925"/>
      <c r="ASZ12" s="925"/>
      <c r="ATA12" s="925"/>
      <c r="ATB12" s="926"/>
      <c r="ATC12" s="924"/>
      <c r="ATD12" s="925"/>
      <c r="ATE12" s="925"/>
      <c r="ATF12" s="925"/>
      <c r="ATG12" s="925"/>
      <c r="ATH12" s="925"/>
      <c r="ATI12" s="925"/>
      <c r="ATJ12" s="925"/>
      <c r="ATK12" s="925"/>
      <c r="ATL12" s="925"/>
      <c r="ATM12" s="925"/>
      <c r="ATN12" s="925"/>
      <c r="ATO12" s="925"/>
      <c r="ATP12" s="925"/>
      <c r="ATQ12" s="925"/>
      <c r="ATR12" s="925"/>
      <c r="ATS12" s="925"/>
      <c r="ATT12" s="925"/>
      <c r="ATU12" s="925"/>
      <c r="ATV12" s="926"/>
      <c r="ATW12" s="924"/>
      <c r="ATX12" s="925"/>
      <c r="ATY12" s="925"/>
      <c r="ATZ12" s="925"/>
      <c r="AUA12" s="925"/>
      <c r="AUB12" s="925"/>
      <c r="AUC12" s="925"/>
      <c r="AUD12" s="925"/>
      <c r="AUE12" s="925"/>
      <c r="AUF12" s="925"/>
      <c r="AUG12" s="925"/>
      <c r="AUH12" s="925"/>
      <c r="AUI12" s="925"/>
      <c r="AUJ12" s="925"/>
      <c r="AUK12" s="925"/>
      <c r="AUL12" s="925"/>
      <c r="AUM12" s="925"/>
      <c r="AUN12" s="925"/>
      <c r="AUO12" s="925"/>
      <c r="AUP12" s="926"/>
      <c r="AUQ12" s="924"/>
      <c r="AUR12" s="925"/>
      <c r="AUS12" s="925"/>
      <c r="AUT12" s="925"/>
      <c r="AUU12" s="925"/>
      <c r="AUV12" s="925"/>
      <c r="AUW12" s="925"/>
      <c r="AUX12" s="925"/>
      <c r="AUY12" s="925"/>
      <c r="AUZ12" s="925"/>
      <c r="AVA12" s="925"/>
      <c r="AVB12" s="925"/>
      <c r="AVC12" s="925"/>
      <c r="AVD12" s="925"/>
      <c r="AVE12" s="925"/>
      <c r="AVF12" s="925"/>
      <c r="AVG12" s="925"/>
      <c r="AVH12" s="925"/>
      <c r="AVI12" s="925"/>
      <c r="AVJ12" s="926"/>
      <c r="AVK12" s="924"/>
      <c r="AVL12" s="925"/>
      <c r="AVM12" s="925"/>
      <c r="AVN12" s="925"/>
      <c r="AVO12" s="925"/>
      <c r="AVP12" s="925"/>
      <c r="AVQ12" s="925"/>
      <c r="AVR12" s="925"/>
      <c r="AVS12" s="925"/>
      <c r="AVT12" s="925"/>
      <c r="AVU12" s="925"/>
      <c r="AVV12" s="925"/>
      <c r="AVW12" s="925"/>
      <c r="AVX12" s="925"/>
      <c r="AVY12" s="925"/>
      <c r="AVZ12" s="925"/>
      <c r="AWA12" s="925"/>
      <c r="AWB12" s="925"/>
      <c r="AWC12" s="925"/>
      <c r="AWD12" s="926"/>
      <c r="AWE12" s="924"/>
      <c r="AWF12" s="925"/>
      <c r="AWG12" s="925"/>
      <c r="AWH12" s="925"/>
      <c r="AWI12" s="925"/>
      <c r="AWJ12" s="925"/>
      <c r="AWK12" s="925"/>
      <c r="AWL12" s="925"/>
      <c r="AWM12" s="925"/>
      <c r="AWN12" s="925"/>
      <c r="AWO12" s="925"/>
      <c r="AWP12" s="925"/>
      <c r="AWQ12" s="925"/>
      <c r="AWR12" s="925"/>
      <c r="AWS12" s="925"/>
      <c r="AWT12" s="925"/>
      <c r="AWU12" s="925"/>
      <c r="AWV12" s="925"/>
      <c r="AWW12" s="925"/>
      <c r="AWX12" s="926"/>
      <c r="AWY12" s="924"/>
      <c r="AWZ12" s="925"/>
      <c r="AXA12" s="925"/>
      <c r="AXB12" s="925"/>
      <c r="AXC12" s="925"/>
      <c r="AXD12" s="925"/>
      <c r="AXE12" s="925"/>
      <c r="AXF12" s="925"/>
      <c r="AXG12" s="925"/>
      <c r="AXH12" s="925"/>
      <c r="AXI12" s="925"/>
      <c r="AXJ12" s="925"/>
      <c r="AXK12" s="925"/>
      <c r="AXL12" s="925"/>
      <c r="AXM12" s="925"/>
      <c r="AXN12" s="925"/>
      <c r="AXO12" s="925"/>
      <c r="AXP12" s="925"/>
      <c r="AXQ12" s="925"/>
      <c r="AXR12" s="926"/>
      <c r="AXS12" s="924"/>
      <c r="AXT12" s="925"/>
      <c r="AXU12" s="925"/>
      <c r="AXV12" s="925"/>
      <c r="AXW12" s="925"/>
      <c r="AXX12" s="925"/>
      <c r="AXY12" s="925"/>
      <c r="AXZ12" s="925"/>
      <c r="AYA12" s="925"/>
      <c r="AYB12" s="925"/>
      <c r="AYC12" s="925"/>
      <c r="AYD12" s="925"/>
      <c r="AYE12" s="925"/>
      <c r="AYF12" s="925"/>
      <c r="AYG12" s="925"/>
      <c r="AYH12" s="925"/>
      <c r="AYI12" s="925"/>
      <c r="AYJ12" s="925"/>
      <c r="AYK12" s="925"/>
      <c r="AYL12" s="926"/>
      <c r="AYM12" s="924"/>
      <c r="AYN12" s="925"/>
      <c r="AYO12" s="925"/>
      <c r="AYP12" s="925"/>
      <c r="AYQ12" s="925"/>
      <c r="AYR12" s="925"/>
      <c r="AYS12" s="925"/>
      <c r="AYT12" s="925"/>
      <c r="AYU12" s="925"/>
      <c r="AYV12" s="925"/>
      <c r="AYW12" s="925"/>
      <c r="AYX12" s="925"/>
      <c r="AYY12" s="925"/>
      <c r="AYZ12" s="925"/>
      <c r="AZA12" s="925"/>
      <c r="AZB12" s="925"/>
      <c r="AZC12" s="925"/>
      <c r="AZD12" s="925"/>
      <c r="AZE12" s="925"/>
      <c r="AZF12" s="926"/>
      <c r="AZG12" s="924"/>
      <c r="AZH12" s="925"/>
      <c r="AZI12" s="925"/>
      <c r="AZJ12" s="925"/>
      <c r="AZK12" s="925"/>
      <c r="AZL12" s="925"/>
      <c r="AZM12" s="925"/>
      <c r="AZN12" s="925"/>
      <c r="AZO12" s="925"/>
      <c r="AZP12" s="925"/>
      <c r="AZQ12" s="925"/>
      <c r="AZR12" s="925"/>
      <c r="AZS12" s="925"/>
      <c r="AZT12" s="925"/>
      <c r="AZU12" s="925"/>
      <c r="AZV12" s="925"/>
      <c r="AZW12" s="925"/>
      <c r="AZX12" s="925"/>
      <c r="AZY12" s="925"/>
      <c r="AZZ12" s="926"/>
      <c r="BAA12" s="924"/>
      <c r="BAB12" s="925"/>
      <c r="BAC12" s="925"/>
      <c r="BAD12" s="925"/>
      <c r="BAE12" s="925"/>
      <c r="BAF12" s="925"/>
      <c r="BAG12" s="925"/>
      <c r="BAH12" s="925"/>
      <c r="BAI12" s="925"/>
      <c r="BAJ12" s="925"/>
      <c r="BAK12" s="925"/>
      <c r="BAL12" s="925"/>
      <c r="BAM12" s="925"/>
      <c r="BAN12" s="925"/>
      <c r="BAO12" s="925"/>
      <c r="BAP12" s="925"/>
      <c r="BAQ12" s="925"/>
      <c r="BAR12" s="925"/>
      <c r="BAS12" s="925"/>
      <c r="BAT12" s="926"/>
      <c r="BAU12" s="924"/>
      <c r="BAV12" s="925"/>
      <c r="BAW12" s="925"/>
      <c r="BAX12" s="925"/>
      <c r="BAY12" s="925"/>
      <c r="BAZ12" s="925"/>
      <c r="BBA12" s="925"/>
      <c r="BBB12" s="925"/>
      <c r="BBC12" s="925"/>
      <c r="BBD12" s="925"/>
      <c r="BBE12" s="925"/>
      <c r="BBF12" s="925"/>
      <c r="BBG12" s="925"/>
      <c r="BBH12" s="925"/>
      <c r="BBI12" s="925"/>
      <c r="BBJ12" s="925"/>
      <c r="BBK12" s="925"/>
      <c r="BBL12" s="925"/>
      <c r="BBM12" s="925"/>
      <c r="BBN12" s="926"/>
      <c r="BBO12" s="924"/>
      <c r="BBP12" s="925"/>
      <c r="BBQ12" s="925"/>
      <c r="BBR12" s="925"/>
      <c r="BBS12" s="925"/>
      <c r="BBT12" s="925"/>
      <c r="BBU12" s="925"/>
      <c r="BBV12" s="925"/>
      <c r="BBW12" s="925"/>
      <c r="BBX12" s="925"/>
      <c r="BBY12" s="925"/>
      <c r="BBZ12" s="925"/>
      <c r="BCA12" s="925"/>
      <c r="BCB12" s="925"/>
      <c r="BCC12" s="925"/>
      <c r="BCD12" s="925"/>
      <c r="BCE12" s="925"/>
      <c r="BCF12" s="925"/>
      <c r="BCG12" s="925"/>
      <c r="BCH12" s="926"/>
      <c r="BCI12" s="924"/>
      <c r="BCJ12" s="925"/>
      <c r="BCK12" s="925"/>
      <c r="BCL12" s="925"/>
      <c r="BCM12" s="925"/>
      <c r="BCN12" s="925"/>
      <c r="BCO12" s="925"/>
      <c r="BCP12" s="925"/>
      <c r="BCQ12" s="925"/>
      <c r="BCR12" s="925"/>
      <c r="BCS12" s="925"/>
      <c r="BCT12" s="925"/>
      <c r="BCU12" s="925"/>
      <c r="BCV12" s="925"/>
      <c r="BCW12" s="925"/>
      <c r="BCX12" s="925"/>
      <c r="BCY12" s="925"/>
      <c r="BCZ12" s="925"/>
      <c r="BDA12" s="925"/>
      <c r="BDB12" s="926"/>
      <c r="BDC12" s="924"/>
      <c r="BDD12" s="925"/>
      <c r="BDE12" s="925"/>
      <c r="BDF12" s="925"/>
      <c r="BDG12" s="925"/>
      <c r="BDH12" s="925"/>
      <c r="BDI12" s="925"/>
      <c r="BDJ12" s="925"/>
      <c r="BDK12" s="925"/>
      <c r="BDL12" s="925"/>
      <c r="BDM12" s="925"/>
      <c r="BDN12" s="925"/>
      <c r="BDO12" s="925"/>
      <c r="BDP12" s="925"/>
      <c r="BDQ12" s="925"/>
      <c r="BDR12" s="925"/>
      <c r="BDS12" s="925"/>
      <c r="BDT12" s="925"/>
      <c r="BDU12" s="925"/>
      <c r="BDV12" s="926"/>
      <c r="BDW12" s="924"/>
      <c r="BDX12" s="925"/>
      <c r="BDY12" s="925"/>
      <c r="BDZ12" s="925"/>
      <c r="BEA12" s="925"/>
      <c r="BEB12" s="925"/>
      <c r="BEC12" s="925"/>
      <c r="BED12" s="925"/>
      <c r="BEE12" s="925"/>
      <c r="BEF12" s="925"/>
      <c r="BEG12" s="925"/>
      <c r="BEH12" s="925"/>
      <c r="BEI12" s="925"/>
      <c r="BEJ12" s="925"/>
      <c r="BEK12" s="925"/>
      <c r="BEL12" s="925"/>
      <c r="BEM12" s="925"/>
      <c r="BEN12" s="925"/>
      <c r="BEO12" s="925"/>
      <c r="BEP12" s="926"/>
      <c r="BEQ12" s="924"/>
      <c r="BER12" s="925"/>
      <c r="BES12" s="925"/>
      <c r="BET12" s="925"/>
      <c r="BEU12" s="925"/>
      <c r="BEV12" s="925"/>
      <c r="BEW12" s="925"/>
      <c r="BEX12" s="925"/>
      <c r="BEY12" s="925"/>
      <c r="BEZ12" s="925"/>
      <c r="BFA12" s="925"/>
      <c r="BFB12" s="925"/>
      <c r="BFC12" s="925"/>
      <c r="BFD12" s="925"/>
      <c r="BFE12" s="925"/>
      <c r="BFF12" s="925"/>
      <c r="BFG12" s="925"/>
      <c r="BFH12" s="925"/>
      <c r="BFI12" s="925"/>
      <c r="BFJ12" s="926"/>
      <c r="BFK12" s="924"/>
      <c r="BFL12" s="925"/>
      <c r="BFM12" s="925"/>
      <c r="BFN12" s="925"/>
      <c r="BFO12" s="925"/>
      <c r="BFP12" s="925"/>
      <c r="BFQ12" s="925"/>
      <c r="BFR12" s="925"/>
      <c r="BFS12" s="925"/>
      <c r="BFT12" s="925"/>
      <c r="BFU12" s="925"/>
      <c r="BFV12" s="925"/>
      <c r="BFW12" s="925"/>
      <c r="BFX12" s="925"/>
      <c r="BFY12" s="925"/>
      <c r="BFZ12" s="925"/>
      <c r="BGA12" s="925"/>
      <c r="BGB12" s="925"/>
      <c r="BGC12" s="925"/>
      <c r="BGD12" s="926"/>
      <c r="BGE12" s="924"/>
      <c r="BGF12" s="925"/>
      <c r="BGG12" s="925"/>
      <c r="BGH12" s="925"/>
      <c r="BGI12" s="925"/>
      <c r="BGJ12" s="925"/>
      <c r="BGK12" s="925"/>
      <c r="BGL12" s="925"/>
      <c r="BGM12" s="925"/>
      <c r="BGN12" s="925"/>
      <c r="BGO12" s="925"/>
      <c r="BGP12" s="925"/>
      <c r="BGQ12" s="925"/>
      <c r="BGR12" s="925"/>
      <c r="BGS12" s="925"/>
      <c r="BGT12" s="925"/>
      <c r="BGU12" s="925"/>
      <c r="BGV12" s="925"/>
      <c r="BGW12" s="925"/>
      <c r="BGX12" s="926"/>
      <c r="BGY12" s="924"/>
      <c r="BGZ12" s="925"/>
      <c r="BHA12" s="925"/>
      <c r="BHB12" s="925"/>
      <c r="BHC12" s="925"/>
      <c r="BHD12" s="925"/>
      <c r="BHE12" s="925"/>
      <c r="BHF12" s="925"/>
      <c r="BHG12" s="925"/>
      <c r="BHH12" s="925"/>
      <c r="BHI12" s="925"/>
      <c r="BHJ12" s="925"/>
      <c r="BHK12" s="925"/>
      <c r="BHL12" s="925"/>
      <c r="BHM12" s="925"/>
      <c r="BHN12" s="925"/>
      <c r="BHO12" s="925"/>
      <c r="BHP12" s="925"/>
      <c r="BHQ12" s="925"/>
      <c r="BHR12" s="926"/>
      <c r="BHS12" s="924"/>
      <c r="BHT12" s="925"/>
      <c r="BHU12" s="925"/>
      <c r="BHV12" s="925"/>
      <c r="BHW12" s="925"/>
      <c r="BHX12" s="925"/>
      <c r="BHY12" s="925"/>
      <c r="BHZ12" s="925"/>
      <c r="BIA12" s="925"/>
      <c r="BIB12" s="925"/>
      <c r="BIC12" s="925"/>
      <c r="BID12" s="925"/>
      <c r="BIE12" s="925"/>
      <c r="BIF12" s="925"/>
      <c r="BIG12" s="925"/>
      <c r="BIH12" s="925"/>
      <c r="BII12" s="925"/>
      <c r="BIJ12" s="925"/>
      <c r="BIK12" s="925"/>
      <c r="BIL12" s="926"/>
      <c r="BIM12" s="924"/>
      <c r="BIN12" s="925"/>
      <c r="BIO12" s="925"/>
      <c r="BIP12" s="925"/>
      <c r="BIQ12" s="925"/>
      <c r="BIR12" s="925"/>
      <c r="BIS12" s="925"/>
      <c r="BIT12" s="925"/>
      <c r="BIU12" s="925"/>
      <c r="BIV12" s="925"/>
      <c r="BIW12" s="925"/>
      <c r="BIX12" s="925"/>
      <c r="BIY12" s="925"/>
      <c r="BIZ12" s="925"/>
      <c r="BJA12" s="925"/>
      <c r="BJB12" s="925"/>
      <c r="BJC12" s="925"/>
      <c r="BJD12" s="925"/>
      <c r="BJE12" s="925"/>
      <c r="BJF12" s="926"/>
      <c r="BJG12" s="924"/>
      <c r="BJH12" s="925"/>
      <c r="BJI12" s="925"/>
      <c r="BJJ12" s="925"/>
      <c r="BJK12" s="925"/>
      <c r="BJL12" s="925"/>
      <c r="BJM12" s="925"/>
      <c r="BJN12" s="925"/>
      <c r="BJO12" s="925"/>
      <c r="BJP12" s="925"/>
      <c r="BJQ12" s="925"/>
      <c r="BJR12" s="925"/>
      <c r="BJS12" s="925"/>
      <c r="BJT12" s="925"/>
      <c r="BJU12" s="925"/>
      <c r="BJV12" s="925"/>
      <c r="BJW12" s="925"/>
      <c r="BJX12" s="925"/>
      <c r="BJY12" s="925"/>
      <c r="BJZ12" s="926"/>
      <c r="BKA12" s="924"/>
      <c r="BKB12" s="925"/>
      <c r="BKC12" s="925"/>
      <c r="BKD12" s="925"/>
      <c r="BKE12" s="925"/>
      <c r="BKF12" s="925"/>
      <c r="BKG12" s="925"/>
      <c r="BKH12" s="925"/>
      <c r="BKI12" s="925"/>
      <c r="BKJ12" s="925"/>
      <c r="BKK12" s="925"/>
      <c r="BKL12" s="925"/>
      <c r="BKM12" s="925"/>
      <c r="BKN12" s="925"/>
      <c r="BKO12" s="925"/>
      <c r="BKP12" s="925"/>
      <c r="BKQ12" s="925"/>
      <c r="BKR12" s="925"/>
      <c r="BKS12" s="925"/>
      <c r="BKT12" s="926"/>
      <c r="BKU12" s="924"/>
      <c r="BKV12" s="925"/>
      <c r="BKW12" s="925"/>
      <c r="BKX12" s="925"/>
      <c r="BKY12" s="925"/>
      <c r="BKZ12" s="925"/>
      <c r="BLA12" s="925"/>
      <c r="BLB12" s="925"/>
      <c r="BLC12" s="925"/>
      <c r="BLD12" s="925"/>
      <c r="BLE12" s="925"/>
      <c r="BLF12" s="925"/>
      <c r="BLG12" s="925"/>
      <c r="BLH12" s="925"/>
      <c r="BLI12" s="925"/>
      <c r="BLJ12" s="925"/>
      <c r="BLK12" s="925"/>
      <c r="BLL12" s="925"/>
      <c r="BLM12" s="925"/>
      <c r="BLN12" s="926"/>
      <c r="BLO12" s="924"/>
      <c r="BLP12" s="925"/>
      <c r="BLQ12" s="925"/>
      <c r="BLR12" s="925"/>
      <c r="BLS12" s="925"/>
      <c r="BLT12" s="925"/>
      <c r="BLU12" s="925"/>
      <c r="BLV12" s="925"/>
      <c r="BLW12" s="925"/>
      <c r="BLX12" s="925"/>
      <c r="BLY12" s="925"/>
      <c r="BLZ12" s="925"/>
      <c r="BMA12" s="925"/>
      <c r="BMB12" s="925"/>
      <c r="BMC12" s="925"/>
      <c r="BMD12" s="925"/>
      <c r="BME12" s="925"/>
      <c r="BMF12" s="925"/>
      <c r="BMG12" s="925"/>
      <c r="BMH12" s="926"/>
      <c r="BMI12" s="924"/>
      <c r="BMJ12" s="925"/>
      <c r="BMK12" s="925"/>
      <c r="BML12" s="925"/>
      <c r="BMM12" s="925"/>
      <c r="BMN12" s="925"/>
      <c r="BMO12" s="925"/>
      <c r="BMP12" s="925"/>
      <c r="BMQ12" s="925"/>
      <c r="BMR12" s="925"/>
      <c r="BMS12" s="925"/>
      <c r="BMT12" s="925"/>
      <c r="BMU12" s="925"/>
      <c r="BMV12" s="925"/>
      <c r="BMW12" s="925"/>
      <c r="BMX12" s="925"/>
      <c r="BMY12" s="925"/>
      <c r="BMZ12" s="925"/>
      <c r="BNA12" s="925"/>
      <c r="BNB12" s="926"/>
      <c r="BNC12" s="924"/>
      <c r="BND12" s="925"/>
      <c r="BNE12" s="925"/>
      <c r="BNF12" s="925"/>
      <c r="BNG12" s="925"/>
      <c r="BNH12" s="925"/>
      <c r="BNI12" s="925"/>
      <c r="BNJ12" s="925"/>
      <c r="BNK12" s="925"/>
      <c r="BNL12" s="925"/>
      <c r="BNM12" s="925"/>
      <c r="BNN12" s="925"/>
      <c r="BNO12" s="925"/>
      <c r="BNP12" s="925"/>
      <c r="BNQ12" s="925"/>
      <c r="BNR12" s="925"/>
      <c r="BNS12" s="925"/>
      <c r="BNT12" s="925"/>
      <c r="BNU12" s="925"/>
      <c r="BNV12" s="926"/>
      <c r="BNW12" s="924"/>
      <c r="BNX12" s="925"/>
      <c r="BNY12" s="925"/>
      <c r="BNZ12" s="925"/>
      <c r="BOA12" s="925"/>
      <c r="BOB12" s="925"/>
      <c r="BOC12" s="925"/>
      <c r="BOD12" s="925"/>
      <c r="BOE12" s="925"/>
      <c r="BOF12" s="925"/>
      <c r="BOG12" s="925"/>
      <c r="BOH12" s="925"/>
      <c r="BOI12" s="925"/>
      <c r="BOJ12" s="925"/>
      <c r="BOK12" s="925"/>
      <c r="BOL12" s="925"/>
      <c r="BOM12" s="925"/>
      <c r="BON12" s="925"/>
      <c r="BOO12" s="925"/>
      <c r="BOP12" s="926"/>
      <c r="BOQ12" s="924"/>
      <c r="BOR12" s="925"/>
      <c r="BOS12" s="925"/>
      <c r="BOT12" s="925"/>
      <c r="BOU12" s="925"/>
      <c r="BOV12" s="925"/>
      <c r="BOW12" s="925"/>
      <c r="BOX12" s="925"/>
      <c r="BOY12" s="925"/>
      <c r="BOZ12" s="925"/>
      <c r="BPA12" s="925"/>
      <c r="BPB12" s="925"/>
      <c r="BPC12" s="925"/>
      <c r="BPD12" s="925"/>
      <c r="BPE12" s="925"/>
      <c r="BPF12" s="925"/>
      <c r="BPG12" s="925"/>
      <c r="BPH12" s="925"/>
      <c r="BPI12" s="925"/>
      <c r="BPJ12" s="926"/>
      <c r="BPK12" s="924"/>
      <c r="BPL12" s="925"/>
      <c r="BPM12" s="925"/>
      <c r="BPN12" s="925"/>
      <c r="BPO12" s="925"/>
      <c r="BPP12" s="925"/>
      <c r="BPQ12" s="925"/>
      <c r="BPR12" s="925"/>
      <c r="BPS12" s="925"/>
      <c r="BPT12" s="925"/>
      <c r="BPU12" s="925"/>
      <c r="BPV12" s="925"/>
      <c r="BPW12" s="925"/>
      <c r="BPX12" s="925"/>
      <c r="BPY12" s="925"/>
      <c r="BPZ12" s="925"/>
      <c r="BQA12" s="925"/>
      <c r="BQB12" s="925"/>
      <c r="BQC12" s="925"/>
      <c r="BQD12" s="926"/>
      <c r="BQE12" s="924"/>
      <c r="BQF12" s="925"/>
      <c r="BQG12" s="925"/>
      <c r="BQH12" s="925"/>
      <c r="BQI12" s="925"/>
      <c r="BQJ12" s="925"/>
      <c r="BQK12" s="925"/>
      <c r="BQL12" s="925"/>
      <c r="BQM12" s="925"/>
      <c r="BQN12" s="925"/>
      <c r="BQO12" s="925"/>
      <c r="BQP12" s="925"/>
      <c r="BQQ12" s="925"/>
      <c r="BQR12" s="925"/>
      <c r="BQS12" s="925"/>
      <c r="BQT12" s="925"/>
      <c r="BQU12" s="925"/>
      <c r="BQV12" s="925"/>
      <c r="BQW12" s="925"/>
      <c r="BQX12" s="926"/>
      <c r="BQY12" s="924"/>
      <c r="BQZ12" s="925"/>
      <c r="BRA12" s="925"/>
      <c r="BRB12" s="925"/>
      <c r="BRC12" s="925"/>
      <c r="BRD12" s="925"/>
      <c r="BRE12" s="925"/>
      <c r="BRF12" s="925"/>
      <c r="BRG12" s="925"/>
      <c r="BRH12" s="925"/>
      <c r="BRI12" s="925"/>
      <c r="BRJ12" s="925"/>
      <c r="BRK12" s="925"/>
      <c r="BRL12" s="925"/>
      <c r="BRM12" s="925"/>
      <c r="BRN12" s="925"/>
      <c r="BRO12" s="925"/>
      <c r="BRP12" s="925"/>
      <c r="BRQ12" s="925"/>
      <c r="BRR12" s="926"/>
      <c r="BRS12" s="924"/>
      <c r="BRT12" s="925"/>
      <c r="BRU12" s="925"/>
      <c r="BRV12" s="925"/>
      <c r="BRW12" s="925"/>
      <c r="BRX12" s="925"/>
      <c r="BRY12" s="925"/>
      <c r="BRZ12" s="925"/>
      <c r="BSA12" s="925"/>
      <c r="BSB12" s="925"/>
      <c r="BSC12" s="925"/>
      <c r="BSD12" s="925"/>
      <c r="BSE12" s="925"/>
      <c r="BSF12" s="925"/>
      <c r="BSG12" s="925"/>
      <c r="BSH12" s="925"/>
      <c r="BSI12" s="925"/>
      <c r="BSJ12" s="925"/>
      <c r="BSK12" s="925"/>
      <c r="BSL12" s="926"/>
      <c r="BSM12" s="924"/>
      <c r="BSN12" s="925"/>
      <c r="BSO12" s="925"/>
      <c r="BSP12" s="925"/>
      <c r="BSQ12" s="925"/>
      <c r="BSR12" s="925"/>
      <c r="BSS12" s="925"/>
      <c r="BST12" s="925"/>
      <c r="BSU12" s="925"/>
      <c r="BSV12" s="925"/>
      <c r="BSW12" s="925"/>
      <c r="BSX12" s="925"/>
      <c r="BSY12" s="925"/>
      <c r="BSZ12" s="925"/>
      <c r="BTA12" s="925"/>
      <c r="BTB12" s="925"/>
      <c r="BTC12" s="925"/>
      <c r="BTD12" s="925"/>
      <c r="BTE12" s="925"/>
      <c r="BTF12" s="926"/>
      <c r="BTG12" s="924"/>
      <c r="BTH12" s="925"/>
      <c r="BTI12" s="925"/>
      <c r="BTJ12" s="925"/>
      <c r="BTK12" s="925"/>
      <c r="BTL12" s="925"/>
      <c r="BTM12" s="925"/>
      <c r="BTN12" s="925"/>
      <c r="BTO12" s="925"/>
      <c r="BTP12" s="925"/>
      <c r="BTQ12" s="925"/>
      <c r="BTR12" s="925"/>
      <c r="BTS12" s="925"/>
      <c r="BTT12" s="925"/>
      <c r="BTU12" s="925"/>
      <c r="BTV12" s="925"/>
      <c r="BTW12" s="925"/>
      <c r="BTX12" s="925"/>
      <c r="BTY12" s="925"/>
      <c r="BTZ12" s="926"/>
      <c r="BUA12" s="924"/>
      <c r="BUB12" s="925"/>
      <c r="BUC12" s="925"/>
      <c r="BUD12" s="925"/>
      <c r="BUE12" s="925"/>
      <c r="BUF12" s="925"/>
      <c r="BUG12" s="925"/>
      <c r="BUH12" s="925"/>
      <c r="BUI12" s="925"/>
      <c r="BUJ12" s="925"/>
      <c r="BUK12" s="925"/>
      <c r="BUL12" s="925"/>
      <c r="BUM12" s="925"/>
      <c r="BUN12" s="925"/>
      <c r="BUO12" s="925"/>
      <c r="BUP12" s="925"/>
      <c r="BUQ12" s="925"/>
      <c r="BUR12" s="925"/>
      <c r="BUS12" s="925"/>
      <c r="BUT12" s="926"/>
      <c r="BUU12" s="924"/>
      <c r="BUV12" s="925"/>
      <c r="BUW12" s="925"/>
      <c r="BUX12" s="925"/>
      <c r="BUY12" s="925"/>
      <c r="BUZ12" s="925"/>
      <c r="BVA12" s="925"/>
      <c r="BVB12" s="925"/>
      <c r="BVC12" s="925"/>
      <c r="BVD12" s="925"/>
      <c r="BVE12" s="925"/>
      <c r="BVF12" s="925"/>
      <c r="BVG12" s="925"/>
      <c r="BVH12" s="925"/>
      <c r="BVI12" s="925"/>
      <c r="BVJ12" s="925"/>
      <c r="BVK12" s="925"/>
      <c r="BVL12" s="925"/>
      <c r="BVM12" s="925"/>
      <c r="BVN12" s="926"/>
      <c r="BVO12" s="924"/>
      <c r="BVP12" s="925"/>
      <c r="BVQ12" s="925"/>
      <c r="BVR12" s="925"/>
      <c r="BVS12" s="925"/>
      <c r="BVT12" s="925"/>
      <c r="BVU12" s="925"/>
      <c r="BVV12" s="925"/>
      <c r="BVW12" s="925"/>
      <c r="BVX12" s="925"/>
      <c r="BVY12" s="925"/>
      <c r="BVZ12" s="925"/>
      <c r="BWA12" s="925"/>
      <c r="BWB12" s="925"/>
      <c r="BWC12" s="925"/>
      <c r="BWD12" s="925"/>
      <c r="BWE12" s="925"/>
      <c r="BWF12" s="925"/>
      <c r="BWG12" s="925"/>
      <c r="BWH12" s="926"/>
      <c r="BWI12" s="924"/>
      <c r="BWJ12" s="925"/>
      <c r="BWK12" s="925"/>
      <c r="BWL12" s="925"/>
      <c r="BWM12" s="925"/>
      <c r="BWN12" s="925"/>
      <c r="BWO12" s="925"/>
      <c r="BWP12" s="925"/>
      <c r="BWQ12" s="925"/>
      <c r="BWR12" s="925"/>
      <c r="BWS12" s="925"/>
      <c r="BWT12" s="925"/>
      <c r="BWU12" s="925"/>
      <c r="BWV12" s="925"/>
      <c r="BWW12" s="925"/>
      <c r="BWX12" s="925"/>
      <c r="BWY12" s="925"/>
      <c r="BWZ12" s="925"/>
      <c r="BXA12" s="925"/>
      <c r="BXB12" s="926"/>
      <c r="BXC12" s="924"/>
      <c r="BXD12" s="925"/>
      <c r="BXE12" s="925"/>
      <c r="BXF12" s="925"/>
      <c r="BXG12" s="925"/>
      <c r="BXH12" s="925"/>
      <c r="BXI12" s="925"/>
      <c r="BXJ12" s="925"/>
      <c r="BXK12" s="925"/>
      <c r="BXL12" s="925"/>
      <c r="BXM12" s="925"/>
      <c r="BXN12" s="925"/>
      <c r="BXO12" s="925"/>
      <c r="BXP12" s="925"/>
      <c r="BXQ12" s="925"/>
      <c r="BXR12" s="925"/>
      <c r="BXS12" s="925"/>
      <c r="BXT12" s="925"/>
      <c r="BXU12" s="925"/>
      <c r="BXV12" s="926"/>
      <c r="BXW12" s="924"/>
      <c r="BXX12" s="925"/>
      <c r="BXY12" s="925"/>
      <c r="BXZ12" s="925"/>
      <c r="BYA12" s="925"/>
      <c r="BYB12" s="925"/>
      <c r="BYC12" s="925"/>
      <c r="BYD12" s="925"/>
      <c r="BYE12" s="925"/>
      <c r="BYF12" s="925"/>
      <c r="BYG12" s="925"/>
      <c r="BYH12" s="925"/>
      <c r="BYI12" s="925"/>
      <c r="BYJ12" s="925"/>
      <c r="BYK12" s="925"/>
      <c r="BYL12" s="925"/>
      <c r="BYM12" s="925"/>
      <c r="BYN12" s="925"/>
      <c r="BYO12" s="925"/>
      <c r="BYP12" s="926"/>
      <c r="BYQ12" s="924"/>
      <c r="BYR12" s="925"/>
      <c r="BYS12" s="925"/>
      <c r="BYT12" s="925"/>
      <c r="BYU12" s="925"/>
      <c r="BYV12" s="925"/>
      <c r="BYW12" s="925"/>
      <c r="BYX12" s="925"/>
      <c r="BYY12" s="925"/>
      <c r="BYZ12" s="925"/>
      <c r="BZA12" s="925"/>
      <c r="BZB12" s="925"/>
      <c r="BZC12" s="925"/>
      <c r="BZD12" s="925"/>
      <c r="BZE12" s="925"/>
      <c r="BZF12" s="925"/>
      <c r="BZG12" s="925"/>
      <c r="BZH12" s="925"/>
      <c r="BZI12" s="925"/>
      <c r="BZJ12" s="926"/>
      <c r="BZK12" s="924"/>
      <c r="BZL12" s="925"/>
      <c r="BZM12" s="925"/>
      <c r="BZN12" s="925"/>
      <c r="BZO12" s="925"/>
      <c r="BZP12" s="925"/>
      <c r="BZQ12" s="925"/>
      <c r="BZR12" s="925"/>
      <c r="BZS12" s="925"/>
      <c r="BZT12" s="925"/>
      <c r="BZU12" s="925"/>
      <c r="BZV12" s="925"/>
      <c r="BZW12" s="925"/>
      <c r="BZX12" s="925"/>
      <c r="BZY12" s="925"/>
      <c r="BZZ12" s="925"/>
      <c r="CAA12" s="925"/>
      <c r="CAB12" s="925"/>
      <c r="CAC12" s="925"/>
      <c r="CAD12" s="926"/>
      <c r="CAE12" s="924"/>
      <c r="CAF12" s="925"/>
      <c r="CAG12" s="925"/>
      <c r="CAH12" s="925"/>
      <c r="CAI12" s="925"/>
      <c r="CAJ12" s="925"/>
      <c r="CAK12" s="925"/>
      <c r="CAL12" s="925"/>
      <c r="CAM12" s="925"/>
      <c r="CAN12" s="925"/>
      <c r="CAO12" s="925"/>
      <c r="CAP12" s="925"/>
      <c r="CAQ12" s="925"/>
      <c r="CAR12" s="925"/>
      <c r="CAS12" s="925"/>
      <c r="CAT12" s="925"/>
      <c r="CAU12" s="925"/>
      <c r="CAV12" s="925"/>
      <c r="CAW12" s="925"/>
      <c r="CAX12" s="926"/>
      <c r="CAY12" s="924"/>
      <c r="CAZ12" s="925"/>
      <c r="CBA12" s="925"/>
      <c r="CBB12" s="925"/>
      <c r="CBC12" s="925"/>
      <c r="CBD12" s="925"/>
      <c r="CBE12" s="925"/>
      <c r="CBF12" s="925"/>
      <c r="CBG12" s="925"/>
      <c r="CBH12" s="925"/>
      <c r="CBI12" s="925"/>
      <c r="CBJ12" s="925"/>
      <c r="CBK12" s="925"/>
      <c r="CBL12" s="925"/>
      <c r="CBM12" s="925"/>
      <c r="CBN12" s="925"/>
      <c r="CBO12" s="925"/>
      <c r="CBP12" s="925"/>
      <c r="CBQ12" s="925"/>
      <c r="CBR12" s="926"/>
      <c r="CBS12" s="924"/>
      <c r="CBT12" s="925"/>
      <c r="CBU12" s="925"/>
      <c r="CBV12" s="925"/>
      <c r="CBW12" s="925"/>
      <c r="CBX12" s="925"/>
      <c r="CBY12" s="925"/>
      <c r="CBZ12" s="925"/>
      <c r="CCA12" s="925"/>
      <c r="CCB12" s="925"/>
      <c r="CCC12" s="925"/>
      <c r="CCD12" s="925"/>
      <c r="CCE12" s="925"/>
      <c r="CCF12" s="925"/>
      <c r="CCG12" s="925"/>
      <c r="CCH12" s="925"/>
      <c r="CCI12" s="925"/>
      <c r="CCJ12" s="925"/>
      <c r="CCK12" s="925"/>
      <c r="CCL12" s="926"/>
      <c r="CCM12" s="924"/>
      <c r="CCN12" s="925"/>
      <c r="CCO12" s="925"/>
      <c r="CCP12" s="925"/>
      <c r="CCQ12" s="925"/>
      <c r="CCR12" s="925"/>
      <c r="CCS12" s="925"/>
      <c r="CCT12" s="925"/>
      <c r="CCU12" s="925"/>
      <c r="CCV12" s="925"/>
      <c r="CCW12" s="925"/>
      <c r="CCX12" s="925"/>
      <c r="CCY12" s="925"/>
      <c r="CCZ12" s="925"/>
      <c r="CDA12" s="925"/>
      <c r="CDB12" s="925"/>
      <c r="CDC12" s="925"/>
      <c r="CDD12" s="925"/>
      <c r="CDE12" s="925"/>
      <c r="CDF12" s="926"/>
      <c r="CDG12" s="924"/>
      <c r="CDH12" s="925"/>
      <c r="CDI12" s="925"/>
      <c r="CDJ12" s="925"/>
      <c r="CDK12" s="925"/>
      <c r="CDL12" s="925"/>
      <c r="CDM12" s="925"/>
      <c r="CDN12" s="925"/>
      <c r="CDO12" s="925"/>
      <c r="CDP12" s="925"/>
      <c r="CDQ12" s="925"/>
      <c r="CDR12" s="925"/>
      <c r="CDS12" s="925"/>
      <c r="CDT12" s="925"/>
      <c r="CDU12" s="925"/>
      <c r="CDV12" s="925"/>
      <c r="CDW12" s="925"/>
      <c r="CDX12" s="925"/>
      <c r="CDY12" s="925"/>
      <c r="CDZ12" s="926"/>
      <c r="CEA12" s="924"/>
      <c r="CEB12" s="925"/>
      <c r="CEC12" s="925"/>
      <c r="CED12" s="925"/>
      <c r="CEE12" s="925"/>
      <c r="CEF12" s="925"/>
      <c r="CEG12" s="925"/>
      <c r="CEH12" s="925"/>
      <c r="CEI12" s="925"/>
      <c r="CEJ12" s="925"/>
      <c r="CEK12" s="925"/>
      <c r="CEL12" s="925"/>
      <c r="CEM12" s="925"/>
      <c r="CEN12" s="925"/>
      <c r="CEO12" s="925"/>
      <c r="CEP12" s="925"/>
      <c r="CEQ12" s="925"/>
      <c r="CER12" s="925"/>
      <c r="CES12" s="925"/>
      <c r="CET12" s="926"/>
      <c r="CEU12" s="924"/>
      <c r="CEV12" s="925"/>
      <c r="CEW12" s="925"/>
      <c r="CEX12" s="925"/>
      <c r="CEY12" s="925"/>
      <c r="CEZ12" s="925"/>
      <c r="CFA12" s="925"/>
      <c r="CFB12" s="925"/>
      <c r="CFC12" s="925"/>
      <c r="CFD12" s="925"/>
      <c r="CFE12" s="925"/>
      <c r="CFF12" s="925"/>
      <c r="CFG12" s="925"/>
      <c r="CFH12" s="925"/>
      <c r="CFI12" s="925"/>
      <c r="CFJ12" s="925"/>
      <c r="CFK12" s="925"/>
      <c r="CFL12" s="925"/>
      <c r="CFM12" s="925"/>
      <c r="CFN12" s="926"/>
      <c r="CFO12" s="924"/>
      <c r="CFP12" s="925"/>
      <c r="CFQ12" s="925"/>
      <c r="CFR12" s="925"/>
      <c r="CFS12" s="925"/>
      <c r="CFT12" s="925"/>
      <c r="CFU12" s="925"/>
      <c r="CFV12" s="925"/>
      <c r="CFW12" s="925"/>
      <c r="CFX12" s="925"/>
      <c r="CFY12" s="925"/>
      <c r="CFZ12" s="925"/>
      <c r="CGA12" s="925"/>
      <c r="CGB12" s="925"/>
      <c r="CGC12" s="925"/>
      <c r="CGD12" s="925"/>
      <c r="CGE12" s="925"/>
      <c r="CGF12" s="925"/>
      <c r="CGG12" s="925"/>
      <c r="CGH12" s="926"/>
      <c r="CGI12" s="924"/>
      <c r="CGJ12" s="925"/>
      <c r="CGK12" s="925"/>
      <c r="CGL12" s="925"/>
      <c r="CGM12" s="925"/>
      <c r="CGN12" s="925"/>
      <c r="CGO12" s="925"/>
      <c r="CGP12" s="925"/>
      <c r="CGQ12" s="925"/>
      <c r="CGR12" s="925"/>
      <c r="CGS12" s="925"/>
      <c r="CGT12" s="925"/>
      <c r="CGU12" s="925"/>
      <c r="CGV12" s="925"/>
      <c r="CGW12" s="925"/>
      <c r="CGX12" s="925"/>
      <c r="CGY12" s="925"/>
      <c r="CGZ12" s="925"/>
      <c r="CHA12" s="925"/>
      <c r="CHB12" s="926"/>
      <c r="CHC12" s="924"/>
      <c r="CHD12" s="925"/>
      <c r="CHE12" s="925"/>
      <c r="CHF12" s="925"/>
      <c r="CHG12" s="925"/>
      <c r="CHH12" s="925"/>
      <c r="CHI12" s="925"/>
      <c r="CHJ12" s="925"/>
      <c r="CHK12" s="925"/>
      <c r="CHL12" s="925"/>
      <c r="CHM12" s="925"/>
      <c r="CHN12" s="925"/>
      <c r="CHO12" s="925"/>
      <c r="CHP12" s="925"/>
      <c r="CHQ12" s="925"/>
      <c r="CHR12" s="925"/>
      <c r="CHS12" s="925"/>
      <c r="CHT12" s="925"/>
      <c r="CHU12" s="925"/>
      <c r="CHV12" s="926"/>
      <c r="CHW12" s="924"/>
      <c r="CHX12" s="925"/>
      <c r="CHY12" s="925"/>
      <c r="CHZ12" s="925"/>
      <c r="CIA12" s="925"/>
      <c r="CIB12" s="925"/>
      <c r="CIC12" s="925"/>
      <c r="CID12" s="925"/>
      <c r="CIE12" s="925"/>
      <c r="CIF12" s="925"/>
      <c r="CIG12" s="925"/>
      <c r="CIH12" s="925"/>
      <c r="CII12" s="925"/>
      <c r="CIJ12" s="925"/>
      <c r="CIK12" s="925"/>
      <c r="CIL12" s="925"/>
      <c r="CIM12" s="925"/>
      <c r="CIN12" s="925"/>
      <c r="CIO12" s="925"/>
      <c r="CIP12" s="926"/>
      <c r="CIQ12" s="924"/>
      <c r="CIR12" s="925"/>
      <c r="CIS12" s="925"/>
      <c r="CIT12" s="925"/>
      <c r="CIU12" s="925"/>
      <c r="CIV12" s="925"/>
      <c r="CIW12" s="925"/>
      <c r="CIX12" s="925"/>
      <c r="CIY12" s="925"/>
      <c r="CIZ12" s="925"/>
      <c r="CJA12" s="925"/>
      <c r="CJB12" s="925"/>
      <c r="CJC12" s="925"/>
      <c r="CJD12" s="925"/>
      <c r="CJE12" s="925"/>
      <c r="CJF12" s="925"/>
      <c r="CJG12" s="925"/>
      <c r="CJH12" s="925"/>
      <c r="CJI12" s="925"/>
      <c r="CJJ12" s="926"/>
      <c r="CJK12" s="924"/>
      <c r="CJL12" s="925"/>
      <c r="CJM12" s="925"/>
      <c r="CJN12" s="925"/>
      <c r="CJO12" s="925"/>
      <c r="CJP12" s="925"/>
      <c r="CJQ12" s="925"/>
      <c r="CJR12" s="925"/>
      <c r="CJS12" s="925"/>
      <c r="CJT12" s="925"/>
      <c r="CJU12" s="925"/>
      <c r="CJV12" s="925"/>
      <c r="CJW12" s="925"/>
      <c r="CJX12" s="925"/>
      <c r="CJY12" s="925"/>
      <c r="CJZ12" s="925"/>
      <c r="CKA12" s="925"/>
      <c r="CKB12" s="925"/>
      <c r="CKC12" s="925"/>
      <c r="CKD12" s="926"/>
      <c r="CKE12" s="924"/>
      <c r="CKF12" s="925"/>
      <c r="CKG12" s="925"/>
      <c r="CKH12" s="925"/>
      <c r="CKI12" s="925"/>
      <c r="CKJ12" s="925"/>
      <c r="CKK12" s="925"/>
      <c r="CKL12" s="925"/>
      <c r="CKM12" s="925"/>
      <c r="CKN12" s="925"/>
      <c r="CKO12" s="925"/>
      <c r="CKP12" s="925"/>
      <c r="CKQ12" s="925"/>
      <c r="CKR12" s="925"/>
      <c r="CKS12" s="925"/>
      <c r="CKT12" s="925"/>
      <c r="CKU12" s="925"/>
      <c r="CKV12" s="925"/>
      <c r="CKW12" s="925"/>
      <c r="CKX12" s="926"/>
      <c r="CKY12" s="924"/>
      <c r="CKZ12" s="925"/>
      <c r="CLA12" s="925"/>
      <c r="CLB12" s="925"/>
      <c r="CLC12" s="925"/>
      <c r="CLD12" s="925"/>
      <c r="CLE12" s="925"/>
      <c r="CLF12" s="925"/>
      <c r="CLG12" s="925"/>
      <c r="CLH12" s="925"/>
      <c r="CLI12" s="925"/>
      <c r="CLJ12" s="925"/>
      <c r="CLK12" s="925"/>
      <c r="CLL12" s="925"/>
      <c r="CLM12" s="925"/>
      <c r="CLN12" s="925"/>
      <c r="CLO12" s="925"/>
      <c r="CLP12" s="925"/>
      <c r="CLQ12" s="925"/>
      <c r="CLR12" s="926"/>
      <c r="CLS12" s="924"/>
      <c r="CLT12" s="925"/>
      <c r="CLU12" s="925"/>
      <c r="CLV12" s="925"/>
      <c r="CLW12" s="925"/>
      <c r="CLX12" s="925"/>
      <c r="CLY12" s="925"/>
      <c r="CLZ12" s="925"/>
      <c r="CMA12" s="925"/>
      <c r="CMB12" s="925"/>
      <c r="CMC12" s="925"/>
      <c r="CMD12" s="925"/>
      <c r="CME12" s="925"/>
      <c r="CMF12" s="925"/>
      <c r="CMG12" s="925"/>
      <c r="CMH12" s="925"/>
      <c r="CMI12" s="925"/>
      <c r="CMJ12" s="925"/>
      <c r="CMK12" s="925"/>
      <c r="CML12" s="926"/>
      <c r="CMM12" s="924"/>
      <c r="CMN12" s="925"/>
      <c r="CMO12" s="925"/>
      <c r="CMP12" s="925"/>
      <c r="CMQ12" s="925"/>
      <c r="CMR12" s="925"/>
      <c r="CMS12" s="925"/>
      <c r="CMT12" s="925"/>
      <c r="CMU12" s="925"/>
      <c r="CMV12" s="925"/>
      <c r="CMW12" s="925"/>
      <c r="CMX12" s="925"/>
      <c r="CMY12" s="925"/>
      <c r="CMZ12" s="925"/>
      <c r="CNA12" s="925"/>
      <c r="CNB12" s="925"/>
      <c r="CNC12" s="925"/>
      <c r="CND12" s="925"/>
      <c r="CNE12" s="925"/>
      <c r="CNF12" s="926"/>
      <c r="CNG12" s="924"/>
      <c r="CNH12" s="925"/>
      <c r="CNI12" s="925"/>
      <c r="CNJ12" s="925"/>
      <c r="CNK12" s="925"/>
      <c r="CNL12" s="925"/>
      <c r="CNM12" s="925"/>
      <c r="CNN12" s="925"/>
      <c r="CNO12" s="925"/>
      <c r="CNP12" s="925"/>
      <c r="CNQ12" s="925"/>
      <c r="CNR12" s="925"/>
      <c r="CNS12" s="925"/>
      <c r="CNT12" s="925"/>
      <c r="CNU12" s="925"/>
      <c r="CNV12" s="925"/>
      <c r="CNW12" s="925"/>
      <c r="CNX12" s="925"/>
      <c r="CNY12" s="925"/>
      <c r="CNZ12" s="926"/>
      <c r="COA12" s="924"/>
      <c r="COB12" s="925"/>
      <c r="COC12" s="925"/>
      <c r="COD12" s="925"/>
      <c r="COE12" s="925"/>
      <c r="COF12" s="925"/>
      <c r="COG12" s="925"/>
      <c r="COH12" s="925"/>
      <c r="COI12" s="925"/>
      <c r="COJ12" s="925"/>
      <c r="COK12" s="925"/>
      <c r="COL12" s="925"/>
      <c r="COM12" s="925"/>
      <c r="CON12" s="925"/>
      <c r="COO12" s="925"/>
      <c r="COP12" s="925"/>
      <c r="COQ12" s="925"/>
      <c r="COR12" s="925"/>
      <c r="COS12" s="925"/>
      <c r="COT12" s="926"/>
      <c r="COU12" s="924"/>
      <c r="COV12" s="925"/>
      <c r="COW12" s="925"/>
      <c r="COX12" s="925"/>
      <c r="COY12" s="925"/>
      <c r="COZ12" s="925"/>
      <c r="CPA12" s="925"/>
      <c r="CPB12" s="925"/>
      <c r="CPC12" s="925"/>
      <c r="CPD12" s="925"/>
      <c r="CPE12" s="925"/>
      <c r="CPF12" s="925"/>
      <c r="CPG12" s="925"/>
      <c r="CPH12" s="925"/>
      <c r="CPI12" s="925"/>
      <c r="CPJ12" s="925"/>
      <c r="CPK12" s="925"/>
      <c r="CPL12" s="925"/>
      <c r="CPM12" s="925"/>
      <c r="CPN12" s="926"/>
      <c r="CPO12" s="924"/>
      <c r="CPP12" s="925"/>
      <c r="CPQ12" s="925"/>
      <c r="CPR12" s="925"/>
      <c r="CPS12" s="925"/>
      <c r="CPT12" s="925"/>
      <c r="CPU12" s="925"/>
      <c r="CPV12" s="925"/>
      <c r="CPW12" s="925"/>
      <c r="CPX12" s="925"/>
      <c r="CPY12" s="925"/>
      <c r="CPZ12" s="925"/>
      <c r="CQA12" s="925"/>
      <c r="CQB12" s="925"/>
      <c r="CQC12" s="925"/>
      <c r="CQD12" s="925"/>
      <c r="CQE12" s="925"/>
      <c r="CQF12" s="925"/>
      <c r="CQG12" s="925"/>
      <c r="CQH12" s="926"/>
      <c r="CQI12" s="924"/>
      <c r="CQJ12" s="925"/>
      <c r="CQK12" s="925"/>
      <c r="CQL12" s="925"/>
      <c r="CQM12" s="925"/>
      <c r="CQN12" s="925"/>
      <c r="CQO12" s="925"/>
      <c r="CQP12" s="925"/>
      <c r="CQQ12" s="925"/>
      <c r="CQR12" s="925"/>
      <c r="CQS12" s="925"/>
      <c r="CQT12" s="925"/>
      <c r="CQU12" s="925"/>
      <c r="CQV12" s="925"/>
      <c r="CQW12" s="925"/>
      <c r="CQX12" s="925"/>
      <c r="CQY12" s="925"/>
      <c r="CQZ12" s="925"/>
      <c r="CRA12" s="925"/>
      <c r="CRB12" s="926"/>
      <c r="CRC12" s="924"/>
      <c r="CRD12" s="925"/>
      <c r="CRE12" s="925"/>
      <c r="CRF12" s="925"/>
      <c r="CRG12" s="925"/>
      <c r="CRH12" s="925"/>
      <c r="CRI12" s="925"/>
      <c r="CRJ12" s="925"/>
      <c r="CRK12" s="925"/>
      <c r="CRL12" s="925"/>
      <c r="CRM12" s="925"/>
      <c r="CRN12" s="925"/>
      <c r="CRO12" s="925"/>
      <c r="CRP12" s="925"/>
      <c r="CRQ12" s="925"/>
      <c r="CRR12" s="925"/>
      <c r="CRS12" s="925"/>
      <c r="CRT12" s="925"/>
      <c r="CRU12" s="925"/>
      <c r="CRV12" s="926"/>
      <c r="CRW12" s="924"/>
      <c r="CRX12" s="925"/>
      <c r="CRY12" s="925"/>
      <c r="CRZ12" s="925"/>
      <c r="CSA12" s="925"/>
      <c r="CSB12" s="925"/>
      <c r="CSC12" s="925"/>
      <c r="CSD12" s="925"/>
      <c r="CSE12" s="925"/>
      <c r="CSF12" s="925"/>
      <c r="CSG12" s="925"/>
      <c r="CSH12" s="925"/>
      <c r="CSI12" s="925"/>
      <c r="CSJ12" s="925"/>
      <c r="CSK12" s="925"/>
      <c r="CSL12" s="925"/>
      <c r="CSM12" s="925"/>
      <c r="CSN12" s="925"/>
      <c r="CSO12" s="925"/>
      <c r="CSP12" s="926"/>
      <c r="CSQ12" s="924"/>
      <c r="CSR12" s="925"/>
      <c r="CSS12" s="925"/>
      <c r="CST12" s="925"/>
      <c r="CSU12" s="925"/>
      <c r="CSV12" s="925"/>
      <c r="CSW12" s="925"/>
      <c r="CSX12" s="925"/>
      <c r="CSY12" s="925"/>
      <c r="CSZ12" s="925"/>
      <c r="CTA12" s="925"/>
      <c r="CTB12" s="925"/>
      <c r="CTC12" s="925"/>
      <c r="CTD12" s="925"/>
      <c r="CTE12" s="925"/>
      <c r="CTF12" s="925"/>
      <c r="CTG12" s="925"/>
      <c r="CTH12" s="925"/>
      <c r="CTI12" s="925"/>
      <c r="CTJ12" s="926"/>
      <c r="CTK12" s="924"/>
      <c r="CTL12" s="925"/>
      <c r="CTM12" s="925"/>
      <c r="CTN12" s="925"/>
      <c r="CTO12" s="925"/>
      <c r="CTP12" s="925"/>
      <c r="CTQ12" s="925"/>
      <c r="CTR12" s="925"/>
      <c r="CTS12" s="925"/>
      <c r="CTT12" s="925"/>
      <c r="CTU12" s="925"/>
      <c r="CTV12" s="925"/>
      <c r="CTW12" s="925"/>
      <c r="CTX12" s="925"/>
      <c r="CTY12" s="925"/>
      <c r="CTZ12" s="925"/>
      <c r="CUA12" s="925"/>
      <c r="CUB12" s="925"/>
      <c r="CUC12" s="925"/>
      <c r="CUD12" s="926"/>
      <c r="CUE12" s="924"/>
      <c r="CUF12" s="925"/>
      <c r="CUG12" s="925"/>
      <c r="CUH12" s="925"/>
      <c r="CUI12" s="925"/>
      <c r="CUJ12" s="925"/>
      <c r="CUK12" s="925"/>
      <c r="CUL12" s="925"/>
      <c r="CUM12" s="925"/>
      <c r="CUN12" s="925"/>
      <c r="CUO12" s="925"/>
      <c r="CUP12" s="925"/>
      <c r="CUQ12" s="925"/>
      <c r="CUR12" s="925"/>
      <c r="CUS12" s="925"/>
      <c r="CUT12" s="925"/>
      <c r="CUU12" s="925"/>
      <c r="CUV12" s="925"/>
      <c r="CUW12" s="925"/>
      <c r="CUX12" s="926"/>
      <c r="CUY12" s="924"/>
      <c r="CUZ12" s="925"/>
      <c r="CVA12" s="925"/>
      <c r="CVB12" s="925"/>
      <c r="CVC12" s="925"/>
      <c r="CVD12" s="925"/>
      <c r="CVE12" s="925"/>
      <c r="CVF12" s="925"/>
      <c r="CVG12" s="925"/>
      <c r="CVH12" s="925"/>
      <c r="CVI12" s="925"/>
      <c r="CVJ12" s="925"/>
      <c r="CVK12" s="925"/>
      <c r="CVL12" s="925"/>
      <c r="CVM12" s="925"/>
      <c r="CVN12" s="925"/>
      <c r="CVO12" s="925"/>
      <c r="CVP12" s="925"/>
      <c r="CVQ12" s="925"/>
      <c r="CVR12" s="926"/>
      <c r="CVS12" s="924"/>
      <c r="CVT12" s="925"/>
      <c r="CVU12" s="925"/>
      <c r="CVV12" s="925"/>
      <c r="CVW12" s="925"/>
      <c r="CVX12" s="925"/>
      <c r="CVY12" s="925"/>
      <c r="CVZ12" s="925"/>
      <c r="CWA12" s="925"/>
      <c r="CWB12" s="925"/>
      <c r="CWC12" s="925"/>
      <c r="CWD12" s="925"/>
      <c r="CWE12" s="925"/>
      <c r="CWF12" s="925"/>
      <c r="CWG12" s="925"/>
      <c r="CWH12" s="925"/>
      <c r="CWI12" s="925"/>
      <c r="CWJ12" s="925"/>
      <c r="CWK12" s="925"/>
      <c r="CWL12" s="926"/>
      <c r="CWM12" s="924"/>
      <c r="CWN12" s="925"/>
      <c r="CWO12" s="925"/>
      <c r="CWP12" s="925"/>
      <c r="CWQ12" s="925"/>
      <c r="CWR12" s="925"/>
      <c r="CWS12" s="925"/>
      <c r="CWT12" s="925"/>
      <c r="CWU12" s="925"/>
      <c r="CWV12" s="925"/>
      <c r="CWW12" s="925"/>
      <c r="CWX12" s="925"/>
      <c r="CWY12" s="925"/>
      <c r="CWZ12" s="925"/>
      <c r="CXA12" s="925"/>
      <c r="CXB12" s="925"/>
      <c r="CXC12" s="925"/>
      <c r="CXD12" s="925"/>
      <c r="CXE12" s="925"/>
      <c r="CXF12" s="926"/>
      <c r="CXG12" s="924"/>
      <c r="CXH12" s="925"/>
      <c r="CXI12" s="925"/>
      <c r="CXJ12" s="925"/>
      <c r="CXK12" s="925"/>
      <c r="CXL12" s="925"/>
      <c r="CXM12" s="925"/>
      <c r="CXN12" s="925"/>
      <c r="CXO12" s="925"/>
      <c r="CXP12" s="925"/>
      <c r="CXQ12" s="925"/>
      <c r="CXR12" s="925"/>
      <c r="CXS12" s="925"/>
      <c r="CXT12" s="925"/>
      <c r="CXU12" s="925"/>
      <c r="CXV12" s="925"/>
      <c r="CXW12" s="925"/>
      <c r="CXX12" s="925"/>
      <c r="CXY12" s="925"/>
      <c r="CXZ12" s="926"/>
      <c r="CYA12" s="924"/>
      <c r="CYB12" s="925"/>
      <c r="CYC12" s="925"/>
      <c r="CYD12" s="925"/>
      <c r="CYE12" s="925"/>
      <c r="CYF12" s="925"/>
      <c r="CYG12" s="925"/>
      <c r="CYH12" s="925"/>
      <c r="CYI12" s="925"/>
      <c r="CYJ12" s="925"/>
      <c r="CYK12" s="925"/>
      <c r="CYL12" s="925"/>
      <c r="CYM12" s="925"/>
      <c r="CYN12" s="925"/>
      <c r="CYO12" s="925"/>
      <c r="CYP12" s="925"/>
      <c r="CYQ12" s="925"/>
      <c r="CYR12" s="925"/>
      <c r="CYS12" s="925"/>
      <c r="CYT12" s="926"/>
      <c r="CYU12" s="924"/>
      <c r="CYV12" s="925"/>
      <c r="CYW12" s="925"/>
      <c r="CYX12" s="925"/>
      <c r="CYY12" s="925"/>
      <c r="CYZ12" s="925"/>
      <c r="CZA12" s="925"/>
      <c r="CZB12" s="925"/>
      <c r="CZC12" s="925"/>
      <c r="CZD12" s="925"/>
      <c r="CZE12" s="925"/>
      <c r="CZF12" s="925"/>
      <c r="CZG12" s="925"/>
      <c r="CZH12" s="925"/>
      <c r="CZI12" s="925"/>
      <c r="CZJ12" s="925"/>
      <c r="CZK12" s="925"/>
      <c r="CZL12" s="925"/>
      <c r="CZM12" s="925"/>
      <c r="CZN12" s="926"/>
      <c r="CZO12" s="924"/>
      <c r="CZP12" s="925"/>
      <c r="CZQ12" s="925"/>
      <c r="CZR12" s="925"/>
      <c r="CZS12" s="925"/>
      <c r="CZT12" s="925"/>
      <c r="CZU12" s="925"/>
      <c r="CZV12" s="925"/>
      <c r="CZW12" s="925"/>
      <c r="CZX12" s="925"/>
      <c r="CZY12" s="925"/>
      <c r="CZZ12" s="925"/>
      <c r="DAA12" s="925"/>
      <c r="DAB12" s="925"/>
      <c r="DAC12" s="925"/>
      <c r="DAD12" s="925"/>
      <c r="DAE12" s="925"/>
      <c r="DAF12" s="925"/>
      <c r="DAG12" s="925"/>
      <c r="DAH12" s="926"/>
      <c r="DAI12" s="924"/>
      <c r="DAJ12" s="925"/>
      <c r="DAK12" s="925"/>
      <c r="DAL12" s="925"/>
      <c r="DAM12" s="925"/>
      <c r="DAN12" s="925"/>
      <c r="DAO12" s="925"/>
      <c r="DAP12" s="925"/>
      <c r="DAQ12" s="925"/>
      <c r="DAR12" s="925"/>
      <c r="DAS12" s="925"/>
      <c r="DAT12" s="925"/>
      <c r="DAU12" s="925"/>
      <c r="DAV12" s="925"/>
      <c r="DAW12" s="925"/>
      <c r="DAX12" s="925"/>
      <c r="DAY12" s="925"/>
      <c r="DAZ12" s="925"/>
      <c r="DBA12" s="925"/>
      <c r="DBB12" s="926"/>
      <c r="DBC12" s="924"/>
      <c r="DBD12" s="925"/>
      <c r="DBE12" s="925"/>
      <c r="DBF12" s="925"/>
      <c r="DBG12" s="925"/>
      <c r="DBH12" s="925"/>
      <c r="DBI12" s="925"/>
      <c r="DBJ12" s="925"/>
      <c r="DBK12" s="925"/>
      <c r="DBL12" s="925"/>
      <c r="DBM12" s="925"/>
      <c r="DBN12" s="925"/>
      <c r="DBO12" s="925"/>
      <c r="DBP12" s="925"/>
      <c r="DBQ12" s="925"/>
      <c r="DBR12" s="925"/>
      <c r="DBS12" s="925"/>
      <c r="DBT12" s="925"/>
      <c r="DBU12" s="925"/>
      <c r="DBV12" s="926"/>
      <c r="DBW12" s="924"/>
      <c r="DBX12" s="925"/>
      <c r="DBY12" s="925"/>
      <c r="DBZ12" s="925"/>
      <c r="DCA12" s="925"/>
      <c r="DCB12" s="925"/>
      <c r="DCC12" s="925"/>
      <c r="DCD12" s="925"/>
      <c r="DCE12" s="925"/>
      <c r="DCF12" s="925"/>
      <c r="DCG12" s="925"/>
      <c r="DCH12" s="925"/>
      <c r="DCI12" s="925"/>
      <c r="DCJ12" s="925"/>
      <c r="DCK12" s="925"/>
      <c r="DCL12" s="925"/>
      <c r="DCM12" s="925"/>
      <c r="DCN12" s="925"/>
      <c r="DCO12" s="925"/>
      <c r="DCP12" s="926"/>
      <c r="DCQ12" s="924"/>
      <c r="DCR12" s="925"/>
      <c r="DCS12" s="925"/>
      <c r="DCT12" s="925"/>
      <c r="DCU12" s="925"/>
      <c r="DCV12" s="925"/>
      <c r="DCW12" s="925"/>
      <c r="DCX12" s="925"/>
      <c r="DCY12" s="925"/>
      <c r="DCZ12" s="925"/>
      <c r="DDA12" s="925"/>
      <c r="DDB12" s="925"/>
      <c r="DDC12" s="925"/>
      <c r="DDD12" s="925"/>
      <c r="DDE12" s="925"/>
      <c r="DDF12" s="925"/>
      <c r="DDG12" s="925"/>
      <c r="DDH12" s="925"/>
      <c r="DDI12" s="925"/>
      <c r="DDJ12" s="926"/>
      <c r="DDK12" s="924"/>
      <c r="DDL12" s="925"/>
      <c r="DDM12" s="925"/>
      <c r="DDN12" s="925"/>
      <c r="DDO12" s="925"/>
      <c r="DDP12" s="925"/>
      <c r="DDQ12" s="925"/>
      <c r="DDR12" s="925"/>
      <c r="DDS12" s="925"/>
      <c r="DDT12" s="925"/>
      <c r="DDU12" s="925"/>
      <c r="DDV12" s="925"/>
      <c r="DDW12" s="925"/>
      <c r="DDX12" s="925"/>
      <c r="DDY12" s="925"/>
      <c r="DDZ12" s="925"/>
      <c r="DEA12" s="925"/>
      <c r="DEB12" s="925"/>
      <c r="DEC12" s="925"/>
      <c r="DED12" s="926"/>
      <c r="DEE12" s="924"/>
      <c r="DEF12" s="925"/>
      <c r="DEG12" s="925"/>
      <c r="DEH12" s="925"/>
      <c r="DEI12" s="925"/>
      <c r="DEJ12" s="925"/>
      <c r="DEK12" s="925"/>
      <c r="DEL12" s="925"/>
      <c r="DEM12" s="925"/>
      <c r="DEN12" s="925"/>
      <c r="DEO12" s="925"/>
      <c r="DEP12" s="925"/>
      <c r="DEQ12" s="925"/>
      <c r="DER12" s="925"/>
      <c r="DES12" s="925"/>
      <c r="DET12" s="925"/>
      <c r="DEU12" s="925"/>
      <c r="DEV12" s="925"/>
      <c r="DEW12" s="925"/>
      <c r="DEX12" s="926"/>
      <c r="DEY12" s="924"/>
      <c r="DEZ12" s="925"/>
      <c r="DFA12" s="925"/>
      <c r="DFB12" s="925"/>
      <c r="DFC12" s="925"/>
      <c r="DFD12" s="925"/>
      <c r="DFE12" s="925"/>
      <c r="DFF12" s="925"/>
      <c r="DFG12" s="925"/>
      <c r="DFH12" s="925"/>
      <c r="DFI12" s="925"/>
      <c r="DFJ12" s="925"/>
      <c r="DFK12" s="925"/>
      <c r="DFL12" s="925"/>
      <c r="DFM12" s="925"/>
      <c r="DFN12" s="925"/>
      <c r="DFO12" s="925"/>
      <c r="DFP12" s="925"/>
      <c r="DFQ12" s="925"/>
      <c r="DFR12" s="926"/>
      <c r="DFS12" s="924"/>
      <c r="DFT12" s="925"/>
      <c r="DFU12" s="925"/>
      <c r="DFV12" s="925"/>
      <c r="DFW12" s="925"/>
      <c r="DFX12" s="925"/>
      <c r="DFY12" s="925"/>
      <c r="DFZ12" s="925"/>
      <c r="DGA12" s="925"/>
      <c r="DGB12" s="925"/>
      <c r="DGC12" s="925"/>
      <c r="DGD12" s="925"/>
      <c r="DGE12" s="925"/>
      <c r="DGF12" s="925"/>
      <c r="DGG12" s="925"/>
      <c r="DGH12" s="925"/>
      <c r="DGI12" s="925"/>
      <c r="DGJ12" s="925"/>
      <c r="DGK12" s="925"/>
      <c r="DGL12" s="926"/>
      <c r="DGM12" s="924"/>
      <c r="DGN12" s="925"/>
      <c r="DGO12" s="925"/>
      <c r="DGP12" s="925"/>
      <c r="DGQ12" s="925"/>
      <c r="DGR12" s="925"/>
      <c r="DGS12" s="925"/>
      <c r="DGT12" s="925"/>
      <c r="DGU12" s="925"/>
      <c r="DGV12" s="925"/>
      <c r="DGW12" s="925"/>
      <c r="DGX12" s="925"/>
      <c r="DGY12" s="925"/>
      <c r="DGZ12" s="925"/>
      <c r="DHA12" s="925"/>
      <c r="DHB12" s="925"/>
      <c r="DHC12" s="925"/>
      <c r="DHD12" s="925"/>
      <c r="DHE12" s="925"/>
      <c r="DHF12" s="926"/>
      <c r="DHG12" s="924"/>
      <c r="DHH12" s="925"/>
      <c r="DHI12" s="925"/>
      <c r="DHJ12" s="925"/>
      <c r="DHK12" s="925"/>
      <c r="DHL12" s="925"/>
      <c r="DHM12" s="925"/>
      <c r="DHN12" s="925"/>
      <c r="DHO12" s="925"/>
      <c r="DHP12" s="925"/>
      <c r="DHQ12" s="925"/>
      <c r="DHR12" s="925"/>
      <c r="DHS12" s="925"/>
      <c r="DHT12" s="925"/>
      <c r="DHU12" s="925"/>
      <c r="DHV12" s="925"/>
      <c r="DHW12" s="925"/>
      <c r="DHX12" s="925"/>
      <c r="DHY12" s="925"/>
      <c r="DHZ12" s="926"/>
      <c r="DIA12" s="924"/>
      <c r="DIB12" s="925"/>
      <c r="DIC12" s="925"/>
      <c r="DID12" s="925"/>
      <c r="DIE12" s="925"/>
      <c r="DIF12" s="925"/>
      <c r="DIG12" s="925"/>
      <c r="DIH12" s="925"/>
      <c r="DII12" s="925"/>
      <c r="DIJ12" s="925"/>
      <c r="DIK12" s="925"/>
      <c r="DIL12" s="925"/>
      <c r="DIM12" s="925"/>
      <c r="DIN12" s="925"/>
      <c r="DIO12" s="925"/>
      <c r="DIP12" s="925"/>
      <c r="DIQ12" s="925"/>
      <c r="DIR12" s="925"/>
      <c r="DIS12" s="925"/>
      <c r="DIT12" s="926"/>
      <c r="DIU12" s="924"/>
      <c r="DIV12" s="925"/>
      <c r="DIW12" s="925"/>
      <c r="DIX12" s="925"/>
      <c r="DIY12" s="925"/>
      <c r="DIZ12" s="925"/>
      <c r="DJA12" s="925"/>
      <c r="DJB12" s="925"/>
      <c r="DJC12" s="925"/>
      <c r="DJD12" s="925"/>
      <c r="DJE12" s="925"/>
      <c r="DJF12" s="925"/>
      <c r="DJG12" s="925"/>
      <c r="DJH12" s="925"/>
      <c r="DJI12" s="925"/>
      <c r="DJJ12" s="925"/>
      <c r="DJK12" s="925"/>
      <c r="DJL12" s="925"/>
      <c r="DJM12" s="925"/>
      <c r="DJN12" s="926"/>
      <c r="DJO12" s="924"/>
      <c r="DJP12" s="925"/>
      <c r="DJQ12" s="925"/>
      <c r="DJR12" s="925"/>
      <c r="DJS12" s="925"/>
      <c r="DJT12" s="925"/>
      <c r="DJU12" s="925"/>
      <c r="DJV12" s="925"/>
      <c r="DJW12" s="925"/>
      <c r="DJX12" s="925"/>
      <c r="DJY12" s="925"/>
      <c r="DJZ12" s="925"/>
      <c r="DKA12" s="925"/>
      <c r="DKB12" s="925"/>
      <c r="DKC12" s="925"/>
      <c r="DKD12" s="925"/>
      <c r="DKE12" s="925"/>
      <c r="DKF12" s="925"/>
      <c r="DKG12" s="925"/>
      <c r="DKH12" s="926"/>
      <c r="DKI12" s="924"/>
      <c r="DKJ12" s="925"/>
      <c r="DKK12" s="925"/>
      <c r="DKL12" s="925"/>
      <c r="DKM12" s="925"/>
      <c r="DKN12" s="925"/>
      <c r="DKO12" s="925"/>
      <c r="DKP12" s="925"/>
      <c r="DKQ12" s="925"/>
      <c r="DKR12" s="925"/>
      <c r="DKS12" s="925"/>
      <c r="DKT12" s="925"/>
      <c r="DKU12" s="925"/>
      <c r="DKV12" s="925"/>
      <c r="DKW12" s="925"/>
      <c r="DKX12" s="925"/>
      <c r="DKY12" s="925"/>
      <c r="DKZ12" s="925"/>
      <c r="DLA12" s="925"/>
      <c r="DLB12" s="926"/>
      <c r="DLC12" s="924"/>
      <c r="DLD12" s="925"/>
      <c r="DLE12" s="925"/>
      <c r="DLF12" s="925"/>
      <c r="DLG12" s="925"/>
      <c r="DLH12" s="925"/>
      <c r="DLI12" s="925"/>
      <c r="DLJ12" s="925"/>
      <c r="DLK12" s="925"/>
      <c r="DLL12" s="925"/>
      <c r="DLM12" s="925"/>
      <c r="DLN12" s="925"/>
      <c r="DLO12" s="925"/>
      <c r="DLP12" s="925"/>
      <c r="DLQ12" s="925"/>
      <c r="DLR12" s="925"/>
      <c r="DLS12" s="925"/>
      <c r="DLT12" s="925"/>
      <c r="DLU12" s="925"/>
      <c r="DLV12" s="926"/>
      <c r="DLW12" s="924"/>
      <c r="DLX12" s="925"/>
      <c r="DLY12" s="925"/>
      <c r="DLZ12" s="925"/>
      <c r="DMA12" s="925"/>
      <c r="DMB12" s="925"/>
      <c r="DMC12" s="925"/>
      <c r="DMD12" s="925"/>
      <c r="DME12" s="925"/>
      <c r="DMF12" s="925"/>
      <c r="DMG12" s="925"/>
      <c r="DMH12" s="925"/>
      <c r="DMI12" s="925"/>
      <c r="DMJ12" s="925"/>
      <c r="DMK12" s="925"/>
      <c r="DML12" s="925"/>
      <c r="DMM12" s="925"/>
      <c r="DMN12" s="925"/>
      <c r="DMO12" s="925"/>
      <c r="DMP12" s="926"/>
      <c r="DMQ12" s="924"/>
      <c r="DMR12" s="925"/>
      <c r="DMS12" s="925"/>
      <c r="DMT12" s="925"/>
      <c r="DMU12" s="925"/>
      <c r="DMV12" s="925"/>
      <c r="DMW12" s="925"/>
      <c r="DMX12" s="925"/>
      <c r="DMY12" s="925"/>
      <c r="DMZ12" s="925"/>
      <c r="DNA12" s="925"/>
      <c r="DNB12" s="925"/>
      <c r="DNC12" s="925"/>
      <c r="DND12" s="925"/>
      <c r="DNE12" s="925"/>
      <c r="DNF12" s="925"/>
      <c r="DNG12" s="925"/>
      <c r="DNH12" s="925"/>
      <c r="DNI12" s="925"/>
      <c r="DNJ12" s="926"/>
      <c r="DNK12" s="924"/>
      <c r="DNL12" s="925"/>
      <c r="DNM12" s="925"/>
      <c r="DNN12" s="925"/>
      <c r="DNO12" s="925"/>
      <c r="DNP12" s="925"/>
      <c r="DNQ12" s="925"/>
      <c r="DNR12" s="925"/>
      <c r="DNS12" s="925"/>
      <c r="DNT12" s="925"/>
      <c r="DNU12" s="925"/>
      <c r="DNV12" s="925"/>
      <c r="DNW12" s="925"/>
      <c r="DNX12" s="925"/>
      <c r="DNY12" s="925"/>
      <c r="DNZ12" s="925"/>
      <c r="DOA12" s="925"/>
      <c r="DOB12" s="925"/>
      <c r="DOC12" s="925"/>
      <c r="DOD12" s="926"/>
      <c r="DOE12" s="924"/>
      <c r="DOF12" s="925"/>
      <c r="DOG12" s="925"/>
      <c r="DOH12" s="925"/>
      <c r="DOI12" s="925"/>
      <c r="DOJ12" s="925"/>
      <c r="DOK12" s="925"/>
      <c r="DOL12" s="925"/>
      <c r="DOM12" s="925"/>
      <c r="DON12" s="925"/>
      <c r="DOO12" s="925"/>
      <c r="DOP12" s="925"/>
      <c r="DOQ12" s="925"/>
      <c r="DOR12" s="925"/>
      <c r="DOS12" s="925"/>
      <c r="DOT12" s="925"/>
      <c r="DOU12" s="925"/>
      <c r="DOV12" s="925"/>
      <c r="DOW12" s="925"/>
      <c r="DOX12" s="926"/>
      <c r="DOY12" s="924"/>
      <c r="DOZ12" s="925"/>
      <c r="DPA12" s="925"/>
      <c r="DPB12" s="925"/>
      <c r="DPC12" s="925"/>
      <c r="DPD12" s="925"/>
      <c r="DPE12" s="925"/>
      <c r="DPF12" s="925"/>
      <c r="DPG12" s="925"/>
      <c r="DPH12" s="925"/>
      <c r="DPI12" s="925"/>
      <c r="DPJ12" s="925"/>
      <c r="DPK12" s="925"/>
      <c r="DPL12" s="925"/>
      <c r="DPM12" s="925"/>
      <c r="DPN12" s="925"/>
      <c r="DPO12" s="925"/>
      <c r="DPP12" s="925"/>
      <c r="DPQ12" s="925"/>
      <c r="DPR12" s="926"/>
      <c r="DPS12" s="924"/>
      <c r="DPT12" s="925"/>
      <c r="DPU12" s="925"/>
      <c r="DPV12" s="925"/>
      <c r="DPW12" s="925"/>
      <c r="DPX12" s="925"/>
      <c r="DPY12" s="925"/>
      <c r="DPZ12" s="925"/>
      <c r="DQA12" s="925"/>
      <c r="DQB12" s="925"/>
      <c r="DQC12" s="925"/>
      <c r="DQD12" s="925"/>
      <c r="DQE12" s="925"/>
      <c r="DQF12" s="925"/>
      <c r="DQG12" s="925"/>
      <c r="DQH12" s="925"/>
      <c r="DQI12" s="925"/>
      <c r="DQJ12" s="925"/>
      <c r="DQK12" s="925"/>
      <c r="DQL12" s="926"/>
      <c r="DQM12" s="924"/>
      <c r="DQN12" s="925"/>
      <c r="DQO12" s="925"/>
      <c r="DQP12" s="925"/>
      <c r="DQQ12" s="925"/>
      <c r="DQR12" s="925"/>
      <c r="DQS12" s="925"/>
      <c r="DQT12" s="925"/>
      <c r="DQU12" s="925"/>
      <c r="DQV12" s="925"/>
      <c r="DQW12" s="925"/>
      <c r="DQX12" s="925"/>
      <c r="DQY12" s="925"/>
      <c r="DQZ12" s="925"/>
      <c r="DRA12" s="925"/>
      <c r="DRB12" s="925"/>
      <c r="DRC12" s="925"/>
      <c r="DRD12" s="925"/>
      <c r="DRE12" s="925"/>
      <c r="DRF12" s="926"/>
      <c r="DRG12" s="924"/>
      <c r="DRH12" s="925"/>
      <c r="DRI12" s="925"/>
      <c r="DRJ12" s="925"/>
      <c r="DRK12" s="925"/>
      <c r="DRL12" s="925"/>
      <c r="DRM12" s="925"/>
      <c r="DRN12" s="925"/>
      <c r="DRO12" s="925"/>
      <c r="DRP12" s="925"/>
      <c r="DRQ12" s="925"/>
      <c r="DRR12" s="925"/>
      <c r="DRS12" s="925"/>
      <c r="DRT12" s="925"/>
      <c r="DRU12" s="925"/>
      <c r="DRV12" s="925"/>
      <c r="DRW12" s="925"/>
      <c r="DRX12" s="925"/>
      <c r="DRY12" s="925"/>
      <c r="DRZ12" s="926"/>
      <c r="DSA12" s="924"/>
      <c r="DSB12" s="925"/>
      <c r="DSC12" s="925"/>
      <c r="DSD12" s="925"/>
      <c r="DSE12" s="925"/>
      <c r="DSF12" s="925"/>
      <c r="DSG12" s="925"/>
      <c r="DSH12" s="925"/>
      <c r="DSI12" s="925"/>
      <c r="DSJ12" s="925"/>
      <c r="DSK12" s="925"/>
      <c r="DSL12" s="925"/>
      <c r="DSM12" s="925"/>
      <c r="DSN12" s="925"/>
      <c r="DSO12" s="925"/>
      <c r="DSP12" s="925"/>
      <c r="DSQ12" s="925"/>
      <c r="DSR12" s="925"/>
      <c r="DSS12" s="925"/>
      <c r="DST12" s="926"/>
      <c r="DSU12" s="924"/>
      <c r="DSV12" s="925"/>
      <c r="DSW12" s="925"/>
      <c r="DSX12" s="925"/>
      <c r="DSY12" s="925"/>
      <c r="DSZ12" s="925"/>
      <c r="DTA12" s="925"/>
      <c r="DTB12" s="925"/>
      <c r="DTC12" s="925"/>
      <c r="DTD12" s="925"/>
      <c r="DTE12" s="925"/>
      <c r="DTF12" s="925"/>
      <c r="DTG12" s="925"/>
      <c r="DTH12" s="925"/>
      <c r="DTI12" s="925"/>
      <c r="DTJ12" s="925"/>
      <c r="DTK12" s="925"/>
      <c r="DTL12" s="925"/>
      <c r="DTM12" s="925"/>
      <c r="DTN12" s="926"/>
      <c r="DTO12" s="924"/>
      <c r="DTP12" s="925"/>
      <c r="DTQ12" s="925"/>
      <c r="DTR12" s="925"/>
      <c r="DTS12" s="925"/>
      <c r="DTT12" s="925"/>
      <c r="DTU12" s="925"/>
      <c r="DTV12" s="925"/>
      <c r="DTW12" s="925"/>
      <c r="DTX12" s="925"/>
      <c r="DTY12" s="925"/>
      <c r="DTZ12" s="925"/>
      <c r="DUA12" s="925"/>
      <c r="DUB12" s="925"/>
      <c r="DUC12" s="925"/>
      <c r="DUD12" s="925"/>
      <c r="DUE12" s="925"/>
      <c r="DUF12" s="925"/>
      <c r="DUG12" s="925"/>
      <c r="DUH12" s="926"/>
      <c r="DUI12" s="924"/>
      <c r="DUJ12" s="925"/>
      <c r="DUK12" s="925"/>
      <c r="DUL12" s="925"/>
      <c r="DUM12" s="925"/>
      <c r="DUN12" s="925"/>
      <c r="DUO12" s="925"/>
      <c r="DUP12" s="925"/>
      <c r="DUQ12" s="925"/>
      <c r="DUR12" s="925"/>
      <c r="DUS12" s="925"/>
      <c r="DUT12" s="925"/>
      <c r="DUU12" s="925"/>
      <c r="DUV12" s="925"/>
      <c r="DUW12" s="925"/>
      <c r="DUX12" s="925"/>
      <c r="DUY12" s="925"/>
      <c r="DUZ12" s="925"/>
      <c r="DVA12" s="925"/>
      <c r="DVB12" s="926"/>
      <c r="DVC12" s="924"/>
      <c r="DVD12" s="925"/>
      <c r="DVE12" s="925"/>
      <c r="DVF12" s="925"/>
      <c r="DVG12" s="925"/>
      <c r="DVH12" s="925"/>
      <c r="DVI12" s="925"/>
      <c r="DVJ12" s="925"/>
      <c r="DVK12" s="925"/>
      <c r="DVL12" s="925"/>
      <c r="DVM12" s="925"/>
      <c r="DVN12" s="925"/>
      <c r="DVO12" s="925"/>
      <c r="DVP12" s="925"/>
      <c r="DVQ12" s="925"/>
      <c r="DVR12" s="925"/>
      <c r="DVS12" s="925"/>
      <c r="DVT12" s="925"/>
      <c r="DVU12" s="925"/>
      <c r="DVV12" s="926"/>
      <c r="DVW12" s="924"/>
      <c r="DVX12" s="925"/>
      <c r="DVY12" s="925"/>
      <c r="DVZ12" s="925"/>
      <c r="DWA12" s="925"/>
      <c r="DWB12" s="925"/>
      <c r="DWC12" s="925"/>
      <c r="DWD12" s="925"/>
      <c r="DWE12" s="925"/>
      <c r="DWF12" s="925"/>
      <c r="DWG12" s="925"/>
      <c r="DWH12" s="925"/>
      <c r="DWI12" s="925"/>
      <c r="DWJ12" s="925"/>
      <c r="DWK12" s="925"/>
      <c r="DWL12" s="925"/>
      <c r="DWM12" s="925"/>
      <c r="DWN12" s="925"/>
      <c r="DWO12" s="925"/>
      <c r="DWP12" s="926"/>
      <c r="DWQ12" s="924"/>
      <c r="DWR12" s="925"/>
      <c r="DWS12" s="925"/>
      <c r="DWT12" s="925"/>
      <c r="DWU12" s="925"/>
      <c r="DWV12" s="925"/>
      <c r="DWW12" s="925"/>
      <c r="DWX12" s="925"/>
      <c r="DWY12" s="925"/>
      <c r="DWZ12" s="925"/>
      <c r="DXA12" s="925"/>
      <c r="DXB12" s="925"/>
      <c r="DXC12" s="925"/>
      <c r="DXD12" s="925"/>
      <c r="DXE12" s="925"/>
      <c r="DXF12" s="925"/>
      <c r="DXG12" s="925"/>
      <c r="DXH12" s="925"/>
      <c r="DXI12" s="925"/>
      <c r="DXJ12" s="926"/>
      <c r="DXK12" s="924"/>
      <c r="DXL12" s="925"/>
      <c r="DXM12" s="925"/>
      <c r="DXN12" s="925"/>
      <c r="DXO12" s="925"/>
      <c r="DXP12" s="925"/>
      <c r="DXQ12" s="925"/>
      <c r="DXR12" s="925"/>
      <c r="DXS12" s="925"/>
      <c r="DXT12" s="925"/>
      <c r="DXU12" s="925"/>
      <c r="DXV12" s="925"/>
      <c r="DXW12" s="925"/>
      <c r="DXX12" s="925"/>
      <c r="DXY12" s="925"/>
      <c r="DXZ12" s="925"/>
      <c r="DYA12" s="925"/>
      <c r="DYB12" s="925"/>
      <c r="DYC12" s="925"/>
      <c r="DYD12" s="926"/>
      <c r="DYE12" s="924"/>
      <c r="DYF12" s="925"/>
      <c r="DYG12" s="925"/>
      <c r="DYH12" s="925"/>
      <c r="DYI12" s="925"/>
      <c r="DYJ12" s="925"/>
      <c r="DYK12" s="925"/>
      <c r="DYL12" s="925"/>
      <c r="DYM12" s="925"/>
      <c r="DYN12" s="925"/>
      <c r="DYO12" s="925"/>
      <c r="DYP12" s="925"/>
      <c r="DYQ12" s="925"/>
      <c r="DYR12" s="925"/>
      <c r="DYS12" s="925"/>
      <c r="DYT12" s="925"/>
      <c r="DYU12" s="925"/>
      <c r="DYV12" s="925"/>
      <c r="DYW12" s="925"/>
      <c r="DYX12" s="926"/>
      <c r="DYY12" s="924"/>
      <c r="DYZ12" s="925"/>
      <c r="DZA12" s="925"/>
      <c r="DZB12" s="925"/>
      <c r="DZC12" s="925"/>
      <c r="DZD12" s="925"/>
      <c r="DZE12" s="925"/>
      <c r="DZF12" s="925"/>
      <c r="DZG12" s="925"/>
      <c r="DZH12" s="925"/>
      <c r="DZI12" s="925"/>
      <c r="DZJ12" s="925"/>
      <c r="DZK12" s="925"/>
      <c r="DZL12" s="925"/>
      <c r="DZM12" s="925"/>
      <c r="DZN12" s="925"/>
      <c r="DZO12" s="925"/>
      <c r="DZP12" s="925"/>
      <c r="DZQ12" s="925"/>
      <c r="DZR12" s="926"/>
      <c r="DZS12" s="924"/>
      <c r="DZT12" s="925"/>
      <c r="DZU12" s="925"/>
      <c r="DZV12" s="925"/>
      <c r="DZW12" s="925"/>
      <c r="DZX12" s="925"/>
      <c r="DZY12" s="925"/>
      <c r="DZZ12" s="925"/>
      <c r="EAA12" s="925"/>
      <c r="EAB12" s="925"/>
      <c r="EAC12" s="925"/>
      <c r="EAD12" s="925"/>
      <c r="EAE12" s="925"/>
      <c r="EAF12" s="925"/>
      <c r="EAG12" s="925"/>
      <c r="EAH12" s="925"/>
      <c r="EAI12" s="925"/>
      <c r="EAJ12" s="925"/>
      <c r="EAK12" s="925"/>
      <c r="EAL12" s="926"/>
      <c r="EAM12" s="924"/>
      <c r="EAN12" s="925"/>
      <c r="EAO12" s="925"/>
      <c r="EAP12" s="925"/>
      <c r="EAQ12" s="925"/>
      <c r="EAR12" s="925"/>
      <c r="EAS12" s="925"/>
      <c r="EAT12" s="925"/>
      <c r="EAU12" s="925"/>
      <c r="EAV12" s="925"/>
      <c r="EAW12" s="925"/>
      <c r="EAX12" s="925"/>
      <c r="EAY12" s="925"/>
      <c r="EAZ12" s="925"/>
      <c r="EBA12" s="925"/>
      <c r="EBB12" s="925"/>
      <c r="EBC12" s="925"/>
      <c r="EBD12" s="925"/>
      <c r="EBE12" s="925"/>
      <c r="EBF12" s="926"/>
      <c r="EBG12" s="924"/>
      <c r="EBH12" s="925"/>
      <c r="EBI12" s="925"/>
      <c r="EBJ12" s="925"/>
      <c r="EBK12" s="925"/>
      <c r="EBL12" s="925"/>
      <c r="EBM12" s="925"/>
      <c r="EBN12" s="925"/>
      <c r="EBO12" s="925"/>
      <c r="EBP12" s="925"/>
      <c r="EBQ12" s="925"/>
      <c r="EBR12" s="925"/>
      <c r="EBS12" s="925"/>
      <c r="EBT12" s="925"/>
      <c r="EBU12" s="925"/>
      <c r="EBV12" s="925"/>
      <c r="EBW12" s="925"/>
      <c r="EBX12" s="925"/>
      <c r="EBY12" s="925"/>
      <c r="EBZ12" s="926"/>
      <c r="ECA12" s="924"/>
      <c r="ECB12" s="925"/>
      <c r="ECC12" s="925"/>
      <c r="ECD12" s="925"/>
      <c r="ECE12" s="925"/>
      <c r="ECF12" s="925"/>
      <c r="ECG12" s="925"/>
      <c r="ECH12" s="925"/>
      <c r="ECI12" s="925"/>
      <c r="ECJ12" s="925"/>
      <c r="ECK12" s="925"/>
      <c r="ECL12" s="925"/>
      <c r="ECM12" s="925"/>
      <c r="ECN12" s="925"/>
      <c r="ECO12" s="925"/>
      <c r="ECP12" s="925"/>
      <c r="ECQ12" s="925"/>
      <c r="ECR12" s="925"/>
      <c r="ECS12" s="925"/>
      <c r="ECT12" s="926"/>
      <c r="ECU12" s="924"/>
      <c r="ECV12" s="925"/>
      <c r="ECW12" s="925"/>
      <c r="ECX12" s="925"/>
      <c r="ECY12" s="925"/>
      <c r="ECZ12" s="925"/>
      <c r="EDA12" s="925"/>
      <c r="EDB12" s="925"/>
      <c r="EDC12" s="925"/>
      <c r="EDD12" s="925"/>
      <c r="EDE12" s="925"/>
      <c r="EDF12" s="925"/>
      <c r="EDG12" s="925"/>
      <c r="EDH12" s="925"/>
      <c r="EDI12" s="925"/>
      <c r="EDJ12" s="925"/>
      <c r="EDK12" s="925"/>
      <c r="EDL12" s="925"/>
      <c r="EDM12" s="925"/>
      <c r="EDN12" s="926"/>
      <c r="EDO12" s="924"/>
      <c r="EDP12" s="925"/>
      <c r="EDQ12" s="925"/>
      <c r="EDR12" s="925"/>
      <c r="EDS12" s="925"/>
      <c r="EDT12" s="925"/>
      <c r="EDU12" s="925"/>
      <c r="EDV12" s="925"/>
      <c r="EDW12" s="925"/>
      <c r="EDX12" s="925"/>
      <c r="EDY12" s="925"/>
      <c r="EDZ12" s="925"/>
      <c r="EEA12" s="925"/>
      <c r="EEB12" s="925"/>
      <c r="EEC12" s="925"/>
      <c r="EED12" s="925"/>
      <c r="EEE12" s="925"/>
      <c r="EEF12" s="925"/>
      <c r="EEG12" s="925"/>
      <c r="EEH12" s="926"/>
      <c r="EEI12" s="924"/>
      <c r="EEJ12" s="925"/>
      <c r="EEK12" s="925"/>
      <c r="EEL12" s="925"/>
      <c r="EEM12" s="925"/>
      <c r="EEN12" s="925"/>
      <c r="EEO12" s="925"/>
      <c r="EEP12" s="925"/>
      <c r="EEQ12" s="925"/>
      <c r="EER12" s="925"/>
      <c r="EES12" s="925"/>
      <c r="EET12" s="925"/>
      <c r="EEU12" s="925"/>
      <c r="EEV12" s="925"/>
      <c r="EEW12" s="925"/>
      <c r="EEX12" s="925"/>
      <c r="EEY12" s="925"/>
      <c r="EEZ12" s="925"/>
      <c r="EFA12" s="925"/>
      <c r="EFB12" s="926"/>
      <c r="EFC12" s="924"/>
      <c r="EFD12" s="925"/>
      <c r="EFE12" s="925"/>
      <c r="EFF12" s="925"/>
      <c r="EFG12" s="925"/>
      <c r="EFH12" s="925"/>
      <c r="EFI12" s="925"/>
      <c r="EFJ12" s="925"/>
      <c r="EFK12" s="925"/>
      <c r="EFL12" s="925"/>
      <c r="EFM12" s="925"/>
      <c r="EFN12" s="925"/>
      <c r="EFO12" s="925"/>
      <c r="EFP12" s="925"/>
      <c r="EFQ12" s="925"/>
      <c r="EFR12" s="925"/>
      <c r="EFS12" s="925"/>
      <c r="EFT12" s="925"/>
      <c r="EFU12" s="925"/>
      <c r="EFV12" s="926"/>
      <c r="EFW12" s="924"/>
      <c r="EFX12" s="925"/>
      <c r="EFY12" s="925"/>
      <c r="EFZ12" s="925"/>
      <c r="EGA12" s="925"/>
      <c r="EGB12" s="925"/>
      <c r="EGC12" s="925"/>
      <c r="EGD12" s="925"/>
      <c r="EGE12" s="925"/>
      <c r="EGF12" s="925"/>
      <c r="EGG12" s="925"/>
      <c r="EGH12" s="925"/>
      <c r="EGI12" s="925"/>
      <c r="EGJ12" s="925"/>
      <c r="EGK12" s="925"/>
      <c r="EGL12" s="925"/>
      <c r="EGM12" s="925"/>
      <c r="EGN12" s="925"/>
      <c r="EGO12" s="925"/>
      <c r="EGP12" s="926"/>
      <c r="EGQ12" s="924"/>
      <c r="EGR12" s="925"/>
      <c r="EGS12" s="925"/>
      <c r="EGT12" s="925"/>
      <c r="EGU12" s="925"/>
      <c r="EGV12" s="925"/>
      <c r="EGW12" s="925"/>
      <c r="EGX12" s="925"/>
      <c r="EGY12" s="925"/>
      <c r="EGZ12" s="925"/>
      <c r="EHA12" s="925"/>
      <c r="EHB12" s="925"/>
      <c r="EHC12" s="925"/>
      <c r="EHD12" s="925"/>
      <c r="EHE12" s="925"/>
      <c r="EHF12" s="925"/>
      <c r="EHG12" s="925"/>
      <c r="EHH12" s="925"/>
      <c r="EHI12" s="925"/>
      <c r="EHJ12" s="926"/>
      <c r="EHK12" s="924"/>
      <c r="EHL12" s="925"/>
      <c r="EHM12" s="925"/>
      <c r="EHN12" s="925"/>
      <c r="EHO12" s="925"/>
      <c r="EHP12" s="925"/>
      <c r="EHQ12" s="925"/>
      <c r="EHR12" s="925"/>
      <c r="EHS12" s="925"/>
      <c r="EHT12" s="925"/>
      <c r="EHU12" s="925"/>
      <c r="EHV12" s="925"/>
      <c r="EHW12" s="925"/>
      <c r="EHX12" s="925"/>
      <c r="EHY12" s="925"/>
      <c r="EHZ12" s="925"/>
      <c r="EIA12" s="925"/>
      <c r="EIB12" s="925"/>
      <c r="EIC12" s="925"/>
      <c r="EID12" s="926"/>
      <c r="EIE12" s="924"/>
      <c r="EIF12" s="925"/>
      <c r="EIG12" s="925"/>
      <c r="EIH12" s="925"/>
      <c r="EII12" s="925"/>
      <c r="EIJ12" s="925"/>
      <c r="EIK12" s="925"/>
      <c r="EIL12" s="925"/>
      <c r="EIM12" s="925"/>
      <c r="EIN12" s="925"/>
      <c r="EIO12" s="925"/>
      <c r="EIP12" s="925"/>
      <c r="EIQ12" s="925"/>
      <c r="EIR12" s="925"/>
      <c r="EIS12" s="925"/>
      <c r="EIT12" s="925"/>
      <c r="EIU12" s="925"/>
      <c r="EIV12" s="925"/>
      <c r="EIW12" s="925"/>
      <c r="EIX12" s="926"/>
      <c r="EIY12" s="924"/>
      <c r="EIZ12" s="925"/>
      <c r="EJA12" s="925"/>
      <c r="EJB12" s="925"/>
      <c r="EJC12" s="925"/>
      <c r="EJD12" s="925"/>
      <c r="EJE12" s="925"/>
      <c r="EJF12" s="925"/>
      <c r="EJG12" s="925"/>
      <c r="EJH12" s="925"/>
      <c r="EJI12" s="925"/>
      <c r="EJJ12" s="925"/>
      <c r="EJK12" s="925"/>
      <c r="EJL12" s="925"/>
      <c r="EJM12" s="925"/>
      <c r="EJN12" s="925"/>
      <c r="EJO12" s="925"/>
      <c r="EJP12" s="925"/>
      <c r="EJQ12" s="925"/>
      <c r="EJR12" s="926"/>
      <c r="EJS12" s="924"/>
      <c r="EJT12" s="925"/>
      <c r="EJU12" s="925"/>
      <c r="EJV12" s="925"/>
      <c r="EJW12" s="925"/>
      <c r="EJX12" s="925"/>
      <c r="EJY12" s="925"/>
      <c r="EJZ12" s="925"/>
      <c r="EKA12" s="925"/>
      <c r="EKB12" s="925"/>
      <c r="EKC12" s="925"/>
      <c r="EKD12" s="925"/>
      <c r="EKE12" s="925"/>
      <c r="EKF12" s="925"/>
      <c r="EKG12" s="925"/>
      <c r="EKH12" s="925"/>
      <c r="EKI12" s="925"/>
      <c r="EKJ12" s="925"/>
      <c r="EKK12" s="925"/>
      <c r="EKL12" s="926"/>
      <c r="EKM12" s="924"/>
      <c r="EKN12" s="925"/>
      <c r="EKO12" s="925"/>
      <c r="EKP12" s="925"/>
      <c r="EKQ12" s="925"/>
      <c r="EKR12" s="925"/>
      <c r="EKS12" s="925"/>
      <c r="EKT12" s="925"/>
      <c r="EKU12" s="925"/>
      <c r="EKV12" s="925"/>
      <c r="EKW12" s="925"/>
      <c r="EKX12" s="925"/>
      <c r="EKY12" s="925"/>
      <c r="EKZ12" s="925"/>
      <c r="ELA12" s="925"/>
      <c r="ELB12" s="925"/>
      <c r="ELC12" s="925"/>
      <c r="ELD12" s="925"/>
      <c r="ELE12" s="925"/>
      <c r="ELF12" s="926"/>
      <c r="ELG12" s="924"/>
      <c r="ELH12" s="925"/>
      <c r="ELI12" s="925"/>
      <c r="ELJ12" s="925"/>
      <c r="ELK12" s="925"/>
      <c r="ELL12" s="925"/>
      <c r="ELM12" s="925"/>
      <c r="ELN12" s="925"/>
      <c r="ELO12" s="925"/>
      <c r="ELP12" s="925"/>
      <c r="ELQ12" s="925"/>
      <c r="ELR12" s="925"/>
      <c r="ELS12" s="925"/>
      <c r="ELT12" s="925"/>
      <c r="ELU12" s="925"/>
      <c r="ELV12" s="925"/>
      <c r="ELW12" s="925"/>
      <c r="ELX12" s="925"/>
      <c r="ELY12" s="925"/>
      <c r="ELZ12" s="926"/>
      <c r="EMA12" s="924"/>
      <c r="EMB12" s="925"/>
      <c r="EMC12" s="925"/>
      <c r="EMD12" s="925"/>
      <c r="EME12" s="925"/>
      <c r="EMF12" s="925"/>
      <c r="EMG12" s="925"/>
      <c r="EMH12" s="925"/>
      <c r="EMI12" s="925"/>
      <c r="EMJ12" s="925"/>
      <c r="EMK12" s="925"/>
      <c r="EML12" s="925"/>
      <c r="EMM12" s="925"/>
      <c r="EMN12" s="925"/>
      <c r="EMO12" s="925"/>
      <c r="EMP12" s="925"/>
      <c r="EMQ12" s="925"/>
      <c r="EMR12" s="925"/>
      <c r="EMS12" s="925"/>
      <c r="EMT12" s="926"/>
      <c r="EMU12" s="924"/>
      <c r="EMV12" s="925"/>
      <c r="EMW12" s="925"/>
      <c r="EMX12" s="925"/>
      <c r="EMY12" s="925"/>
      <c r="EMZ12" s="925"/>
      <c r="ENA12" s="925"/>
      <c r="ENB12" s="925"/>
      <c r="ENC12" s="925"/>
      <c r="END12" s="925"/>
      <c r="ENE12" s="925"/>
      <c r="ENF12" s="925"/>
      <c r="ENG12" s="925"/>
      <c r="ENH12" s="925"/>
      <c r="ENI12" s="925"/>
      <c r="ENJ12" s="925"/>
      <c r="ENK12" s="925"/>
      <c r="ENL12" s="925"/>
      <c r="ENM12" s="925"/>
      <c r="ENN12" s="926"/>
      <c r="ENO12" s="924"/>
      <c r="ENP12" s="925"/>
      <c r="ENQ12" s="925"/>
      <c r="ENR12" s="925"/>
      <c r="ENS12" s="925"/>
      <c r="ENT12" s="925"/>
      <c r="ENU12" s="925"/>
      <c r="ENV12" s="925"/>
      <c r="ENW12" s="925"/>
      <c r="ENX12" s="925"/>
      <c r="ENY12" s="925"/>
      <c r="ENZ12" s="925"/>
      <c r="EOA12" s="925"/>
      <c r="EOB12" s="925"/>
      <c r="EOC12" s="925"/>
      <c r="EOD12" s="925"/>
      <c r="EOE12" s="925"/>
      <c r="EOF12" s="925"/>
      <c r="EOG12" s="925"/>
      <c r="EOH12" s="926"/>
      <c r="EOI12" s="924"/>
      <c r="EOJ12" s="925"/>
      <c r="EOK12" s="925"/>
      <c r="EOL12" s="925"/>
      <c r="EOM12" s="925"/>
      <c r="EON12" s="925"/>
      <c r="EOO12" s="925"/>
      <c r="EOP12" s="925"/>
      <c r="EOQ12" s="925"/>
      <c r="EOR12" s="925"/>
      <c r="EOS12" s="925"/>
      <c r="EOT12" s="925"/>
      <c r="EOU12" s="925"/>
      <c r="EOV12" s="925"/>
      <c r="EOW12" s="925"/>
      <c r="EOX12" s="925"/>
      <c r="EOY12" s="925"/>
      <c r="EOZ12" s="925"/>
      <c r="EPA12" s="925"/>
      <c r="EPB12" s="926"/>
      <c r="EPC12" s="924"/>
      <c r="EPD12" s="925"/>
      <c r="EPE12" s="925"/>
      <c r="EPF12" s="925"/>
      <c r="EPG12" s="925"/>
      <c r="EPH12" s="925"/>
      <c r="EPI12" s="925"/>
      <c r="EPJ12" s="925"/>
      <c r="EPK12" s="925"/>
      <c r="EPL12" s="925"/>
      <c r="EPM12" s="925"/>
      <c r="EPN12" s="925"/>
      <c r="EPO12" s="925"/>
      <c r="EPP12" s="925"/>
      <c r="EPQ12" s="925"/>
      <c r="EPR12" s="925"/>
      <c r="EPS12" s="925"/>
      <c r="EPT12" s="925"/>
      <c r="EPU12" s="925"/>
      <c r="EPV12" s="926"/>
      <c r="EPW12" s="924"/>
      <c r="EPX12" s="925"/>
      <c r="EPY12" s="925"/>
      <c r="EPZ12" s="925"/>
      <c r="EQA12" s="925"/>
      <c r="EQB12" s="925"/>
      <c r="EQC12" s="925"/>
      <c r="EQD12" s="925"/>
      <c r="EQE12" s="925"/>
      <c r="EQF12" s="925"/>
      <c r="EQG12" s="925"/>
      <c r="EQH12" s="925"/>
      <c r="EQI12" s="925"/>
      <c r="EQJ12" s="925"/>
      <c r="EQK12" s="925"/>
      <c r="EQL12" s="925"/>
      <c r="EQM12" s="925"/>
      <c r="EQN12" s="925"/>
      <c r="EQO12" s="925"/>
      <c r="EQP12" s="926"/>
      <c r="EQQ12" s="924"/>
      <c r="EQR12" s="925"/>
      <c r="EQS12" s="925"/>
      <c r="EQT12" s="925"/>
      <c r="EQU12" s="925"/>
      <c r="EQV12" s="925"/>
      <c r="EQW12" s="925"/>
      <c r="EQX12" s="925"/>
      <c r="EQY12" s="925"/>
      <c r="EQZ12" s="925"/>
      <c r="ERA12" s="925"/>
      <c r="ERB12" s="925"/>
      <c r="ERC12" s="925"/>
      <c r="ERD12" s="925"/>
      <c r="ERE12" s="925"/>
      <c r="ERF12" s="925"/>
      <c r="ERG12" s="925"/>
      <c r="ERH12" s="925"/>
      <c r="ERI12" s="925"/>
      <c r="ERJ12" s="926"/>
      <c r="ERK12" s="924"/>
      <c r="ERL12" s="925"/>
      <c r="ERM12" s="925"/>
      <c r="ERN12" s="925"/>
      <c r="ERO12" s="925"/>
      <c r="ERP12" s="925"/>
      <c r="ERQ12" s="925"/>
      <c r="ERR12" s="925"/>
      <c r="ERS12" s="925"/>
      <c r="ERT12" s="925"/>
      <c r="ERU12" s="925"/>
      <c r="ERV12" s="925"/>
      <c r="ERW12" s="925"/>
      <c r="ERX12" s="925"/>
      <c r="ERY12" s="925"/>
      <c r="ERZ12" s="925"/>
      <c r="ESA12" s="925"/>
      <c r="ESB12" s="925"/>
      <c r="ESC12" s="925"/>
      <c r="ESD12" s="926"/>
      <c r="ESE12" s="924"/>
      <c r="ESF12" s="925"/>
      <c r="ESG12" s="925"/>
      <c r="ESH12" s="925"/>
      <c r="ESI12" s="925"/>
      <c r="ESJ12" s="925"/>
      <c r="ESK12" s="925"/>
      <c r="ESL12" s="925"/>
      <c r="ESM12" s="925"/>
      <c r="ESN12" s="925"/>
      <c r="ESO12" s="925"/>
      <c r="ESP12" s="925"/>
      <c r="ESQ12" s="925"/>
      <c r="ESR12" s="925"/>
      <c r="ESS12" s="925"/>
      <c r="EST12" s="925"/>
      <c r="ESU12" s="925"/>
      <c r="ESV12" s="925"/>
      <c r="ESW12" s="925"/>
      <c r="ESX12" s="926"/>
      <c r="ESY12" s="924"/>
      <c r="ESZ12" s="925"/>
      <c r="ETA12" s="925"/>
      <c r="ETB12" s="925"/>
      <c r="ETC12" s="925"/>
      <c r="ETD12" s="925"/>
      <c r="ETE12" s="925"/>
      <c r="ETF12" s="925"/>
      <c r="ETG12" s="925"/>
      <c r="ETH12" s="925"/>
      <c r="ETI12" s="925"/>
      <c r="ETJ12" s="925"/>
      <c r="ETK12" s="925"/>
      <c r="ETL12" s="925"/>
      <c r="ETM12" s="925"/>
      <c r="ETN12" s="925"/>
      <c r="ETO12" s="925"/>
      <c r="ETP12" s="925"/>
      <c r="ETQ12" s="925"/>
      <c r="ETR12" s="926"/>
      <c r="ETS12" s="924"/>
      <c r="ETT12" s="925"/>
      <c r="ETU12" s="925"/>
      <c r="ETV12" s="925"/>
      <c r="ETW12" s="925"/>
      <c r="ETX12" s="925"/>
      <c r="ETY12" s="925"/>
      <c r="ETZ12" s="925"/>
      <c r="EUA12" s="925"/>
      <c r="EUB12" s="925"/>
      <c r="EUC12" s="925"/>
      <c r="EUD12" s="925"/>
      <c r="EUE12" s="925"/>
      <c r="EUF12" s="925"/>
      <c r="EUG12" s="925"/>
      <c r="EUH12" s="925"/>
      <c r="EUI12" s="925"/>
      <c r="EUJ12" s="925"/>
      <c r="EUK12" s="925"/>
      <c r="EUL12" s="926"/>
      <c r="EUM12" s="924"/>
      <c r="EUN12" s="925"/>
      <c r="EUO12" s="925"/>
      <c r="EUP12" s="925"/>
      <c r="EUQ12" s="925"/>
      <c r="EUR12" s="925"/>
      <c r="EUS12" s="925"/>
      <c r="EUT12" s="925"/>
      <c r="EUU12" s="925"/>
      <c r="EUV12" s="925"/>
      <c r="EUW12" s="925"/>
      <c r="EUX12" s="925"/>
      <c r="EUY12" s="925"/>
      <c r="EUZ12" s="925"/>
      <c r="EVA12" s="925"/>
      <c r="EVB12" s="925"/>
      <c r="EVC12" s="925"/>
      <c r="EVD12" s="925"/>
      <c r="EVE12" s="925"/>
      <c r="EVF12" s="926"/>
      <c r="EVG12" s="924"/>
      <c r="EVH12" s="925"/>
      <c r="EVI12" s="925"/>
      <c r="EVJ12" s="925"/>
      <c r="EVK12" s="925"/>
      <c r="EVL12" s="925"/>
      <c r="EVM12" s="925"/>
      <c r="EVN12" s="925"/>
      <c r="EVO12" s="925"/>
      <c r="EVP12" s="925"/>
      <c r="EVQ12" s="925"/>
      <c r="EVR12" s="925"/>
      <c r="EVS12" s="925"/>
      <c r="EVT12" s="925"/>
      <c r="EVU12" s="925"/>
      <c r="EVV12" s="925"/>
      <c r="EVW12" s="925"/>
      <c r="EVX12" s="925"/>
      <c r="EVY12" s="925"/>
      <c r="EVZ12" s="926"/>
      <c r="EWA12" s="924"/>
      <c r="EWB12" s="925"/>
      <c r="EWC12" s="925"/>
      <c r="EWD12" s="925"/>
      <c r="EWE12" s="925"/>
      <c r="EWF12" s="925"/>
      <c r="EWG12" s="925"/>
      <c r="EWH12" s="925"/>
      <c r="EWI12" s="925"/>
      <c r="EWJ12" s="925"/>
      <c r="EWK12" s="925"/>
      <c r="EWL12" s="925"/>
      <c r="EWM12" s="925"/>
      <c r="EWN12" s="925"/>
      <c r="EWO12" s="925"/>
      <c r="EWP12" s="925"/>
      <c r="EWQ12" s="925"/>
      <c r="EWR12" s="925"/>
      <c r="EWS12" s="925"/>
      <c r="EWT12" s="926"/>
      <c r="EWU12" s="924"/>
      <c r="EWV12" s="925"/>
      <c r="EWW12" s="925"/>
      <c r="EWX12" s="925"/>
      <c r="EWY12" s="925"/>
      <c r="EWZ12" s="925"/>
      <c r="EXA12" s="925"/>
      <c r="EXB12" s="925"/>
      <c r="EXC12" s="925"/>
      <c r="EXD12" s="925"/>
      <c r="EXE12" s="925"/>
      <c r="EXF12" s="925"/>
      <c r="EXG12" s="925"/>
      <c r="EXH12" s="925"/>
      <c r="EXI12" s="925"/>
      <c r="EXJ12" s="925"/>
      <c r="EXK12" s="925"/>
      <c r="EXL12" s="925"/>
      <c r="EXM12" s="925"/>
      <c r="EXN12" s="926"/>
      <c r="EXO12" s="924"/>
      <c r="EXP12" s="925"/>
      <c r="EXQ12" s="925"/>
      <c r="EXR12" s="925"/>
      <c r="EXS12" s="925"/>
      <c r="EXT12" s="925"/>
      <c r="EXU12" s="925"/>
      <c r="EXV12" s="925"/>
      <c r="EXW12" s="925"/>
      <c r="EXX12" s="925"/>
      <c r="EXY12" s="925"/>
      <c r="EXZ12" s="925"/>
      <c r="EYA12" s="925"/>
      <c r="EYB12" s="925"/>
      <c r="EYC12" s="925"/>
      <c r="EYD12" s="925"/>
      <c r="EYE12" s="925"/>
      <c r="EYF12" s="925"/>
      <c r="EYG12" s="925"/>
      <c r="EYH12" s="926"/>
      <c r="EYI12" s="924"/>
      <c r="EYJ12" s="925"/>
      <c r="EYK12" s="925"/>
      <c r="EYL12" s="925"/>
      <c r="EYM12" s="925"/>
      <c r="EYN12" s="925"/>
      <c r="EYO12" s="925"/>
      <c r="EYP12" s="925"/>
      <c r="EYQ12" s="925"/>
      <c r="EYR12" s="925"/>
      <c r="EYS12" s="925"/>
      <c r="EYT12" s="925"/>
      <c r="EYU12" s="925"/>
      <c r="EYV12" s="925"/>
      <c r="EYW12" s="925"/>
      <c r="EYX12" s="925"/>
      <c r="EYY12" s="925"/>
      <c r="EYZ12" s="925"/>
      <c r="EZA12" s="925"/>
      <c r="EZB12" s="926"/>
      <c r="EZC12" s="924"/>
      <c r="EZD12" s="925"/>
      <c r="EZE12" s="925"/>
      <c r="EZF12" s="925"/>
      <c r="EZG12" s="925"/>
      <c r="EZH12" s="925"/>
      <c r="EZI12" s="925"/>
      <c r="EZJ12" s="925"/>
      <c r="EZK12" s="925"/>
      <c r="EZL12" s="925"/>
      <c r="EZM12" s="925"/>
      <c r="EZN12" s="925"/>
      <c r="EZO12" s="925"/>
      <c r="EZP12" s="925"/>
      <c r="EZQ12" s="925"/>
      <c r="EZR12" s="925"/>
      <c r="EZS12" s="925"/>
      <c r="EZT12" s="925"/>
      <c r="EZU12" s="925"/>
      <c r="EZV12" s="926"/>
      <c r="EZW12" s="924"/>
      <c r="EZX12" s="925"/>
      <c r="EZY12" s="925"/>
      <c r="EZZ12" s="925"/>
      <c r="FAA12" s="925"/>
      <c r="FAB12" s="925"/>
      <c r="FAC12" s="925"/>
      <c r="FAD12" s="925"/>
      <c r="FAE12" s="925"/>
      <c r="FAF12" s="925"/>
      <c r="FAG12" s="925"/>
      <c r="FAH12" s="925"/>
      <c r="FAI12" s="925"/>
      <c r="FAJ12" s="925"/>
      <c r="FAK12" s="925"/>
      <c r="FAL12" s="925"/>
      <c r="FAM12" s="925"/>
      <c r="FAN12" s="925"/>
      <c r="FAO12" s="925"/>
      <c r="FAP12" s="926"/>
      <c r="FAQ12" s="924"/>
      <c r="FAR12" s="925"/>
      <c r="FAS12" s="925"/>
      <c r="FAT12" s="925"/>
      <c r="FAU12" s="925"/>
      <c r="FAV12" s="925"/>
      <c r="FAW12" s="925"/>
      <c r="FAX12" s="925"/>
      <c r="FAY12" s="925"/>
      <c r="FAZ12" s="925"/>
      <c r="FBA12" s="925"/>
      <c r="FBB12" s="925"/>
      <c r="FBC12" s="925"/>
      <c r="FBD12" s="925"/>
      <c r="FBE12" s="925"/>
      <c r="FBF12" s="925"/>
      <c r="FBG12" s="925"/>
      <c r="FBH12" s="925"/>
      <c r="FBI12" s="925"/>
      <c r="FBJ12" s="926"/>
      <c r="FBK12" s="924"/>
      <c r="FBL12" s="925"/>
      <c r="FBM12" s="925"/>
      <c r="FBN12" s="925"/>
      <c r="FBO12" s="925"/>
      <c r="FBP12" s="925"/>
      <c r="FBQ12" s="925"/>
      <c r="FBR12" s="925"/>
      <c r="FBS12" s="925"/>
      <c r="FBT12" s="925"/>
      <c r="FBU12" s="925"/>
      <c r="FBV12" s="925"/>
      <c r="FBW12" s="925"/>
      <c r="FBX12" s="925"/>
      <c r="FBY12" s="925"/>
      <c r="FBZ12" s="925"/>
      <c r="FCA12" s="925"/>
      <c r="FCB12" s="925"/>
      <c r="FCC12" s="925"/>
      <c r="FCD12" s="926"/>
      <c r="FCE12" s="924"/>
      <c r="FCF12" s="925"/>
      <c r="FCG12" s="925"/>
      <c r="FCH12" s="925"/>
      <c r="FCI12" s="925"/>
      <c r="FCJ12" s="925"/>
      <c r="FCK12" s="925"/>
      <c r="FCL12" s="925"/>
      <c r="FCM12" s="925"/>
      <c r="FCN12" s="925"/>
      <c r="FCO12" s="925"/>
      <c r="FCP12" s="925"/>
      <c r="FCQ12" s="925"/>
      <c r="FCR12" s="925"/>
      <c r="FCS12" s="925"/>
      <c r="FCT12" s="925"/>
      <c r="FCU12" s="925"/>
      <c r="FCV12" s="925"/>
      <c r="FCW12" s="925"/>
      <c r="FCX12" s="926"/>
      <c r="FCY12" s="924"/>
      <c r="FCZ12" s="925"/>
      <c r="FDA12" s="925"/>
      <c r="FDB12" s="925"/>
      <c r="FDC12" s="925"/>
      <c r="FDD12" s="925"/>
      <c r="FDE12" s="925"/>
      <c r="FDF12" s="925"/>
      <c r="FDG12" s="925"/>
      <c r="FDH12" s="925"/>
      <c r="FDI12" s="925"/>
      <c r="FDJ12" s="925"/>
      <c r="FDK12" s="925"/>
      <c r="FDL12" s="925"/>
      <c r="FDM12" s="925"/>
      <c r="FDN12" s="925"/>
      <c r="FDO12" s="925"/>
      <c r="FDP12" s="925"/>
      <c r="FDQ12" s="925"/>
      <c r="FDR12" s="926"/>
      <c r="FDS12" s="924"/>
      <c r="FDT12" s="925"/>
      <c r="FDU12" s="925"/>
      <c r="FDV12" s="925"/>
      <c r="FDW12" s="925"/>
      <c r="FDX12" s="925"/>
      <c r="FDY12" s="925"/>
      <c r="FDZ12" s="925"/>
      <c r="FEA12" s="925"/>
      <c r="FEB12" s="925"/>
      <c r="FEC12" s="925"/>
      <c r="FED12" s="925"/>
      <c r="FEE12" s="925"/>
      <c r="FEF12" s="925"/>
      <c r="FEG12" s="925"/>
      <c r="FEH12" s="925"/>
      <c r="FEI12" s="925"/>
      <c r="FEJ12" s="925"/>
      <c r="FEK12" s="925"/>
      <c r="FEL12" s="926"/>
      <c r="FEM12" s="924"/>
      <c r="FEN12" s="925"/>
      <c r="FEO12" s="925"/>
      <c r="FEP12" s="925"/>
      <c r="FEQ12" s="925"/>
      <c r="FER12" s="925"/>
      <c r="FES12" s="925"/>
      <c r="FET12" s="925"/>
      <c r="FEU12" s="925"/>
      <c r="FEV12" s="925"/>
      <c r="FEW12" s="925"/>
      <c r="FEX12" s="925"/>
      <c r="FEY12" s="925"/>
      <c r="FEZ12" s="925"/>
      <c r="FFA12" s="925"/>
      <c r="FFB12" s="925"/>
      <c r="FFC12" s="925"/>
      <c r="FFD12" s="925"/>
      <c r="FFE12" s="925"/>
      <c r="FFF12" s="926"/>
      <c r="FFG12" s="924"/>
      <c r="FFH12" s="925"/>
      <c r="FFI12" s="925"/>
      <c r="FFJ12" s="925"/>
      <c r="FFK12" s="925"/>
      <c r="FFL12" s="925"/>
      <c r="FFM12" s="925"/>
      <c r="FFN12" s="925"/>
      <c r="FFO12" s="925"/>
      <c r="FFP12" s="925"/>
      <c r="FFQ12" s="925"/>
      <c r="FFR12" s="925"/>
      <c r="FFS12" s="925"/>
      <c r="FFT12" s="925"/>
      <c r="FFU12" s="925"/>
      <c r="FFV12" s="925"/>
      <c r="FFW12" s="925"/>
      <c r="FFX12" s="925"/>
      <c r="FFY12" s="925"/>
      <c r="FFZ12" s="926"/>
      <c r="FGA12" s="924"/>
      <c r="FGB12" s="925"/>
      <c r="FGC12" s="925"/>
      <c r="FGD12" s="925"/>
      <c r="FGE12" s="925"/>
      <c r="FGF12" s="925"/>
      <c r="FGG12" s="925"/>
      <c r="FGH12" s="925"/>
      <c r="FGI12" s="925"/>
      <c r="FGJ12" s="925"/>
      <c r="FGK12" s="925"/>
      <c r="FGL12" s="925"/>
      <c r="FGM12" s="925"/>
      <c r="FGN12" s="925"/>
      <c r="FGO12" s="925"/>
      <c r="FGP12" s="925"/>
      <c r="FGQ12" s="925"/>
      <c r="FGR12" s="925"/>
      <c r="FGS12" s="925"/>
      <c r="FGT12" s="926"/>
      <c r="FGU12" s="924"/>
      <c r="FGV12" s="925"/>
      <c r="FGW12" s="925"/>
      <c r="FGX12" s="925"/>
      <c r="FGY12" s="925"/>
      <c r="FGZ12" s="925"/>
      <c r="FHA12" s="925"/>
      <c r="FHB12" s="925"/>
      <c r="FHC12" s="925"/>
      <c r="FHD12" s="925"/>
      <c r="FHE12" s="925"/>
      <c r="FHF12" s="925"/>
      <c r="FHG12" s="925"/>
      <c r="FHH12" s="925"/>
      <c r="FHI12" s="925"/>
      <c r="FHJ12" s="925"/>
      <c r="FHK12" s="925"/>
      <c r="FHL12" s="925"/>
      <c r="FHM12" s="925"/>
      <c r="FHN12" s="926"/>
      <c r="FHO12" s="924"/>
      <c r="FHP12" s="925"/>
      <c r="FHQ12" s="925"/>
      <c r="FHR12" s="925"/>
      <c r="FHS12" s="925"/>
      <c r="FHT12" s="925"/>
      <c r="FHU12" s="925"/>
      <c r="FHV12" s="925"/>
      <c r="FHW12" s="925"/>
      <c r="FHX12" s="925"/>
      <c r="FHY12" s="925"/>
      <c r="FHZ12" s="925"/>
      <c r="FIA12" s="925"/>
      <c r="FIB12" s="925"/>
      <c r="FIC12" s="925"/>
      <c r="FID12" s="925"/>
      <c r="FIE12" s="925"/>
      <c r="FIF12" s="925"/>
      <c r="FIG12" s="925"/>
      <c r="FIH12" s="926"/>
      <c r="FII12" s="924"/>
      <c r="FIJ12" s="925"/>
      <c r="FIK12" s="925"/>
      <c r="FIL12" s="925"/>
      <c r="FIM12" s="925"/>
      <c r="FIN12" s="925"/>
      <c r="FIO12" s="925"/>
      <c r="FIP12" s="925"/>
      <c r="FIQ12" s="925"/>
      <c r="FIR12" s="925"/>
      <c r="FIS12" s="925"/>
      <c r="FIT12" s="925"/>
      <c r="FIU12" s="925"/>
      <c r="FIV12" s="925"/>
      <c r="FIW12" s="925"/>
      <c r="FIX12" s="925"/>
      <c r="FIY12" s="925"/>
      <c r="FIZ12" s="925"/>
      <c r="FJA12" s="925"/>
      <c r="FJB12" s="926"/>
      <c r="FJC12" s="924"/>
      <c r="FJD12" s="925"/>
      <c r="FJE12" s="925"/>
      <c r="FJF12" s="925"/>
      <c r="FJG12" s="925"/>
      <c r="FJH12" s="925"/>
      <c r="FJI12" s="925"/>
      <c r="FJJ12" s="925"/>
      <c r="FJK12" s="925"/>
      <c r="FJL12" s="925"/>
      <c r="FJM12" s="925"/>
      <c r="FJN12" s="925"/>
      <c r="FJO12" s="925"/>
      <c r="FJP12" s="925"/>
      <c r="FJQ12" s="925"/>
      <c r="FJR12" s="925"/>
      <c r="FJS12" s="925"/>
      <c r="FJT12" s="925"/>
      <c r="FJU12" s="925"/>
      <c r="FJV12" s="926"/>
      <c r="FJW12" s="924"/>
      <c r="FJX12" s="925"/>
      <c r="FJY12" s="925"/>
      <c r="FJZ12" s="925"/>
      <c r="FKA12" s="925"/>
      <c r="FKB12" s="925"/>
      <c r="FKC12" s="925"/>
      <c r="FKD12" s="925"/>
      <c r="FKE12" s="925"/>
      <c r="FKF12" s="925"/>
      <c r="FKG12" s="925"/>
      <c r="FKH12" s="925"/>
      <c r="FKI12" s="925"/>
      <c r="FKJ12" s="925"/>
      <c r="FKK12" s="925"/>
      <c r="FKL12" s="925"/>
      <c r="FKM12" s="925"/>
      <c r="FKN12" s="925"/>
      <c r="FKO12" s="925"/>
      <c r="FKP12" s="926"/>
      <c r="FKQ12" s="924"/>
      <c r="FKR12" s="925"/>
      <c r="FKS12" s="925"/>
      <c r="FKT12" s="925"/>
      <c r="FKU12" s="925"/>
      <c r="FKV12" s="925"/>
      <c r="FKW12" s="925"/>
      <c r="FKX12" s="925"/>
      <c r="FKY12" s="925"/>
      <c r="FKZ12" s="925"/>
      <c r="FLA12" s="925"/>
      <c r="FLB12" s="925"/>
      <c r="FLC12" s="925"/>
      <c r="FLD12" s="925"/>
      <c r="FLE12" s="925"/>
      <c r="FLF12" s="925"/>
      <c r="FLG12" s="925"/>
      <c r="FLH12" s="925"/>
      <c r="FLI12" s="925"/>
      <c r="FLJ12" s="926"/>
      <c r="FLK12" s="924"/>
      <c r="FLL12" s="925"/>
      <c r="FLM12" s="925"/>
      <c r="FLN12" s="925"/>
      <c r="FLO12" s="925"/>
      <c r="FLP12" s="925"/>
      <c r="FLQ12" s="925"/>
      <c r="FLR12" s="925"/>
      <c r="FLS12" s="925"/>
      <c r="FLT12" s="925"/>
      <c r="FLU12" s="925"/>
      <c r="FLV12" s="925"/>
      <c r="FLW12" s="925"/>
      <c r="FLX12" s="925"/>
      <c r="FLY12" s="925"/>
      <c r="FLZ12" s="925"/>
      <c r="FMA12" s="925"/>
      <c r="FMB12" s="925"/>
      <c r="FMC12" s="925"/>
      <c r="FMD12" s="926"/>
      <c r="FME12" s="924"/>
      <c r="FMF12" s="925"/>
      <c r="FMG12" s="925"/>
      <c r="FMH12" s="925"/>
      <c r="FMI12" s="925"/>
      <c r="FMJ12" s="925"/>
      <c r="FMK12" s="925"/>
      <c r="FML12" s="925"/>
      <c r="FMM12" s="925"/>
      <c r="FMN12" s="925"/>
      <c r="FMO12" s="925"/>
      <c r="FMP12" s="925"/>
      <c r="FMQ12" s="925"/>
      <c r="FMR12" s="925"/>
      <c r="FMS12" s="925"/>
      <c r="FMT12" s="925"/>
      <c r="FMU12" s="925"/>
      <c r="FMV12" s="925"/>
      <c r="FMW12" s="925"/>
      <c r="FMX12" s="926"/>
      <c r="FMY12" s="924"/>
      <c r="FMZ12" s="925"/>
      <c r="FNA12" s="925"/>
      <c r="FNB12" s="925"/>
      <c r="FNC12" s="925"/>
      <c r="FND12" s="925"/>
      <c r="FNE12" s="925"/>
      <c r="FNF12" s="925"/>
      <c r="FNG12" s="925"/>
      <c r="FNH12" s="925"/>
      <c r="FNI12" s="925"/>
      <c r="FNJ12" s="925"/>
      <c r="FNK12" s="925"/>
      <c r="FNL12" s="925"/>
      <c r="FNM12" s="925"/>
      <c r="FNN12" s="925"/>
      <c r="FNO12" s="925"/>
      <c r="FNP12" s="925"/>
      <c r="FNQ12" s="925"/>
      <c r="FNR12" s="926"/>
      <c r="FNS12" s="924"/>
      <c r="FNT12" s="925"/>
      <c r="FNU12" s="925"/>
      <c r="FNV12" s="925"/>
      <c r="FNW12" s="925"/>
      <c r="FNX12" s="925"/>
      <c r="FNY12" s="925"/>
      <c r="FNZ12" s="925"/>
      <c r="FOA12" s="925"/>
      <c r="FOB12" s="925"/>
      <c r="FOC12" s="925"/>
      <c r="FOD12" s="925"/>
      <c r="FOE12" s="925"/>
      <c r="FOF12" s="925"/>
      <c r="FOG12" s="925"/>
      <c r="FOH12" s="925"/>
      <c r="FOI12" s="925"/>
      <c r="FOJ12" s="925"/>
      <c r="FOK12" s="925"/>
      <c r="FOL12" s="926"/>
      <c r="FOM12" s="924"/>
      <c r="FON12" s="925"/>
      <c r="FOO12" s="925"/>
      <c r="FOP12" s="925"/>
      <c r="FOQ12" s="925"/>
      <c r="FOR12" s="925"/>
      <c r="FOS12" s="925"/>
      <c r="FOT12" s="925"/>
      <c r="FOU12" s="925"/>
      <c r="FOV12" s="925"/>
      <c r="FOW12" s="925"/>
      <c r="FOX12" s="925"/>
      <c r="FOY12" s="925"/>
      <c r="FOZ12" s="925"/>
      <c r="FPA12" s="925"/>
      <c r="FPB12" s="925"/>
      <c r="FPC12" s="925"/>
      <c r="FPD12" s="925"/>
      <c r="FPE12" s="925"/>
      <c r="FPF12" s="926"/>
      <c r="FPG12" s="924"/>
      <c r="FPH12" s="925"/>
      <c r="FPI12" s="925"/>
      <c r="FPJ12" s="925"/>
      <c r="FPK12" s="925"/>
      <c r="FPL12" s="925"/>
      <c r="FPM12" s="925"/>
      <c r="FPN12" s="925"/>
      <c r="FPO12" s="925"/>
      <c r="FPP12" s="925"/>
      <c r="FPQ12" s="925"/>
      <c r="FPR12" s="925"/>
      <c r="FPS12" s="925"/>
      <c r="FPT12" s="925"/>
      <c r="FPU12" s="925"/>
      <c r="FPV12" s="925"/>
      <c r="FPW12" s="925"/>
      <c r="FPX12" s="925"/>
      <c r="FPY12" s="925"/>
      <c r="FPZ12" s="926"/>
      <c r="FQA12" s="924"/>
      <c r="FQB12" s="925"/>
      <c r="FQC12" s="925"/>
      <c r="FQD12" s="925"/>
      <c r="FQE12" s="925"/>
      <c r="FQF12" s="925"/>
      <c r="FQG12" s="925"/>
      <c r="FQH12" s="925"/>
      <c r="FQI12" s="925"/>
      <c r="FQJ12" s="925"/>
      <c r="FQK12" s="925"/>
      <c r="FQL12" s="925"/>
      <c r="FQM12" s="925"/>
      <c r="FQN12" s="925"/>
      <c r="FQO12" s="925"/>
      <c r="FQP12" s="925"/>
      <c r="FQQ12" s="925"/>
      <c r="FQR12" s="925"/>
      <c r="FQS12" s="925"/>
      <c r="FQT12" s="926"/>
      <c r="FQU12" s="924"/>
      <c r="FQV12" s="925"/>
      <c r="FQW12" s="925"/>
      <c r="FQX12" s="925"/>
      <c r="FQY12" s="925"/>
      <c r="FQZ12" s="925"/>
      <c r="FRA12" s="925"/>
      <c r="FRB12" s="925"/>
      <c r="FRC12" s="925"/>
      <c r="FRD12" s="925"/>
      <c r="FRE12" s="925"/>
      <c r="FRF12" s="925"/>
      <c r="FRG12" s="925"/>
      <c r="FRH12" s="925"/>
      <c r="FRI12" s="925"/>
      <c r="FRJ12" s="925"/>
      <c r="FRK12" s="925"/>
      <c r="FRL12" s="925"/>
      <c r="FRM12" s="925"/>
      <c r="FRN12" s="926"/>
      <c r="FRO12" s="924"/>
      <c r="FRP12" s="925"/>
      <c r="FRQ12" s="925"/>
      <c r="FRR12" s="925"/>
      <c r="FRS12" s="925"/>
      <c r="FRT12" s="925"/>
      <c r="FRU12" s="925"/>
      <c r="FRV12" s="925"/>
      <c r="FRW12" s="925"/>
      <c r="FRX12" s="925"/>
      <c r="FRY12" s="925"/>
      <c r="FRZ12" s="925"/>
      <c r="FSA12" s="925"/>
      <c r="FSB12" s="925"/>
      <c r="FSC12" s="925"/>
      <c r="FSD12" s="925"/>
      <c r="FSE12" s="925"/>
      <c r="FSF12" s="925"/>
      <c r="FSG12" s="925"/>
      <c r="FSH12" s="926"/>
      <c r="FSI12" s="924"/>
      <c r="FSJ12" s="925"/>
      <c r="FSK12" s="925"/>
      <c r="FSL12" s="925"/>
      <c r="FSM12" s="925"/>
      <c r="FSN12" s="925"/>
      <c r="FSO12" s="925"/>
      <c r="FSP12" s="925"/>
      <c r="FSQ12" s="925"/>
      <c r="FSR12" s="925"/>
      <c r="FSS12" s="925"/>
      <c r="FST12" s="925"/>
      <c r="FSU12" s="925"/>
      <c r="FSV12" s="925"/>
      <c r="FSW12" s="925"/>
      <c r="FSX12" s="925"/>
      <c r="FSY12" s="925"/>
      <c r="FSZ12" s="925"/>
      <c r="FTA12" s="925"/>
      <c r="FTB12" s="926"/>
      <c r="FTC12" s="924"/>
      <c r="FTD12" s="925"/>
      <c r="FTE12" s="925"/>
      <c r="FTF12" s="925"/>
      <c r="FTG12" s="925"/>
      <c r="FTH12" s="925"/>
      <c r="FTI12" s="925"/>
      <c r="FTJ12" s="925"/>
      <c r="FTK12" s="925"/>
      <c r="FTL12" s="925"/>
      <c r="FTM12" s="925"/>
      <c r="FTN12" s="925"/>
      <c r="FTO12" s="925"/>
      <c r="FTP12" s="925"/>
      <c r="FTQ12" s="925"/>
      <c r="FTR12" s="925"/>
      <c r="FTS12" s="925"/>
      <c r="FTT12" s="925"/>
      <c r="FTU12" s="925"/>
      <c r="FTV12" s="926"/>
      <c r="FTW12" s="924"/>
      <c r="FTX12" s="925"/>
      <c r="FTY12" s="925"/>
      <c r="FTZ12" s="925"/>
      <c r="FUA12" s="925"/>
      <c r="FUB12" s="925"/>
      <c r="FUC12" s="925"/>
      <c r="FUD12" s="925"/>
      <c r="FUE12" s="925"/>
      <c r="FUF12" s="925"/>
      <c r="FUG12" s="925"/>
      <c r="FUH12" s="925"/>
      <c r="FUI12" s="925"/>
      <c r="FUJ12" s="925"/>
      <c r="FUK12" s="925"/>
      <c r="FUL12" s="925"/>
      <c r="FUM12" s="925"/>
      <c r="FUN12" s="925"/>
      <c r="FUO12" s="925"/>
      <c r="FUP12" s="926"/>
      <c r="FUQ12" s="924"/>
      <c r="FUR12" s="925"/>
      <c r="FUS12" s="925"/>
      <c r="FUT12" s="925"/>
      <c r="FUU12" s="925"/>
      <c r="FUV12" s="925"/>
      <c r="FUW12" s="925"/>
      <c r="FUX12" s="925"/>
      <c r="FUY12" s="925"/>
      <c r="FUZ12" s="925"/>
      <c r="FVA12" s="925"/>
      <c r="FVB12" s="925"/>
      <c r="FVC12" s="925"/>
      <c r="FVD12" s="925"/>
      <c r="FVE12" s="925"/>
      <c r="FVF12" s="925"/>
      <c r="FVG12" s="925"/>
      <c r="FVH12" s="925"/>
      <c r="FVI12" s="925"/>
      <c r="FVJ12" s="926"/>
      <c r="FVK12" s="924"/>
      <c r="FVL12" s="925"/>
      <c r="FVM12" s="925"/>
      <c r="FVN12" s="925"/>
      <c r="FVO12" s="925"/>
      <c r="FVP12" s="925"/>
      <c r="FVQ12" s="925"/>
      <c r="FVR12" s="925"/>
      <c r="FVS12" s="925"/>
      <c r="FVT12" s="925"/>
      <c r="FVU12" s="925"/>
      <c r="FVV12" s="925"/>
      <c r="FVW12" s="925"/>
      <c r="FVX12" s="925"/>
      <c r="FVY12" s="925"/>
      <c r="FVZ12" s="925"/>
      <c r="FWA12" s="925"/>
      <c r="FWB12" s="925"/>
      <c r="FWC12" s="925"/>
      <c r="FWD12" s="926"/>
      <c r="FWE12" s="924"/>
      <c r="FWF12" s="925"/>
      <c r="FWG12" s="925"/>
      <c r="FWH12" s="925"/>
      <c r="FWI12" s="925"/>
      <c r="FWJ12" s="925"/>
      <c r="FWK12" s="925"/>
      <c r="FWL12" s="925"/>
      <c r="FWM12" s="925"/>
      <c r="FWN12" s="925"/>
      <c r="FWO12" s="925"/>
      <c r="FWP12" s="925"/>
      <c r="FWQ12" s="925"/>
      <c r="FWR12" s="925"/>
      <c r="FWS12" s="925"/>
      <c r="FWT12" s="925"/>
      <c r="FWU12" s="925"/>
      <c r="FWV12" s="925"/>
      <c r="FWW12" s="925"/>
      <c r="FWX12" s="926"/>
      <c r="FWY12" s="924"/>
      <c r="FWZ12" s="925"/>
      <c r="FXA12" s="925"/>
      <c r="FXB12" s="925"/>
      <c r="FXC12" s="925"/>
      <c r="FXD12" s="925"/>
      <c r="FXE12" s="925"/>
      <c r="FXF12" s="925"/>
      <c r="FXG12" s="925"/>
      <c r="FXH12" s="925"/>
      <c r="FXI12" s="925"/>
      <c r="FXJ12" s="925"/>
      <c r="FXK12" s="925"/>
      <c r="FXL12" s="925"/>
      <c r="FXM12" s="925"/>
      <c r="FXN12" s="925"/>
      <c r="FXO12" s="925"/>
      <c r="FXP12" s="925"/>
      <c r="FXQ12" s="925"/>
      <c r="FXR12" s="926"/>
      <c r="FXS12" s="924"/>
      <c r="FXT12" s="925"/>
      <c r="FXU12" s="925"/>
      <c r="FXV12" s="925"/>
      <c r="FXW12" s="925"/>
      <c r="FXX12" s="925"/>
      <c r="FXY12" s="925"/>
      <c r="FXZ12" s="925"/>
      <c r="FYA12" s="925"/>
      <c r="FYB12" s="925"/>
      <c r="FYC12" s="925"/>
      <c r="FYD12" s="925"/>
      <c r="FYE12" s="925"/>
      <c r="FYF12" s="925"/>
      <c r="FYG12" s="925"/>
      <c r="FYH12" s="925"/>
      <c r="FYI12" s="925"/>
      <c r="FYJ12" s="925"/>
      <c r="FYK12" s="925"/>
      <c r="FYL12" s="926"/>
      <c r="FYM12" s="924"/>
      <c r="FYN12" s="925"/>
      <c r="FYO12" s="925"/>
      <c r="FYP12" s="925"/>
      <c r="FYQ12" s="925"/>
      <c r="FYR12" s="925"/>
      <c r="FYS12" s="925"/>
      <c r="FYT12" s="925"/>
      <c r="FYU12" s="925"/>
      <c r="FYV12" s="925"/>
      <c r="FYW12" s="925"/>
      <c r="FYX12" s="925"/>
      <c r="FYY12" s="925"/>
      <c r="FYZ12" s="925"/>
      <c r="FZA12" s="925"/>
      <c r="FZB12" s="925"/>
      <c r="FZC12" s="925"/>
      <c r="FZD12" s="925"/>
      <c r="FZE12" s="925"/>
      <c r="FZF12" s="926"/>
      <c r="FZG12" s="924"/>
      <c r="FZH12" s="925"/>
      <c r="FZI12" s="925"/>
      <c r="FZJ12" s="925"/>
      <c r="FZK12" s="925"/>
      <c r="FZL12" s="925"/>
      <c r="FZM12" s="925"/>
      <c r="FZN12" s="925"/>
      <c r="FZO12" s="925"/>
      <c r="FZP12" s="925"/>
      <c r="FZQ12" s="925"/>
      <c r="FZR12" s="925"/>
      <c r="FZS12" s="925"/>
      <c r="FZT12" s="925"/>
      <c r="FZU12" s="925"/>
      <c r="FZV12" s="925"/>
      <c r="FZW12" s="925"/>
      <c r="FZX12" s="925"/>
      <c r="FZY12" s="925"/>
      <c r="FZZ12" s="926"/>
      <c r="GAA12" s="924"/>
      <c r="GAB12" s="925"/>
      <c r="GAC12" s="925"/>
      <c r="GAD12" s="925"/>
      <c r="GAE12" s="925"/>
      <c r="GAF12" s="925"/>
      <c r="GAG12" s="925"/>
      <c r="GAH12" s="925"/>
      <c r="GAI12" s="925"/>
      <c r="GAJ12" s="925"/>
      <c r="GAK12" s="925"/>
      <c r="GAL12" s="925"/>
      <c r="GAM12" s="925"/>
      <c r="GAN12" s="925"/>
      <c r="GAO12" s="925"/>
      <c r="GAP12" s="925"/>
      <c r="GAQ12" s="925"/>
      <c r="GAR12" s="925"/>
      <c r="GAS12" s="925"/>
      <c r="GAT12" s="926"/>
      <c r="GAU12" s="924"/>
      <c r="GAV12" s="925"/>
      <c r="GAW12" s="925"/>
      <c r="GAX12" s="925"/>
      <c r="GAY12" s="925"/>
      <c r="GAZ12" s="925"/>
      <c r="GBA12" s="925"/>
      <c r="GBB12" s="925"/>
      <c r="GBC12" s="925"/>
      <c r="GBD12" s="925"/>
      <c r="GBE12" s="925"/>
      <c r="GBF12" s="925"/>
      <c r="GBG12" s="925"/>
      <c r="GBH12" s="925"/>
      <c r="GBI12" s="925"/>
      <c r="GBJ12" s="925"/>
      <c r="GBK12" s="925"/>
      <c r="GBL12" s="925"/>
      <c r="GBM12" s="925"/>
      <c r="GBN12" s="926"/>
      <c r="GBO12" s="924"/>
      <c r="GBP12" s="925"/>
      <c r="GBQ12" s="925"/>
      <c r="GBR12" s="925"/>
      <c r="GBS12" s="925"/>
      <c r="GBT12" s="925"/>
      <c r="GBU12" s="925"/>
      <c r="GBV12" s="925"/>
      <c r="GBW12" s="925"/>
      <c r="GBX12" s="925"/>
      <c r="GBY12" s="925"/>
      <c r="GBZ12" s="925"/>
      <c r="GCA12" s="925"/>
      <c r="GCB12" s="925"/>
      <c r="GCC12" s="925"/>
      <c r="GCD12" s="925"/>
      <c r="GCE12" s="925"/>
      <c r="GCF12" s="925"/>
      <c r="GCG12" s="925"/>
      <c r="GCH12" s="926"/>
      <c r="GCI12" s="924"/>
      <c r="GCJ12" s="925"/>
      <c r="GCK12" s="925"/>
      <c r="GCL12" s="925"/>
      <c r="GCM12" s="925"/>
      <c r="GCN12" s="925"/>
      <c r="GCO12" s="925"/>
      <c r="GCP12" s="925"/>
      <c r="GCQ12" s="925"/>
      <c r="GCR12" s="925"/>
      <c r="GCS12" s="925"/>
      <c r="GCT12" s="925"/>
      <c r="GCU12" s="925"/>
      <c r="GCV12" s="925"/>
      <c r="GCW12" s="925"/>
      <c r="GCX12" s="925"/>
      <c r="GCY12" s="925"/>
      <c r="GCZ12" s="925"/>
      <c r="GDA12" s="925"/>
      <c r="GDB12" s="926"/>
      <c r="GDC12" s="924"/>
      <c r="GDD12" s="925"/>
      <c r="GDE12" s="925"/>
      <c r="GDF12" s="925"/>
      <c r="GDG12" s="925"/>
      <c r="GDH12" s="925"/>
      <c r="GDI12" s="925"/>
      <c r="GDJ12" s="925"/>
      <c r="GDK12" s="925"/>
      <c r="GDL12" s="925"/>
      <c r="GDM12" s="925"/>
      <c r="GDN12" s="925"/>
      <c r="GDO12" s="925"/>
      <c r="GDP12" s="925"/>
      <c r="GDQ12" s="925"/>
      <c r="GDR12" s="925"/>
      <c r="GDS12" s="925"/>
      <c r="GDT12" s="925"/>
      <c r="GDU12" s="925"/>
      <c r="GDV12" s="926"/>
      <c r="GDW12" s="924"/>
      <c r="GDX12" s="925"/>
      <c r="GDY12" s="925"/>
      <c r="GDZ12" s="925"/>
      <c r="GEA12" s="925"/>
      <c r="GEB12" s="925"/>
      <c r="GEC12" s="925"/>
      <c r="GED12" s="925"/>
      <c r="GEE12" s="925"/>
      <c r="GEF12" s="925"/>
      <c r="GEG12" s="925"/>
      <c r="GEH12" s="925"/>
      <c r="GEI12" s="925"/>
      <c r="GEJ12" s="925"/>
      <c r="GEK12" s="925"/>
      <c r="GEL12" s="925"/>
      <c r="GEM12" s="925"/>
      <c r="GEN12" s="925"/>
      <c r="GEO12" s="925"/>
      <c r="GEP12" s="926"/>
      <c r="GEQ12" s="924"/>
      <c r="GER12" s="925"/>
      <c r="GES12" s="925"/>
      <c r="GET12" s="925"/>
      <c r="GEU12" s="925"/>
      <c r="GEV12" s="925"/>
      <c r="GEW12" s="925"/>
      <c r="GEX12" s="925"/>
      <c r="GEY12" s="925"/>
      <c r="GEZ12" s="925"/>
      <c r="GFA12" s="925"/>
      <c r="GFB12" s="925"/>
      <c r="GFC12" s="925"/>
      <c r="GFD12" s="925"/>
      <c r="GFE12" s="925"/>
      <c r="GFF12" s="925"/>
      <c r="GFG12" s="925"/>
      <c r="GFH12" s="925"/>
      <c r="GFI12" s="925"/>
      <c r="GFJ12" s="926"/>
      <c r="GFK12" s="924"/>
      <c r="GFL12" s="925"/>
      <c r="GFM12" s="925"/>
      <c r="GFN12" s="925"/>
      <c r="GFO12" s="925"/>
      <c r="GFP12" s="925"/>
      <c r="GFQ12" s="925"/>
      <c r="GFR12" s="925"/>
      <c r="GFS12" s="925"/>
      <c r="GFT12" s="925"/>
      <c r="GFU12" s="925"/>
      <c r="GFV12" s="925"/>
      <c r="GFW12" s="925"/>
      <c r="GFX12" s="925"/>
      <c r="GFY12" s="925"/>
      <c r="GFZ12" s="925"/>
      <c r="GGA12" s="925"/>
      <c r="GGB12" s="925"/>
      <c r="GGC12" s="925"/>
      <c r="GGD12" s="926"/>
      <c r="GGE12" s="924"/>
      <c r="GGF12" s="925"/>
      <c r="GGG12" s="925"/>
      <c r="GGH12" s="925"/>
      <c r="GGI12" s="925"/>
      <c r="GGJ12" s="925"/>
      <c r="GGK12" s="925"/>
      <c r="GGL12" s="925"/>
      <c r="GGM12" s="925"/>
      <c r="GGN12" s="925"/>
      <c r="GGO12" s="925"/>
      <c r="GGP12" s="925"/>
      <c r="GGQ12" s="925"/>
      <c r="GGR12" s="925"/>
      <c r="GGS12" s="925"/>
      <c r="GGT12" s="925"/>
      <c r="GGU12" s="925"/>
      <c r="GGV12" s="925"/>
      <c r="GGW12" s="925"/>
      <c r="GGX12" s="926"/>
      <c r="GGY12" s="924"/>
      <c r="GGZ12" s="925"/>
      <c r="GHA12" s="925"/>
      <c r="GHB12" s="925"/>
      <c r="GHC12" s="925"/>
      <c r="GHD12" s="925"/>
      <c r="GHE12" s="925"/>
      <c r="GHF12" s="925"/>
      <c r="GHG12" s="925"/>
      <c r="GHH12" s="925"/>
      <c r="GHI12" s="925"/>
      <c r="GHJ12" s="925"/>
      <c r="GHK12" s="925"/>
      <c r="GHL12" s="925"/>
      <c r="GHM12" s="925"/>
      <c r="GHN12" s="925"/>
      <c r="GHO12" s="925"/>
      <c r="GHP12" s="925"/>
      <c r="GHQ12" s="925"/>
      <c r="GHR12" s="926"/>
      <c r="GHS12" s="924"/>
      <c r="GHT12" s="925"/>
      <c r="GHU12" s="925"/>
      <c r="GHV12" s="925"/>
      <c r="GHW12" s="925"/>
      <c r="GHX12" s="925"/>
      <c r="GHY12" s="925"/>
      <c r="GHZ12" s="925"/>
      <c r="GIA12" s="925"/>
      <c r="GIB12" s="925"/>
      <c r="GIC12" s="925"/>
      <c r="GID12" s="925"/>
      <c r="GIE12" s="925"/>
      <c r="GIF12" s="925"/>
      <c r="GIG12" s="925"/>
      <c r="GIH12" s="925"/>
      <c r="GII12" s="925"/>
      <c r="GIJ12" s="925"/>
      <c r="GIK12" s="925"/>
      <c r="GIL12" s="926"/>
      <c r="GIM12" s="924"/>
      <c r="GIN12" s="925"/>
      <c r="GIO12" s="925"/>
      <c r="GIP12" s="925"/>
      <c r="GIQ12" s="925"/>
      <c r="GIR12" s="925"/>
      <c r="GIS12" s="925"/>
      <c r="GIT12" s="925"/>
      <c r="GIU12" s="925"/>
      <c r="GIV12" s="925"/>
      <c r="GIW12" s="925"/>
      <c r="GIX12" s="925"/>
      <c r="GIY12" s="925"/>
      <c r="GIZ12" s="925"/>
      <c r="GJA12" s="925"/>
      <c r="GJB12" s="925"/>
      <c r="GJC12" s="925"/>
      <c r="GJD12" s="925"/>
      <c r="GJE12" s="925"/>
      <c r="GJF12" s="926"/>
      <c r="GJG12" s="924"/>
      <c r="GJH12" s="925"/>
      <c r="GJI12" s="925"/>
      <c r="GJJ12" s="925"/>
      <c r="GJK12" s="925"/>
      <c r="GJL12" s="925"/>
      <c r="GJM12" s="925"/>
      <c r="GJN12" s="925"/>
      <c r="GJO12" s="925"/>
      <c r="GJP12" s="925"/>
      <c r="GJQ12" s="925"/>
      <c r="GJR12" s="925"/>
      <c r="GJS12" s="925"/>
      <c r="GJT12" s="925"/>
      <c r="GJU12" s="925"/>
      <c r="GJV12" s="925"/>
      <c r="GJW12" s="925"/>
      <c r="GJX12" s="925"/>
      <c r="GJY12" s="925"/>
      <c r="GJZ12" s="926"/>
      <c r="GKA12" s="924"/>
      <c r="GKB12" s="925"/>
      <c r="GKC12" s="925"/>
      <c r="GKD12" s="925"/>
      <c r="GKE12" s="925"/>
      <c r="GKF12" s="925"/>
      <c r="GKG12" s="925"/>
      <c r="GKH12" s="925"/>
      <c r="GKI12" s="925"/>
      <c r="GKJ12" s="925"/>
      <c r="GKK12" s="925"/>
      <c r="GKL12" s="925"/>
      <c r="GKM12" s="925"/>
      <c r="GKN12" s="925"/>
      <c r="GKO12" s="925"/>
      <c r="GKP12" s="925"/>
      <c r="GKQ12" s="925"/>
      <c r="GKR12" s="925"/>
      <c r="GKS12" s="925"/>
      <c r="GKT12" s="926"/>
      <c r="GKU12" s="924"/>
      <c r="GKV12" s="925"/>
      <c r="GKW12" s="925"/>
      <c r="GKX12" s="925"/>
      <c r="GKY12" s="925"/>
      <c r="GKZ12" s="925"/>
      <c r="GLA12" s="925"/>
      <c r="GLB12" s="925"/>
      <c r="GLC12" s="925"/>
      <c r="GLD12" s="925"/>
      <c r="GLE12" s="925"/>
      <c r="GLF12" s="925"/>
      <c r="GLG12" s="925"/>
      <c r="GLH12" s="925"/>
      <c r="GLI12" s="925"/>
      <c r="GLJ12" s="925"/>
      <c r="GLK12" s="925"/>
      <c r="GLL12" s="925"/>
      <c r="GLM12" s="925"/>
      <c r="GLN12" s="926"/>
      <c r="GLO12" s="924"/>
      <c r="GLP12" s="925"/>
      <c r="GLQ12" s="925"/>
      <c r="GLR12" s="925"/>
      <c r="GLS12" s="925"/>
      <c r="GLT12" s="925"/>
      <c r="GLU12" s="925"/>
      <c r="GLV12" s="925"/>
      <c r="GLW12" s="925"/>
      <c r="GLX12" s="925"/>
      <c r="GLY12" s="925"/>
      <c r="GLZ12" s="925"/>
      <c r="GMA12" s="925"/>
      <c r="GMB12" s="925"/>
      <c r="GMC12" s="925"/>
      <c r="GMD12" s="925"/>
      <c r="GME12" s="925"/>
      <c r="GMF12" s="925"/>
      <c r="GMG12" s="925"/>
      <c r="GMH12" s="926"/>
      <c r="GMI12" s="924"/>
      <c r="GMJ12" s="925"/>
      <c r="GMK12" s="925"/>
      <c r="GML12" s="925"/>
      <c r="GMM12" s="925"/>
      <c r="GMN12" s="925"/>
      <c r="GMO12" s="925"/>
      <c r="GMP12" s="925"/>
      <c r="GMQ12" s="925"/>
      <c r="GMR12" s="925"/>
      <c r="GMS12" s="925"/>
      <c r="GMT12" s="925"/>
      <c r="GMU12" s="925"/>
      <c r="GMV12" s="925"/>
      <c r="GMW12" s="925"/>
      <c r="GMX12" s="925"/>
      <c r="GMY12" s="925"/>
      <c r="GMZ12" s="925"/>
      <c r="GNA12" s="925"/>
      <c r="GNB12" s="926"/>
      <c r="GNC12" s="924"/>
      <c r="GND12" s="925"/>
      <c r="GNE12" s="925"/>
      <c r="GNF12" s="925"/>
      <c r="GNG12" s="925"/>
      <c r="GNH12" s="925"/>
      <c r="GNI12" s="925"/>
      <c r="GNJ12" s="925"/>
      <c r="GNK12" s="925"/>
      <c r="GNL12" s="925"/>
      <c r="GNM12" s="925"/>
      <c r="GNN12" s="925"/>
      <c r="GNO12" s="925"/>
      <c r="GNP12" s="925"/>
      <c r="GNQ12" s="925"/>
      <c r="GNR12" s="925"/>
      <c r="GNS12" s="925"/>
      <c r="GNT12" s="925"/>
      <c r="GNU12" s="925"/>
      <c r="GNV12" s="926"/>
      <c r="GNW12" s="924"/>
      <c r="GNX12" s="925"/>
      <c r="GNY12" s="925"/>
      <c r="GNZ12" s="925"/>
      <c r="GOA12" s="925"/>
      <c r="GOB12" s="925"/>
      <c r="GOC12" s="925"/>
      <c r="GOD12" s="925"/>
      <c r="GOE12" s="925"/>
      <c r="GOF12" s="925"/>
      <c r="GOG12" s="925"/>
      <c r="GOH12" s="925"/>
      <c r="GOI12" s="925"/>
      <c r="GOJ12" s="925"/>
      <c r="GOK12" s="925"/>
      <c r="GOL12" s="925"/>
      <c r="GOM12" s="925"/>
      <c r="GON12" s="925"/>
      <c r="GOO12" s="925"/>
      <c r="GOP12" s="926"/>
      <c r="GOQ12" s="924"/>
      <c r="GOR12" s="925"/>
      <c r="GOS12" s="925"/>
      <c r="GOT12" s="925"/>
      <c r="GOU12" s="925"/>
      <c r="GOV12" s="925"/>
      <c r="GOW12" s="925"/>
      <c r="GOX12" s="925"/>
      <c r="GOY12" s="925"/>
      <c r="GOZ12" s="925"/>
      <c r="GPA12" s="925"/>
      <c r="GPB12" s="925"/>
      <c r="GPC12" s="925"/>
      <c r="GPD12" s="925"/>
      <c r="GPE12" s="925"/>
      <c r="GPF12" s="925"/>
      <c r="GPG12" s="925"/>
      <c r="GPH12" s="925"/>
      <c r="GPI12" s="925"/>
      <c r="GPJ12" s="926"/>
      <c r="GPK12" s="924"/>
      <c r="GPL12" s="925"/>
      <c r="GPM12" s="925"/>
      <c r="GPN12" s="925"/>
      <c r="GPO12" s="925"/>
      <c r="GPP12" s="925"/>
      <c r="GPQ12" s="925"/>
      <c r="GPR12" s="925"/>
      <c r="GPS12" s="925"/>
      <c r="GPT12" s="925"/>
      <c r="GPU12" s="925"/>
      <c r="GPV12" s="925"/>
      <c r="GPW12" s="925"/>
      <c r="GPX12" s="925"/>
      <c r="GPY12" s="925"/>
      <c r="GPZ12" s="925"/>
      <c r="GQA12" s="925"/>
      <c r="GQB12" s="925"/>
      <c r="GQC12" s="925"/>
      <c r="GQD12" s="926"/>
      <c r="GQE12" s="924"/>
      <c r="GQF12" s="925"/>
      <c r="GQG12" s="925"/>
      <c r="GQH12" s="925"/>
      <c r="GQI12" s="925"/>
      <c r="GQJ12" s="925"/>
      <c r="GQK12" s="925"/>
      <c r="GQL12" s="925"/>
      <c r="GQM12" s="925"/>
      <c r="GQN12" s="925"/>
      <c r="GQO12" s="925"/>
      <c r="GQP12" s="925"/>
      <c r="GQQ12" s="925"/>
      <c r="GQR12" s="925"/>
      <c r="GQS12" s="925"/>
      <c r="GQT12" s="925"/>
      <c r="GQU12" s="925"/>
      <c r="GQV12" s="925"/>
      <c r="GQW12" s="925"/>
      <c r="GQX12" s="926"/>
      <c r="GQY12" s="924"/>
      <c r="GQZ12" s="925"/>
      <c r="GRA12" s="925"/>
      <c r="GRB12" s="925"/>
      <c r="GRC12" s="925"/>
      <c r="GRD12" s="925"/>
      <c r="GRE12" s="925"/>
      <c r="GRF12" s="925"/>
      <c r="GRG12" s="925"/>
      <c r="GRH12" s="925"/>
      <c r="GRI12" s="925"/>
      <c r="GRJ12" s="925"/>
      <c r="GRK12" s="925"/>
      <c r="GRL12" s="925"/>
      <c r="GRM12" s="925"/>
      <c r="GRN12" s="925"/>
      <c r="GRO12" s="925"/>
      <c r="GRP12" s="925"/>
      <c r="GRQ12" s="925"/>
      <c r="GRR12" s="926"/>
      <c r="GRS12" s="924"/>
      <c r="GRT12" s="925"/>
      <c r="GRU12" s="925"/>
      <c r="GRV12" s="925"/>
      <c r="GRW12" s="925"/>
      <c r="GRX12" s="925"/>
      <c r="GRY12" s="925"/>
      <c r="GRZ12" s="925"/>
      <c r="GSA12" s="925"/>
      <c r="GSB12" s="925"/>
      <c r="GSC12" s="925"/>
      <c r="GSD12" s="925"/>
      <c r="GSE12" s="925"/>
      <c r="GSF12" s="925"/>
      <c r="GSG12" s="925"/>
      <c r="GSH12" s="925"/>
      <c r="GSI12" s="925"/>
      <c r="GSJ12" s="925"/>
      <c r="GSK12" s="925"/>
      <c r="GSL12" s="926"/>
      <c r="GSM12" s="924"/>
      <c r="GSN12" s="925"/>
      <c r="GSO12" s="925"/>
      <c r="GSP12" s="925"/>
      <c r="GSQ12" s="925"/>
      <c r="GSR12" s="925"/>
      <c r="GSS12" s="925"/>
      <c r="GST12" s="925"/>
      <c r="GSU12" s="925"/>
      <c r="GSV12" s="925"/>
      <c r="GSW12" s="925"/>
      <c r="GSX12" s="925"/>
      <c r="GSY12" s="925"/>
      <c r="GSZ12" s="925"/>
      <c r="GTA12" s="925"/>
      <c r="GTB12" s="925"/>
      <c r="GTC12" s="925"/>
      <c r="GTD12" s="925"/>
      <c r="GTE12" s="925"/>
      <c r="GTF12" s="926"/>
      <c r="GTG12" s="924"/>
      <c r="GTH12" s="925"/>
      <c r="GTI12" s="925"/>
      <c r="GTJ12" s="925"/>
      <c r="GTK12" s="925"/>
      <c r="GTL12" s="925"/>
      <c r="GTM12" s="925"/>
      <c r="GTN12" s="925"/>
      <c r="GTO12" s="925"/>
      <c r="GTP12" s="925"/>
      <c r="GTQ12" s="925"/>
      <c r="GTR12" s="925"/>
      <c r="GTS12" s="925"/>
      <c r="GTT12" s="925"/>
      <c r="GTU12" s="925"/>
      <c r="GTV12" s="925"/>
      <c r="GTW12" s="925"/>
      <c r="GTX12" s="925"/>
      <c r="GTY12" s="925"/>
      <c r="GTZ12" s="926"/>
      <c r="GUA12" s="924"/>
      <c r="GUB12" s="925"/>
      <c r="GUC12" s="925"/>
      <c r="GUD12" s="925"/>
      <c r="GUE12" s="925"/>
      <c r="GUF12" s="925"/>
      <c r="GUG12" s="925"/>
      <c r="GUH12" s="925"/>
      <c r="GUI12" s="925"/>
      <c r="GUJ12" s="925"/>
      <c r="GUK12" s="925"/>
      <c r="GUL12" s="925"/>
      <c r="GUM12" s="925"/>
      <c r="GUN12" s="925"/>
      <c r="GUO12" s="925"/>
      <c r="GUP12" s="925"/>
      <c r="GUQ12" s="925"/>
      <c r="GUR12" s="925"/>
      <c r="GUS12" s="925"/>
      <c r="GUT12" s="926"/>
      <c r="GUU12" s="924"/>
      <c r="GUV12" s="925"/>
      <c r="GUW12" s="925"/>
      <c r="GUX12" s="925"/>
      <c r="GUY12" s="925"/>
      <c r="GUZ12" s="925"/>
      <c r="GVA12" s="925"/>
      <c r="GVB12" s="925"/>
      <c r="GVC12" s="925"/>
      <c r="GVD12" s="925"/>
      <c r="GVE12" s="925"/>
      <c r="GVF12" s="925"/>
      <c r="GVG12" s="925"/>
      <c r="GVH12" s="925"/>
      <c r="GVI12" s="925"/>
      <c r="GVJ12" s="925"/>
      <c r="GVK12" s="925"/>
      <c r="GVL12" s="925"/>
      <c r="GVM12" s="925"/>
      <c r="GVN12" s="926"/>
      <c r="GVO12" s="924"/>
      <c r="GVP12" s="925"/>
      <c r="GVQ12" s="925"/>
      <c r="GVR12" s="925"/>
      <c r="GVS12" s="925"/>
      <c r="GVT12" s="925"/>
      <c r="GVU12" s="925"/>
      <c r="GVV12" s="925"/>
      <c r="GVW12" s="925"/>
      <c r="GVX12" s="925"/>
      <c r="GVY12" s="925"/>
      <c r="GVZ12" s="925"/>
      <c r="GWA12" s="925"/>
      <c r="GWB12" s="925"/>
      <c r="GWC12" s="925"/>
      <c r="GWD12" s="925"/>
      <c r="GWE12" s="925"/>
      <c r="GWF12" s="925"/>
      <c r="GWG12" s="925"/>
      <c r="GWH12" s="926"/>
      <c r="GWI12" s="924"/>
      <c r="GWJ12" s="925"/>
      <c r="GWK12" s="925"/>
      <c r="GWL12" s="925"/>
      <c r="GWM12" s="925"/>
      <c r="GWN12" s="925"/>
      <c r="GWO12" s="925"/>
      <c r="GWP12" s="925"/>
      <c r="GWQ12" s="925"/>
      <c r="GWR12" s="925"/>
      <c r="GWS12" s="925"/>
      <c r="GWT12" s="925"/>
      <c r="GWU12" s="925"/>
      <c r="GWV12" s="925"/>
      <c r="GWW12" s="925"/>
      <c r="GWX12" s="925"/>
      <c r="GWY12" s="925"/>
      <c r="GWZ12" s="925"/>
      <c r="GXA12" s="925"/>
      <c r="GXB12" s="926"/>
      <c r="GXC12" s="924"/>
      <c r="GXD12" s="925"/>
      <c r="GXE12" s="925"/>
      <c r="GXF12" s="925"/>
      <c r="GXG12" s="925"/>
      <c r="GXH12" s="925"/>
      <c r="GXI12" s="925"/>
      <c r="GXJ12" s="925"/>
      <c r="GXK12" s="925"/>
      <c r="GXL12" s="925"/>
      <c r="GXM12" s="925"/>
      <c r="GXN12" s="925"/>
      <c r="GXO12" s="925"/>
      <c r="GXP12" s="925"/>
      <c r="GXQ12" s="925"/>
      <c r="GXR12" s="925"/>
      <c r="GXS12" s="925"/>
      <c r="GXT12" s="925"/>
      <c r="GXU12" s="925"/>
      <c r="GXV12" s="926"/>
      <c r="GXW12" s="924"/>
      <c r="GXX12" s="925"/>
      <c r="GXY12" s="925"/>
      <c r="GXZ12" s="925"/>
      <c r="GYA12" s="925"/>
      <c r="GYB12" s="925"/>
      <c r="GYC12" s="925"/>
      <c r="GYD12" s="925"/>
      <c r="GYE12" s="925"/>
      <c r="GYF12" s="925"/>
      <c r="GYG12" s="925"/>
      <c r="GYH12" s="925"/>
      <c r="GYI12" s="925"/>
      <c r="GYJ12" s="925"/>
      <c r="GYK12" s="925"/>
      <c r="GYL12" s="925"/>
      <c r="GYM12" s="925"/>
      <c r="GYN12" s="925"/>
      <c r="GYO12" s="925"/>
      <c r="GYP12" s="926"/>
      <c r="GYQ12" s="924"/>
      <c r="GYR12" s="925"/>
      <c r="GYS12" s="925"/>
      <c r="GYT12" s="925"/>
      <c r="GYU12" s="925"/>
      <c r="GYV12" s="925"/>
      <c r="GYW12" s="925"/>
      <c r="GYX12" s="925"/>
      <c r="GYY12" s="925"/>
      <c r="GYZ12" s="925"/>
      <c r="GZA12" s="925"/>
      <c r="GZB12" s="925"/>
      <c r="GZC12" s="925"/>
      <c r="GZD12" s="925"/>
      <c r="GZE12" s="925"/>
      <c r="GZF12" s="925"/>
      <c r="GZG12" s="925"/>
      <c r="GZH12" s="925"/>
      <c r="GZI12" s="925"/>
      <c r="GZJ12" s="926"/>
      <c r="GZK12" s="924"/>
      <c r="GZL12" s="925"/>
      <c r="GZM12" s="925"/>
      <c r="GZN12" s="925"/>
      <c r="GZO12" s="925"/>
      <c r="GZP12" s="925"/>
      <c r="GZQ12" s="925"/>
      <c r="GZR12" s="925"/>
      <c r="GZS12" s="925"/>
      <c r="GZT12" s="925"/>
      <c r="GZU12" s="925"/>
      <c r="GZV12" s="925"/>
      <c r="GZW12" s="925"/>
      <c r="GZX12" s="925"/>
      <c r="GZY12" s="925"/>
      <c r="GZZ12" s="925"/>
      <c r="HAA12" s="925"/>
      <c r="HAB12" s="925"/>
      <c r="HAC12" s="925"/>
      <c r="HAD12" s="926"/>
      <c r="HAE12" s="924"/>
      <c r="HAF12" s="925"/>
      <c r="HAG12" s="925"/>
      <c r="HAH12" s="925"/>
      <c r="HAI12" s="925"/>
      <c r="HAJ12" s="925"/>
      <c r="HAK12" s="925"/>
      <c r="HAL12" s="925"/>
      <c r="HAM12" s="925"/>
      <c r="HAN12" s="925"/>
      <c r="HAO12" s="925"/>
      <c r="HAP12" s="925"/>
      <c r="HAQ12" s="925"/>
      <c r="HAR12" s="925"/>
      <c r="HAS12" s="925"/>
      <c r="HAT12" s="925"/>
      <c r="HAU12" s="925"/>
      <c r="HAV12" s="925"/>
      <c r="HAW12" s="925"/>
      <c r="HAX12" s="926"/>
      <c r="HAY12" s="924"/>
      <c r="HAZ12" s="925"/>
      <c r="HBA12" s="925"/>
      <c r="HBB12" s="925"/>
      <c r="HBC12" s="925"/>
      <c r="HBD12" s="925"/>
      <c r="HBE12" s="925"/>
      <c r="HBF12" s="925"/>
      <c r="HBG12" s="925"/>
      <c r="HBH12" s="925"/>
      <c r="HBI12" s="925"/>
      <c r="HBJ12" s="925"/>
      <c r="HBK12" s="925"/>
      <c r="HBL12" s="925"/>
      <c r="HBM12" s="925"/>
      <c r="HBN12" s="925"/>
      <c r="HBO12" s="925"/>
      <c r="HBP12" s="925"/>
      <c r="HBQ12" s="925"/>
      <c r="HBR12" s="926"/>
      <c r="HBS12" s="924"/>
      <c r="HBT12" s="925"/>
      <c r="HBU12" s="925"/>
      <c r="HBV12" s="925"/>
      <c r="HBW12" s="925"/>
      <c r="HBX12" s="925"/>
      <c r="HBY12" s="925"/>
      <c r="HBZ12" s="925"/>
      <c r="HCA12" s="925"/>
      <c r="HCB12" s="925"/>
      <c r="HCC12" s="925"/>
      <c r="HCD12" s="925"/>
      <c r="HCE12" s="925"/>
      <c r="HCF12" s="925"/>
      <c r="HCG12" s="925"/>
      <c r="HCH12" s="925"/>
      <c r="HCI12" s="925"/>
      <c r="HCJ12" s="925"/>
      <c r="HCK12" s="925"/>
      <c r="HCL12" s="926"/>
      <c r="HCM12" s="924"/>
      <c r="HCN12" s="925"/>
      <c r="HCO12" s="925"/>
      <c r="HCP12" s="925"/>
      <c r="HCQ12" s="925"/>
      <c r="HCR12" s="925"/>
      <c r="HCS12" s="925"/>
      <c r="HCT12" s="925"/>
      <c r="HCU12" s="925"/>
      <c r="HCV12" s="925"/>
      <c r="HCW12" s="925"/>
      <c r="HCX12" s="925"/>
      <c r="HCY12" s="925"/>
      <c r="HCZ12" s="925"/>
      <c r="HDA12" s="925"/>
      <c r="HDB12" s="925"/>
      <c r="HDC12" s="925"/>
      <c r="HDD12" s="925"/>
      <c r="HDE12" s="925"/>
      <c r="HDF12" s="926"/>
      <c r="HDG12" s="924"/>
      <c r="HDH12" s="925"/>
      <c r="HDI12" s="925"/>
      <c r="HDJ12" s="925"/>
      <c r="HDK12" s="925"/>
      <c r="HDL12" s="925"/>
      <c r="HDM12" s="925"/>
      <c r="HDN12" s="925"/>
      <c r="HDO12" s="925"/>
      <c r="HDP12" s="925"/>
      <c r="HDQ12" s="925"/>
      <c r="HDR12" s="925"/>
      <c r="HDS12" s="925"/>
      <c r="HDT12" s="925"/>
      <c r="HDU12" s="925"/>
      <c r="HDV12" s="925"/>
      <c r="HDW12" s="925"/>
      <c r="HDX12" s="925"/>
      <c r="HDY12" s="925"/>
      <c r="HDZ12" s="926"/>
      <c r="HEA12" s="924"/>
      <c r="HEB12" s="925"/>
      <c r="HEC12" s="925"/>
      <c r="HED12" s="925"/>
      <c r="HEE12" s="925"/>
      <c r="HEF12" s="925"/>
      <c r="HEG12" s="925"/>
      <c r="HEH12" s="925"/>
      <c r="HEI12" s="925"/>
      <c r="HEJ12" s="925"/>
      <c r="HEK12" s="925"/>
      <c r="HEL12" s="925"/>
      <c r="HEM12" s="925"/>
      <c r="HEN12" s="925"/>
      <c r="HEO12" s="925"/>
      <c r="HEP12" s="925"/>
      <c r="HEQ12" s="925"/>
      <c r="HER12" s="925"/>
      <c r="HES12" s="925"/>
      <c r="HET12" s="926"/>
      <c r="HEU12" s="924"/>
      <c r="HEV12" s="925"/>
      <c r="HEW12" s="925"/>
      <c r="HEX12" s="925"/>
      <c r="HEY12" s="925"/>
      <c r="HEZ12" s="925"/>
      <c r="HFA12" s="925"/>
      <c r="HFB12" s="925"/>
      <c r="HFC12" s="925"/>
      <c r="HFD12" s="925"/>
      <c r="HFE12" s="925"/>
      <c r="HFF12" s="925"/>
      <c r="HFG12" s="925"/>
      <c r="HFH12" s="925"/>
      <c r="HFI12" s="925"/>
      <c r="HFJ12" s="925"/>
      <c r="HFK12" s="925"/>
      <c r="HFL12" s="925"/>
      <c r="HFM12" s="925"/>
      <c r="HFN12" s="926"/>
      <c r="HFO12" s="924"/>
      <c r="HFP12" s="925"/>
      <c r="HFQ12" s="925"/>
      <c r="HFR12" s="925"/>
      <c r="HFS12" s="925"/>
      <c r="HFT12" s="925"/>
      <c r="HFU12" s="925"/>
      <c r="HFV12" s="925"/>
      <c r="HFW12" s="925"/>
      <c r="HFX12" s="925"/>
      <c r="HFY12" s="925"/>
      <c r="HFZ12" s="925"/>
      <c r="HGA12" s="925"/>
      <c r="HGB12" s="925"/>
      <c r="HGC12" s="925"/>
      <c r="HGD12" s="925"/>
      <c r="HGE12" s="925"/>
      <c r="HGF12" s="925"/>
      <c r="HGG12" s="925"/>
      <c r="HGH12" s="926"/>
      <c r="HGI12" s="924"/>
      <c r="HGJ12" s="925"/>
      <c r="HGK12" s="925"/>
      <c r="HGL12" s="925"/>
      <c r="HGM12" s="925"/>
      <c r="HGN12" s="925"/>
      <c r="HGO12" s="925"/>
      <c r="HGP12" s="925"/>
      <c r="HGQ12" s="925"/>
      <c r="HGR12" s="925"/>
      <c r="HGS12" s="925"/>
      <c r="HGT12" s="925"/>
      <c r="HGU12" s="925"/>
      <c r="HGV12" s="925"/>
      <c r="HGW12" s="925"/>
      <c r="HGX12" s="925"/>
      <c r="HGY12" s="925"/>
      <c r="HGZ12" s="925"/>
      <c r="HHA12" s="925"/>
      <c r="HHB12" s="926"/>
      <c r="HHC12" s="924"/>
      <c r="HHD12" s="925"/>
      <c r="HHE12" s="925"/>
      <c r="HHF12" s="925"/>
      <c r="HHG12" s="925"/>
      <c r="HHH12" s="925"/>
      <c r="HHI12" s="925"/>
      <c r="HHJ12" s="925"/>
      <c r="HHK12" s="925"/>
      <c r="HHL12" s="925"/>
      <c r="HHM12" s="925"/>
      <c r="HHN12" s="925"/>
      <c r="HHO12" s="925"/>
      <c r="HHP12" s="925"/>
      <c r="HHQ12" s="925"/>
      <c r="HHR12" s="925"/>
      <c r="HHS12" s="925"/>
      <c r="HHT12" s="925"/>
      <c r="HHU12" s="925"/>
      <c r="HHV12" s="926"/>
      <c r="HHW12" s="924"/>
      <c r="HHX12" s="925"/>
      <c r="HHY12" s="925"/>
      <c r="HHZ12" s="925"/>
      <c r="HIA12" s="925"/>
      <c r="HIB12" s="925"/>
      <c r="HIC12" s="925"/>
      <c r="HID12" s="925"/>
      <c r="HIE12" s="925"/>
      <c r="HIF12" s="925"/>
      <c r="HIG12" s="925"/>
      <c r="HIH12" s="925"/>
      <c r="HII12" s="925"/>
      <c r="HIJ12" s="925"/>
      <c r="HIK12" s="925"/>
      <c r="HIL12" s="925"/>
      <c r="HIM12" s="925"/>
      <c r="HIN12" s="925"/>
      <c r="HIO12" s="925"/>
      <c r="HIP12" s="926"/>
      <c r="HIQ12" s="924"/>
      <c r="HIR12" s="925"/>
      <c r="HIS12" s="925"/>
      <c r="HIT12" s="925"/>
      <c r="HIU12" s="925"/>
      <c r="HIV12" s="925"/>
      <c r="HIW12" s="925"/>
      <c r="HIX12" s="925"/>
      <c r="HIY12" s="925"/>
      <c r="HIZ12" s="925"/>
      <c r="HJA12" s="925"/>
      <c r="HJB12" s="925"/>
      <c r="HJC12" s="925"/>
      <c r="HJD12" s="925"/>
      <c r="HJE12" s="925"/>
      <c r="HJF12" s="925"/>
      <c r="HJG12" s="925"/>
      <c r="HJH12" s="925"/>
      <c r="HJI12" s="925"/>
      <c r="HJJ12" s="926"/>
      <c r="HJK12" s="924"/>
      <c r="HJL12" s="925"/>
      <c r="HJM12" s="925"/>
      <c r="HJN12" s="925"/>
      <c r="HJO12" s="925"/>
      <c r="HJP12" s="925"/>
      <c r="HJQ12" s="925"/>
      <c r="HJR12" s="925"/>
      <c r="HJS12" s="925"/>
      <c r="HJT12" s="925"/>
      <c r="HJU12" s="925"/>
      <c r="HJV12" s="925"/>
      <c r="HJW12" s="925"/>
      <c r="HJX12" s="925"/>
      <c r="HJY12" s="925"/>
      <c r="HJZ12" s="925"/>
      <c r="HKA12" s="925"/>
      <c r="HKB12" s="925"/>
      <c r="HKC12" s="925"/>
      <c r="HKD12" s="926"/>
      <c r="HKE12" s="924"/>
      <c r="HKF12" s="925"/>
      <c r="HKG12" s="925"/>
      <c r="HKH12" s="925"/>
      <c r="HKI12" s="925"/>
      <c r="HKJ12" s="925"/>
      <c r="HKK12" s="925"/>
      <c r="HKL12" s="925"/>
      <c r="HKM12" s="925"/>
      <c r="HKN12" s="925"/>
      <c r="HKO12" s="925"/>
      <c r="HKP12" s="925"/>
      <c r="HKQ12" s="925"/>
      <c r="HKR12" s="925"/>
      <c r="HKS12" s="925"/>
      <c r="HKT12" s="925"/>
      <c r="HKU12" s="925"/>
      <c r="HKV12" s="925"/>
      <c r="HKW12" s="925"/>
      <c r="HKX12" s="926"/>
      <c r="HKY12" s="924"/>
      <c r="HKZ12" s="925"/>
      <c r="HLA12" s="925"/>
      <c r="HLB12" s="925"/>
      <c r="HLC12" s="925"/>
      <c r="HLD12" s="925"/>
      <c r="HLE12" s="925"/>
      <c r="HLF12" s="925"/>
      <c r="HLG12" s="925"/>
      <c r="HLH12" s="925"/>
      <c r="HLI12" s="925"/>
      <c r="HLJ12" s="925"/>
      <c r="HLK12" s="925"/>
      <c r="HLL12" s="925"/>
      <c r="HLM12" s="925"/>
      <c r="HLN12" s="925"/>
      <c r="HLO12" s="925"/>
      <c r="HLP12" s="925"/>
      <c r="HLQ12" s="925"/>
      <c r="HLR12" s="926"/>
      <c r="HLS12" s="924"/>
      <c r="HLT12" s="925"/>
      <c r="HLU12" s="925"/>
      <c r="HLV12" s="925"/>
      <c r="HLW12" s="925"/>
      <c r="HLX12" s="925"/>
      <c r="HLY12" s="925"/>
      <c r="HLZ12" s="925"/>
      <c r="HMA12" s="925"/>
      <c r="HMB12" s="925"/>
      <c r="HMC12" s="925"/>
      <c r="HMD12" s="925"/>
      <c r="HME12" s="925"/>
      <c r="HMF12" s="925"/>
      <c r="HMG12" s="925"/>
      <c r="HMH12" s="925"/>
      <c r="HMI12" s="925"/>
      <c r="HMJ12" s="925"/>
      <c r="HMK12" s="925"/>
      <c r="HML12" s="926"/>
      <c r="HMM12" s="924"/>
      <c r="HMN12" s="925"/>
      <c r="HMO12" s="925"/>
      <c r="HMP12" s="925"/>
      <c r="HMQ12" s="925"/>
      <c r="HMR12" s="925"/>
      <c r="HMS12" s="925"/>
      <c r="HMT12" s="925"/>
      <c r="HMU12" s="925"/>
      <c r="HMV12" s="925"/>
      <c r="HMW12" s="925"/>
      <c r="HMX12" s="925"/>
      <c r="HMY12" s="925"/>
      <c r="HMZ12" s="925"/>
      <c r="HNA12" s="925"/>
      <c r="HNB12" s="925"/>
      <c r="HNC12" s="925"/>
      <c r="HND12" s="925"/>
      <c r="HNE12" s="925"/>
      <c r="HNF12" s="926"/>
      <c r="HNG12" s="924"/>
      <c r="HNH12" s="925"/>
      <c r="HNI12" s="925"/>
      <c r="HNJ12" s="925"/>
      <c r="HNK12" s="925"/>
      <c r="HNL12" s="925"/>
      <c r="HNM12" s="925"/>
      <c r="HNN12" s="925"/>
      <c r="HNO12" s="925"/>
      <c r="HNP12" s="925"/>
      <c r="HNQ12" s="925"/>
      <c r="HNR12" s="925"/>
      <c r="HNS12" s="925"/>
      <c r="HNT12" s="925"/>
      <c r="HNU12" s="925"/>
      <c r="HNV12" s="925"/>
      <c r="HNW12" s="925"/>
      <c r="HNX12" s="925"/>
      <c r="HNY12" s="925"/>
      <c r="HNZ12" s="926"/>
      <c r="HOA12" s="924"/>
      <c r="HOB12" s="925"/>
      <c r="HOC12" s="925"/>
      <c r="HOD12" s="925"/>
      <c r="HOE12" s="925"/>
      <c r="HOF12" s="925"/>
      <c r="HOG12" s="925"/>
      <c r="HOH12" s="925"/>
      <c r="HOI12" s="925"/>
      <c r="HOJ12" s="925"/>
      <c r="HOK12" s="925"/>
      <c r="HOL12" s="925"/>
      <c r="HOM12" s="925"/>
      <c r="HON12" s="925"/>
      <c r="HOO12" s="925"/>
      <c r="HOP12" s="925"/>
      <c r="HOQ12" s="925"/>
      <c r="HOR12" s="925"/>
      <c r="HOS12" s="925"/>
      <c r="HOT12" s="926"/>
      <c r="HOU12" s="924"/>
      <c r="HOV12" s="925"/>
      <c r="HOW12" s="925"/>
      <c r="HOX12" s="925"/>
      <c r="HOY12" s="925"/>
      <c r="HOZ12" s="925"/>
      <c r="HPA12" s="925"/>
      <c r="HPB12" s="925"/>
      <c r="HPC12" s="925"/>
      <c r="HPD12" s="925"/>
      <c r="HPE12" s="925"/>
      <c r="HPF12" s="925"/>
      <c r="HPG12" s="925"/>
      <c r="HPH12" s="925"/>
      <c r="HPI12" s="925"/>
      <c r="HPJ12" s="925"/>
      <c r="HPK12" s="925"/>
      <c r="HPL12" s="925"/>
      <c r="HPM12" s="925"/>
      <c r="HPN12" s="926"/>
      <c r="HPO12" s="924"/>
      <c r="HPP12" s="925"/>
      <c r="HPQ12" s="925"/>
      <c r="HPR12" s="925"/>
      <c r="HPS12" s="925"/>
      <c r="HPT12" s="925"/>
      <c r="HPU12" s="925"/>
      <c r="HPV12" s="925"/>
      <c r="HPW12" s="925"/>
      <c r="HPX12" s="925"/>
      <c r="HPY12" s="925"/>
      <c r="HPZ12" s="925"/>
      <c r="HQA12" s="925"/>
      <c r="HQB12" s="925"/>
      <c r="HQC12" s="925"/>
      <c r="HQD12" s="925"/>
      <c r="HQE12" s="925"/>
      <c r="HQF12" s="925"/>
      <c r="HQG12" s="925"/>
      <c r="HQH12" s="926"/>
      <c r="HQI12" s="924"/>
      <c r="HQJ12" s="925"/>
      <c r="HQK12" s="925"/>
      <c r="HQL12" s="925"/>
      <c r="HQM12" s="925"/>
      <c r="HQN12" s="925"/>
      <c r="HQO12" s="925"/>
      <c r="HQP12" s="925"/>
      <c r="HQQ12" s="925"/>
      <c r="HQR12" s="925"/>
      <c r="HQS12" s="925"/>
      <c r="HQT12" s="925"/>
      <c r="HQU12" s="925"/>
      <c r="HQV12" s="925"/>
      <c r="HQW12" s="925"/>
      <c r="HQX12" s="925"/>
      <c r="HQY12" s="925"/>
      <c r="HQZ12" s="925"/>
      <c r="HRA12" s="925"/>
      <c r="HRB12" s="926"/>
      <c r="HRC12" s="924"/>
      <c r="HRD12" s="925"/>
      <c r="HRE12" s="925"/>
      <c r="HRF12" s="925"/>
      <c r="HRG12" s="925"/>
      <c r="HRH12" s="925"/>
      <c r="HRI12" s="925"/>
      <c r="HRJ12" s="925"/>
      <c r="HRK12" s="925"/>
      <c r="HRL12" s="925"/>
      <c r="HRM12" s="925"/>
      <c r="HRN12" s="925"/>
      <c r="HRO12" s="925"/>
      <c r="HRP12" s="925"/>
      <c r="HRQ12" s="925"/>
      <c r="HRR12" s="925"/>
      <c r="HRS12" s="925"/>
      <c r="HRT12" s="925"/>
      <c r="HRU12" s="925"/>
      <c r="HRV12" s="926"/>
      <c r="HRW12" s="924"/>
      <c r="HRX12" s="925"/>
      <c r="HRY12" s="925"/>
      <c r="HRZ12" s="925"/>
      <c r="HSA12" s="925"/>
      <c r="HSB12" s="925"/>
      <c r="HSC12" s="925"/>
      <c r="HSD12" s="925"/>
      <c r="HSE12" s="925"/>
      <c r="HSF12" s="925"/>
      <c r="HSG12" s="925"/>
      <c r="HSH12" s="925"/>
      <c r="HSI12" s="925"/>
      <c r="HSJ12" s="925"/>
      <c r="HSK12" s="925"/>
      <c r="HSL12" s="925"/>
      <c r="HSM12" s="925"/>
      <c r="HSN12" s="925"/>
      <c r="HSO12" s="925"/>
      <c r="HSP12" s="926"/>
      <c r="HSQ12" s="924"/>
      <c r="HSR12" s="925"/>
      <c r="HSS12" s="925"/>
      <c r="HST12" s="925"/>
      <c r="HSU12" s="925"/>
      <c r="HSV12" s="925"/>
      <c r="HSW12" s="925"/>
      <c r="HSX12" s="925"/>
      <c r="HSY12" s="925"/>
      <c r="HSZ12" s="925"/>
      <c r="HTA12" s="925"/>
      <c r="HTB12" s="925"/>
      <c r="HTC12" s="925"/>
      <c r="HTD12" s="925"/>
      <c r="HTE12" s="925"/>
      <c r="HTF12" s="925"/>
      <c r="HTG12" s="925"/>
      <c r="HTH12" s="925"/>
      <c r="HTI12" s="925"/>
      <c r="HTJ12" s="926"/>
      <c r="HTK12" s="924"/>
      <c r="HTL12" s="925"/>
      <c r="HTM12" s="925"/>
      <c r="HTN12" s="925"/>
      <c r="HTO12" s="925"/>
      <c r="HTP12" s="925"/>
      <c r="HTQ12" s="925"/>
      <c r="HTR12" s="925"/>
      <c r="HTS12" s="925"/>
      <c r="HTT12" s="925"/>
      <c r="HTU12" s="925"/>
      <c r="HTV12" s="925"/>
      <c r="HTW12" s="925"/>
      <c r="HTX12" s="925"/>
      <c r="HTY12" s="925"/>
      <c r="HTZ12" s="925"/>
      <c r="HUA12" s="925"/>
      <c r="HUB12" s="925"/>
      <c r="HUC12" s="925"/>
      <c r="HUD12" s="926"/>
      <c r="HUE12" s="924"/>
      <c r="HUF12" s="925"/>
      <c r="HUG12" s="925"/>
      <c r="HUH12" s="925"/>
      <c r="HUI12" s="925"/>
      <c r="HUJ12" s="925"/>
      <c r="HUK12" s="925"/>
      <c r="HUL12" s="925"/>
      <c r="HUM12" s="925"/>
      <c r="HUN12" s="925"/>
      <c r="HUO12" s="925"/>
      <c r="HUP12" s="925"/>
      <c r="HUQ12" s="925"/>
      <c r="HUR12" s="925"/>
      <c r="HUS12" s="925"/>
      <c r="HUT12" s="925"/>
      <c r="HUU12" s="925"/>
      <c r="HUV12" s="925"/>
      <c r="HUW12" s="925"/>
      <c r="HUX12" s="926"/>
      <c r="HUY12" s="924"/>
      <c r="HUZ12" s="925"/>
      <c r="HVA12" s="925"/>
      <c r="HVB12" s="925"/>
      <c r="HVC12" s="925"/>
      <c r="HVD12" s="925"/>
      <c r="HVE12" s="925"/>
      <c r="HVF12" s="925"/>
      <c r="HVG12" s="925"/>
      <c r="HVH12" s="925"/>
      <c r="HVI12" s="925"/>
      <c r="HVJ12" s="925"/>
      <c r="HVK12" s="925"/>
      <c r="HVL12" s="925"/>
      <c r="HVM12" s="925"/>
      <c r="HVN12" s="925"/>
      <c r="HVO12" s="925"/>
      <c r="HVP12" s="925"/>
      <c r="HVQ12" s="925"/>
      <c r="HVR12" s="926"/>
      <c r="HVS12" s="924"/>
      <c r="HVT12" s="925"/>
      <c r="HVU12" s="925"/>
      <c r="HVV12" s="925"/>
      <c r="HVW12" s="925"/>
      <c r="HVX12" s="925"/>
      <c r="HVY12" s="925"/>
      <c r="HVZ12" s="925"/>
      <c r="HWA12" s="925"/>
      <c r="HWB12" s="925"/>
      <c r="HWC12" s="925"/>
      <c r="HWD12" s="925"/>
      <c r="HWE12" s="925"/>
      <c r="HWF12" s="925"/>
      <c r="HWG12" s="925"/>
      <c r="HWH12" s="925"/>
      <c r="HWI12" s="925"/>
      <c r="HWJ12" s="925"/>
      <c r="HWK12" s="925"/>
      <c r="HWL12" s="926"/>
      <c r="HWM12" s="924"/>
      <c r="HWN12" s="925"/>
      <c r="HWO12" s="925"/>
      <c r="HWP12" s="925"/>
      <c r="HWQ12" s="925"/>
      <c r="HWR12" s="925"/>
      <c r="HWS12" s="925"/>
      <c r="HWT12" s="925"/>
      <c r="HWU12" s="925"/>
      <c r="HWV12" s="925"/>
      <c r="HWW12" s="925"/>
      <c r="HWX12" s="925"/>
      <c r="HWY12" s="925"/>
      <c r="HWZ12" s="925"/>
      <c r="HXA12" s="925"/>
      <c r="HXB12" s="925"/>
      <c r="HXC12" s="925"/>
      <c r="HXD12" s="925"/>
      <c r="HXE12" s="925"/>
      <c r="HXF12" s="926"/>
      <c r="HXG12" s="924"/>
      <c r="HXH12" s="925"/>
      <c r="HXI12" s="925"/>
      <c r="HXJ12" s="925"/>
      <c r="HXK12" s="925"/>
      <c r="HXL12" s="925"/>
      <c r="HXM12" s="925"/>
      <c r="HXN12" s="925"/>
      <c r="HXO12" s="925"/>
      <c r="HXP12" s="925"/>
      <c r="HXQ12" s="925"/>
      <c r="HXR12" s="925"/>
      <c r="HXS12" s="925"/>
      <c r="HXT12" s="925"/>
      <c r="HXU12" s="925"/>
      <c r="HXV12" s="925"/>
      <c r="HXW12" s="925"/>
      <c r="HXX12" s="925"/>
      <c r="HXY12" s="925"/>
      <c r="HXZ12" s="926"/>
      <c r="HYA12" s="924"/>
      <c r="HYB12" s="925"/>
      <c r="HYC12" s="925"/>
      <c r="HYD12" s="925"/>
      <c r="HYE12" s="925"/>
      <c r="HYF12" s="925"/>
      <c r="HYG12" s="925"/>
      <c r="HYH12" s="925"/>
      <c r="HYI12" s="925"/>
      <c r="HYJ12" s="925"/>
      <c r="HYK12" s="925"/>
      <c r="HYL12" s="925"/>
      <c r="HYM12" s="925"/>
      <c r="HYN12" s="925"/>
      <c r="HYO12" s="925"/>
      <c r="HYP12" s="925"/>
      <c r="HYQ12" s="925"/>
      <c r="HYR12" s="925"/>
      <c r="HYS12" s="925"/>
      <c r="HYT12" s="926"/>
      <c r="HYU12" s="924"/>
      <c r="HYV12" s="925"/>
      <c r="HYW12" s="925"/>
      <c r="HYX12" s="925"/>
      <c r="HYY12" s="925"/>
      <c r="HYZ12" s="925"/>
      <c r="HZA12" s="925"/>
      <c r="HZB12" s="925"/>
      <c r="HZC12" s="925"/>
      <c r="HZD12" s="925"/>
      <c r="HZE12" s="925"/>
      <c r="HZF12" s="925"/>
      <c r="HZG12" s="925"/>
      <c r="HZH12" s="925"/>
      <c r="HZI12" s="925"/>
      <c r="HZJ12" s="925"/>
      <c r="HZK12" s="925"/>
      <c r="HZL12" s="925"/>
      <c r="HZM12" s="925"/>
      <c r="HZN12" s="926"/>
      <c r="HZO12" s="924"/>
      <c r="HZP12" s="925"/>
      <c r="HZQ12" s="925"/>
      <c r="HZR12" s="925"/>
      <c r="HZS12" s="925"/>
      <c r="HZT12" s="925"/>
      <c r="HZU12" s="925"/>
      <c r="HZV12" s="925"/>
      <c r="HZW12" s="925"/>
      <c r="HZX12" s="925"/>
      <c r="HZY12" s="925"/>
      <c r="HZZ12" s="925"/>
      <c r="IAA12" s="925"/>
      <c r="IAB12" s="925"/>
      <c r="IAC12" s="925"/>
      <c r="IAD12" s="925"/>
      <c r="IAE12" s="925"/>
      <c r="IAF12" s="925"/>
      <c r="IAG12" s="925"/>
      <c r="IAH12" s="926"/>
      <c r="IAI12" s="924"/>
      <c r="IAJ12" s="925"/>
      <c r="IAK12" s="925"/>
      <c r="IAL12" s="925"/>
      <c r="IAM12" s="925"/>
      <c r="IAN12" s="925"/>
      <c r="IAO12" s="925"/>
      <c r="IAP12" s="925"/>
      <c r="IAQ12" s="925"/>
      <c r="IAR12" s="925"/>
      <c r="IAS12" s="925"/>
      <c r="IAT12" s="925"/>
      <c r="IAU12" s="925"/>
      <c r="IAV12" s="925"/>
      <c r="IAW12" s="925"/>
      <c r="IAX12" s="925"/>
      <c r="IAY12" s="925"/>
      <c r="IAZ12" s="925"/>
      <c r="IBA12" s="925"/>
      <c r="IBB12" s="926"/>
      <c r="IBC12" s="924"/>
      <c r="IBD12" s="925"/>
      <c r="IBE12" s="925"/>
      <c r="IBF12" s="925"/>
      <c r="IBG12" s="925"/>
      <c r="IBH12" s="925"/>
      <c r="IBI12" s="925"/>
      <c r="IBJ12" s="925"/>
      <c r="IBK12" s="925"/>
      <c r="IBL12" s="925"/>
      <c r="IBM12" s="925"/>
      <c r="IBN12" s="925"/>
      <c r="IBO12" s="925"/>
      <c r="IBP12" s="925"/>
      <c r="IBQ12" s="925"/>
      <c r="IBR12" s="925"/>
      <c r="IBS12" s="925"/>
      <c r="IBT12" s="925"/>
      <c r="IBU12" s="925"/>
      <c r="IBV12" s="926"/>
      <c r="IBW12" s="924"/>
      <c r="IBX12" s="925"/>
      <c r="IBY12" s="925"/>
      <c r="IBZ12" s="925"/>
      <c r="ICA12" s="925"/>
      <c r="ICB12" s="925"/>
      <c r="ICC12" s="925"/>
      <c r="ICD12" s="925"/>
      <c r="ICE12" s="925"/>
      <c r="ICF12" s="925"/>
      <c r="ICG12" s="925"/>
      <c r="ICH12" s="925"/>
      <c r="ICI12" s="925"/>
      <c r="ICJ12" s="925"/>
      <c r="ICK12" s="925"/>
      <c r="ICL12" s="925"/>
      <c r="ICM12" s="925"/>
      <c r="ICN12" s="925"/>
      <c r="ICO12" s="925"/>
      <c r="ICP12" s="926"/>
      <c r="ICQ12" s="924"/>
      <c r="ICR12" s="925"/>
      <c r="ICS12" s="925"/>
      <c r="ICT12" s="925"/>
      <c r="ICU12" s="925"/>
      <c r="ICV12" s="925"/>
      <c r="ICW12" s="925"/>
      <c r="ICX12" s="925"/>
      <c r="ICY12" s="925"/>
      <c r="ICZ12" s="925"/>
      <c r="IDA12" s="925"/>
      <c r="IDB12" s="925"/>
      <c r="IDC12" s="925"/>
      <c r="IDD12" s="925"/>
      <c r="IDE12" s="925"/>
      <c r="IDF12" s="925"/>
      <c r="IDG12" s="925"/>
      <c r="IDH12" s="925"/>
      <c r="IDI12" s="925"/>
      <c r="IDJ12" s="926"/>
      <c r="IDK12" s="924"/>
      <c r="IDL12" s="925"/>
      <c r="IDM12" s="925"/>
      <c r="IDN12" s="925"/>
      <c r="IDO12" s="925"/>
      <c r="IDP12" s="925"/>
      <c r="IDQ12" s="925"/>
      <c r="IDR12" s="925"/>
      <c r="IDS12" s="925"/>
      <c r="IDT12" s="925"/>
      <c r="IDU12" s="925"/>
      <c r="IDV12" s="925"/>
      <c r="IDW12" s="925"/>
      <c r="IDX12" s="925"/>
      <c r="IDY12" s="925"/>
      <c r="IDZ12" s="925"/>
      <c r="IEA12" s="925"/>
      <c r="IEB12" s="925"/>
      <c r="IEC12" s="925"/>
      <c r="IED12" s="926"/>
      <c r="IEE12" s="924"/>
      <c r="IEF12" s="925"/>
      <c r="IEG12" s="925"/>
      <c r="IEH12" s="925"/>
      <c r="IEI12" s="925"/>
      <c r="IEJ12" s="925"/>
      <c r="IEK12" s="925"/>
      <c r="IEL12" s="925"/>
      <c r="IEM12" s="925"/>
      <c r="IEN12" s="925"/>
      <c r="IEO12" s="925"/>
      <c r="IEP12" s="925"/>
      <c r="IEQ12" s="925"/>
      <c r="IER12" s="925"/>
      <c r="IES12" s="925"/>
      <c r="IET12" s="925"/>
      <c r="IEU12" s="925"/>
      <c r="IEV12" s="925"/>
      <c r="IEW12" s="925"/>
      <c r="IEX12" s="926"/>
      <c r="IEY12" s="924"/>
      <c r="IEZ12" s="925"/>
      <c r="IFA12" s="925"/>
      <c r="IFB12" s="925"/>
      <c r="IFC12" s="925"/>
      <c r="IFD12" s="925"/>
      <c r="IFE12" s="925"/>
      <c r="IFF12" s="925"/>
      <c r="IFG12" s="925"/>
      <c r="IFH12" s="925"/>
      <c r="IFI12" s="925"/>
      <c r="IFJ12" s="925"/>
      <c r="IFK12" s="925"/>
      <c r="IFL12" s="925"/>
      <c r="IFM12" s="925"/>
      <c r="IFN12" s="925"/>
      <c r="IFO12" s="925"/>
      <c r="IFP12" s="925"/>
      <c r="IFQ12" s="925"/>
      <c r="IFR12" s="926"/>
      <c r="IFS12" s="924"/>
      <c r="IFT12" s="925"/>
      <c r="IFU12" s="925"/>
      <c r="IFV12" s="925"/>
      <c r="IFW12" s="925"/>
      <c r="IFX12" s="925"/>
      <c r="IFY12" s="925"/>
      <c r="IFZ12" s="925"/>
      <c r="IGA12" s="925"/>
      <c r="IGB12" s="925"/>
      <c r="IGC12" s="925"/>
      <c r="IGD12" s="925"/>
      <c r="IGE12" s="925"/>
      <c r="IGF12" s="925"/>
      <c r="IGG12" s="925"/>
      <c r="IGH12" s="925"/>
      <c r="IGI12" s="925"/>
      <c r="IGJ12" s="925"/>
      <c r="IGK12" s="925"/>
      <c r="IGL12" s="926"/>
      <c r="IGM12" s="924"/>
      <c r="IGN12" s="925"/>
      <c r="IGO12" s="925"/>
      <c r="IGP12" s="925"/>
      <c r="IGQ12" s="925"/>
      <c r="IGR12" s="925"/>
      <c r="IGS12" s="925"/>
      <c r="IGT12" s="925"/>
      <c r="IGU12" s="925"/>
      <c r="IGV12" s="925"/>
      <c r="IGW12" s="925"/>
      <c r="IGX12" s="925"/>
      <c r="IGY12" s="925"/>
      <c r="IGZ12" s="925"/>
      <c r="IHA12" s="925"/>
      <c r="IHB12" s="925"/>
      <c r="IHC12" s="925"/>
      <c r="IHD12" s="925"/>
      <c r="IHE12" s="925"/>
      <c r="IHF12" s="926"/>
      <c r="IHG12" s="924"/>
      <c r="IHH12" s="925"/>
      <c r="IHI12" s="925"/>
      <c r="IHJ12" s="925"/>
      <c r="IHK12" s="925"/>
      <c r="IHL12" s="925"/>
      <c r="IHM12" s="925"/>
      <c r="IHN12" s="925"/>
      <c r="IHO12" s="925"/>
      <c r="IHP12" s="925"/>
      <c r="IHQ12" s="925"/>
      <c r="IHR12" s="925"/>
      <c r="IHS12" s="925"/>
      <c r="IHT12" s="925"/>
      <c r="IHU12" s="925"/>
      <c r="IHV12" s="925"/>
      <c r="IHW12" s="925"/>
      <c r="IHX12" s="925"/>
      <c r="IHY12" s="925"/>
      <c r="IHZ12" s="926"/>
      <c r="IIA12" s="924"/>
      <c r="IIB12" s="925"/>
      <c r="IIC12" s="925"/>
      <c r="IID12" s="925"/>
      <c r="IIE12" s="925"/>
      <c r="IIF12" s="925"/>
      <c r="IIG12" s="925"/>
      <c r="IIH12" s="925"/>
      <c r="III12" s="925"/>
      <c r="IIJ12" s="925"/>
      <c r="IIK12" s="925"/>
      <c r="IIL12" s="925"/>
      <c r="IIM12" s="925"/>
      <c r="IIN12" s="925"/>
      <c r="IIO12" s="925"/>
      <c r="IIP12" s="925"/>
      <c r="IIQ12" s="925"/>
      <c r="IIR12" s="925"/>
      <c r="IIS12" s="925"/>
      <c r="IIT12" s="926"/>
      <c r="IIU12" s="924"/>
      <c r="IIV12" s="925"/>
      <c r="IIW12" s="925"/>
      <c r="IIX12" s="925"/>
      <c r="IIY12" s="925"/>
      <c r="IIZ12" s="925"/>
      <c r="IJA12" s="925"/>
      <c r="IJB12" s="925"/>
      <c r="IJC12" s="925"/>
      <c r="IJD12" s="925"/>
      <c r="IJE12" s="925"/>
      <c r="IJF12" s="925"/>
      <c r="IJG12" s="925"/>
      <c r="IJH12" s="925"/>
      <c r="IJI12" s="925"/>
      <c r="IJJ12" s="925"/>
      <c r="IJK12" s="925"/>
      <c r="IJL12" s="925"/>
      <c r="IJM12" s="925"/>
      <c r="IJN12" s="926"/>
      <c r="IJO12" s="924"/>
      <c r="IJP12" s="925"/>
      <c r="IJQ12" s="925"/>
      <c r="IJR12" s="925"/>
      <c r="IJS12" s="925"/>
      <c r="IJT12" s="925"/>
      <c r="IJU12" s="925"/>
      <c r="IJV12" s="925"/>
      <c r="IJW12" s="925"/>
      <c r="IJX12" s="925"/>
      <c r="IJY12" s="925"/>
      <c r="IJZ12" s="925"/>
      <c r="IKA12" s="925"/>
      <c r="IKB12" s="925"/>
      <c r="IKC12" s="925"/>
      <c r="IKD12" s="925"/>
      <c r="IKE12" s="925"/>
      <c r="IKF12" s="925"/>
      <c r="IKG12" s="925"/>
      <c r="IKH12" s="926"/>
      <c r="IKI12" s="924"/>
      <c r="IKJ12" s="925"/>
      <c r="IKK12" s="925"/>
      <c r="IKL12" s="925"/>
      <c r="IKM12" s="925"/>
      <c r="IKN12" s="925"/>
      <c r="IKO12" s="925"/>
      <c r="IKP12" s="925"/>
      <c r="IKQ12" s="925"/>
      <c r="IKR12" s="925"/>
      <c r="IKS12" s="925"/>
      <c r="IKT12" s="925"/>
      <c r="IKU12" s="925"/>
      <c r="IKV12" s="925"/>
      <c r="IKW12" s="925"/>
      <c r="IKX12" s="925"/>
      <c r="IKY12" s="925"/>
      <c r="IKZ12" s="925"/>
      <c r="ILA12" s="925"/>
      <c r="ILB12" s="926"/>
      <c r="ILC12" s="924"/>
      <c r="ILD12" s="925"/>
      <c r="ILE12" s="925"/>
      <c r="ILF12" s="925"/>
      <c r="ILG12" s="925"/>
      <c r="ILH12" s="925"/>
      <c r="ILI12" s="925"/>
      <c r="ILJ12" s="925"/>
      <c r="ILK12" s="925"/>
      <c r="ILL12" s="925"/>
      <c r="ILM12" s="925"/>
      <c r="ILN12" s="925"/>
      <c r="ILO12" s="925"/>
      <c r="ILP12" s="925"/>
      <c r="ILQ12" s="925"/>
      <c r="ILR12" s="925"/>
      <c r="ILS12" s="925"/>
      <c r="ILT12" s="925"/>
      <c r="ILU12" s="925"/>
      <c r="ILV12" s="926"/>
      <c r="ILW12" s="924"/>
      <c r="ILX12" s="925"/>
      <c r="ILY12" s="925"/>
      <c r="ILZ12" s="925"/>
      <c r="IMA12" s="925"/>
      <c r="IMB12" s="925"/>
      <c r="IMC12" s="925"/>
      <c r="IMD12" s="925"/>
      <c r="IME12" s="925"/>
      <c r="IMF12" s="925"/>
      <c r="IMG12" s="925"/>
      <c r="IMH12" s="925"/>
      <c r="IMI12" s="925"/>
      <c r="IMJ12" s="925"/>
      <c r="IMK12" s="925"/>
      <c r="IML12" s="925"/>
      <c r="IMM12" s="925"/>
      <c r="IMN12" s="925"/>
      <c r="IMO12" s="925"/>
      <c r="IMP12" s="926"/>
      <c r="IMQ12" s="924"/>
      <c r="IMR12" s="925"/>
      <c r="IMS12" s="925"/>
      <c r="IMT12" s="925"/>
      <c r="IMU12" s="925"/>
      <c r="IMV12" s="925"/>
      <c r="IMW12" s="925"/>
      <c r="IMX12" s="925"/>
      <c r="IMY12" s="925"/>
      <c r="IMZ12" s="925"/>
      <c r="INA12" s="925"/>
      <c r="INB12" s="925"/>
      <c r="INC12" s="925"/>
      <c r="IND12" s="925"/>
      <c r="INE12" s="925"/>
      <c r="INF12" s="925"/>
      <c r="ING12" s="925"/>
      <c r="INH12" s="925"/>
      <c r="INI12" s="925"/>
      <c r="INJ12" s="926"/>
      <c r="INK12" s="924"/>
      <c r="INL12" s="925"/>
      <c r="INM12" s="925"/>
      <c r="INN12" s="925"/>
      <c r="INO12" s="925"/>
      <c r="INP12" s="925"/>
      <c r="INQ12" s="925"/>
      <c r="INR12" s="925"/>
      <c r="INS12" s="925"/>
      <c r="INT12" s="925"/>
      <c r="INU12" s="925"/>
      <c r="INV12" s="925"/>
      <c r="INW12" s="925"/>
      <c r="INX12" s="925"/>
      <c r="INY12" s="925"/>
      <c r="INZ12" s="925"/>
      <c r="IOA12" s="925"/>
      <c r="IOB12" s="925"/>
      <c r="IOC12" s="925"/>
      <c r="IOD12" s="926"/>
      <c r="IOE12" s="924"/>
      <c r="IOF12" s="925"/>
      <c r="IOG12" s="925"/>
      <c r="IOH12" s="925"/>
      <c r="IOI12" s="925"/>
      <c r="IOJ12" s="925"/>
      <c r="IOK12" s="925"/>
      <c r="IOL12" s="925"/>
      <c r="IOM12" s="925"/>
      <c r="ION12" s="925"/>
      <c r="IOO12" s="925"/>
      <c r="IOP12" s="925"/>
      <c r="IOQ12" s="925"/>
      <c r="IOR12" s="925"/>
      <c r="IOS12" s="925"/>
      <c r="IOT12" s="925"/>
      <c r="IOU12" s="925"/>
      <c r="IOV12" s="925"/>
      <c r="IOW12" s="925"/>
      <c r="IOX12" s="926"/>
      <c r="IOY12" s="924"/>
      <c r="IOZ12" s="925"/>
      <c r="IPA12" s="925"/>
      <c r="IPB12" s="925"/>
      <c r="IPC12" s="925"/>
      <c r="IPD12" s="925"/>
      <c r="IPE12" s="925"/>
      <c r="IPF12" s="925"/>
      <c r="IPG12" s="925"/>
      <c r="IPH12" s="925"/>
      <c r="IPI12" s="925"/>
      <c r="IPJ12" s="925"/>
      <c r="IPK12" s="925"/>
      <c r="IPL12" s="925"/>
      <c r="IPM12" s="925"/>
      <c r="IPN12" s="925"/>
      <c r="IPO12" s="925"/>
      <c r="IPP12" s="925"/>
      <c r="IPQ12" s="925"/>
      <c r="IPR12" s="926"/>
      <c r="IPS12" s="924"/>
      <c r="IPT12" s="925"/>
      <c r="IPU12" s="925"/>
      <c r="IPV12" s="925"/>
      <c r="IPW12" s="925"/>
      <c r="IPX12" s="925"/>
      <c r="IPY12" s="925"/>
      <c r="IPZ12" s="925"/>
      <c r="IQA12" s="925"/>
      <c r="IQB12" s="925"/>
      <c r="IQC12" s="925"/>
      <c r="IQD12" s="925"/>
      <c r="IQE12" s="925"/>
      <c r="IQF12" s="925"/>
      <c r="IQG12" s="925"/>
      <c r="IQH12" s="925"/>
      <c r="IQI12" s="925"/>
      <c r="IQJ12" s="925"/>
      <c r="IQK12" s="925"/>
      <c r="IQL12" s="926"/>
      <c r="IQM12" s="924"/>
      <c r="IQN12" s="925"/>
      <c r="IQO12" s="925"/>
      <c r="IQP12" s="925"/>
      <c r="IQQ12" s="925"/>
      <c r="IQR12" s="925"/>
      <c r="IQS12" s="925"/>
      <c r="IQT12" s="925"/>
      <c r="IQU12" s="925"/>
      <c r="IQV12" s="925"/>
      <c r="IQW12" s="925"/>
      <c r="IQX12" s="925"/>
      <c r="IQY12" s="925"/>
      <c r="IQZ12" s="925"/>
      <c r="IRA12" s="925"/>
      <c r="IRB12" s="925"/>
      <c r="IRC12" s="925"/>
      <c r="IRD12" s="925"/>
      <c r="IRE12" s="925"/>
      <c r="IRF12" s="926"/>
      <c r="IRG12" s="924"/>
      <c r="IRH12" s="925"/>
      <c r="IRI12" s="925"/>
      <c r="IRJ12" s="925"/>
      <c r="IRK12" s="925"/>
      <c r="IRL12" s="925"/>
      <c r="IRM12" s="925"/>
      <c r="IRN12" s="925"/>
      <c r="IRO12" s="925"/>
      <c r="IRP12" s="925"/>
      <c r="IRQ12" s="925"/>
      <c r="IRR12" s="925"/>
      <c r="IRS12" s="925"/>
      <c r="IRT12" s="925"/>
      <c r="IRU12" s="925"/>
      <c r="IRV12" s="925"/>
      <c r="IRW12" s="925"/>
      <c r="IRX12" s="925"/>
      <c r="IRY12" s="925"/>
      <c r="IRZ12" s="926"/>
      <c r="ISA12" s="924"/>
      <c r="ISB12" s="925"/>
      <c r="ISC12" s="925"/>
      <c r="ISD12" s="925"/>
      <c r="ISE12" s="925"/>
      <c r="ISF12" s="925"/>
      <c r="ISG12" s="925"/>
      <c r="ISH12" s="925"/>
      <c r="ISI12" s="925"/>
      <c r="ISJ12" s="925"/>
      <c r="ISK12" s="925"/>
      <c r="ISL12" s="925"/>
      <c r="ISM12" s="925"/>
      <c r="ISN12" s="925"/>
      <c r="ISO12" s="925"/>
      <c r="ISP12" s="925"/>
      <c r="ISQ12" s="925"/>
      <c r="ISR12" s="925"/>
      <c r="ISS12" s="925"/>
      <c r="IST12" s="926"/>
      <c r="ISU12" s="924"/>
      <c r="ISV12" s="925"/>
      <c r="ISW12" s="925"/>
      <c r="ISX12" s="925"/>
      <c r="ISY12" s="925"/>
      <c r="ISZ12" s="925"/>
      <c r="ITA12" s="925"/>
      <c r="ITB12" s="925"/>
      <c r="ITC12" s="925"/>
      <c r="ITD12" s="925"/>
      <c r="ITE12" s="925"/>
      <c r="ITF12" s="925"/>
      <c r="ITG12" s="925"/>
      <c r="ITH12" s="925"/>
      <c r="ITI12" s="925"/>
      <c r="ITJ12" s="925"/>
      <c r="ITK12" s="925"/>
      <c r="ITL12" s="925"/>
      <c r="ITM12" s="925"/>
      <c r="ITN12" s="926"/>
      <c r="ITO12" s="924"/>
      <c r="ITP12" s="925"/>
      <c r="ITQ12" s="925"/>
      <c r="ITR12" s="925"/>
      <c r="ITS12" s="925"/>
      <c r="ITT12" s="925"/>
      <c r="ITU12" s="925"/>
      <c r="ITV12" s="925"/>
      <c r="ITW12" s="925"/>
      <c r="ITX12" s="925"/>
      <c r="ITY12" s="925"/>
      <c r="ITZ12" s="925"/>
      <c r="IUA12" s="925"/>
      <c r="IUB12" s="925"/>
      <c r="IUC12" s="925"/>
      <c r="IUD12" s="925"/>
      <c r="IUE12" s="925"/>
      <c r="IUF12" s="925"/>
      <c r="IUG12" s="925"/>
      <c r="IUH12" s="926"/>
      <c r="IUI12" s="924"/>
      <c r="IUJ12" s="925"/>
      <c r="IUK12" s="925"/>
      <c r="IUL12" s="925"/>
      <c r="IUM12" s="925"/>
      <c r="IUN12" s="925"/>
      <c r="IUO12" s="925"/>
      <c r="IUP12" s="925"/>
      <c r="IUQ12" s="925"/>
      <c r="IUR12" s="925"/>
      <c r="IUS12" s="925"/>
      <c r="IUT12" s="925"/>
      <c r="IUU12" s="925"/>
      <c r="IUV12" s="925"/>
      <c r="IUW12" s="925"/>
      <c r="IUX12" s="925"/>
      <c r="IUY12" s="925"/>
      <c r="IUZ12" s="925"/>
      <c r="IVA12" s="925"/>
      <c r="IVB12" s="926"/>
      <c r="IVC12" s="924"/>
      <c r="IVD12" s="925"/>
      <c r="IVE12" s="925"/>
      <c r="IVF12" s="925"/>
      <c r="IVG12" s="925"/>
      <c r="IVH12" s="925"/>
      <c r="IVI12" s="925"/>
      <c r="IVJ12" s="925"/>
      <c r="IVK12" s="925"/>
      <c r="IVL12" s="925"/>
      <c r="IVM12" s="925"/>
      <c r="IVN12" s="925"/>
      <c r="IVO12" s="925"/>
      <c r="IVP12" s="925"/>
      <c r="IVQ12" s="925"/>
      <c r="IVR12" s="925"/>
      <c r="IVS12" s="925"/>
      <c r="IVT12" s="925"/>
      <c r="IVU12" s="925"/>
      <c r="IVV12" s="926"/>
      <c r="IVW12" s="924"/>
      <c r="IVX12" s="925"/>
      <c r="IVY12" s="925"/>
      <c r="IVZ12" s="925"/>
      <c r="IWA12" s="925"/>
      <c r="IWB12" s="925"/>
      <c r="IWC12" s="925"/>
      <c r="IWD12" s="925"/>
      <c r="IWE12" s="925"/>
      <c r="IWF12" s="925"/>
      <c r="IWG12" s="925"/>
      <c r="IWH12" s="925"/>
      <c r="IWI12" s="925"/>
      <c r="IWJ12" s="925"/>
      <c r="IWK12" s="925"/>
      <c r="IWL12" s="925"/>
      <c r="IWM12" s="925"/>
      <c r="IWN12" s="925"/>
      <c r="IWO12" s="925"/>
      <c r="IWP12" s="926"/>
      <c r="IWQ12" s="924"/>
      <c r="IWR12" s="925"/>
      <c r="IWS12" s="925"/>
      <c r="IWT12" s="925"/>
      <c r="IWU12" s="925"/>
      <c r="IWV12" s="925"/>
      <c r="IWW12" s="925"/>
      <c r="IWX12" s="925"/>
      <c r="IWY12" s="925"/>
      <c r="IWZ12" s="925"/>
      <c r="IXA12" s="925"/>
      <c r="IXB12" s="925"/>
      <c r="IXC12" s="925"/>
      <c r="IXD12" s="925"/>
      <c r="IXE12" s="925"/>
      <c r="IXF12" s="925"/>
      <c r="IXG12" s="925"/>
      <c r="IXH12" s="925"/>
      <c r="IXI12" s="925"/>
      <c r="IXJ12" s="926"/>
      <c r="IXK12" s="924"/>
      <c r="IXL12" s="925"/>
      <c r="IXM12" s="925"/>
      <c r="IXN12" s="925"/>
      <c r="IXO12" s="925"/>
      <c r="IXP12" s="925"/>
      <c r="IXQ12" s="925"/>
      <c r="IXR12" s="925"/>
      <c r="IXS12" s="925"/>
      <c r="IXT12" s="925"/>
      <c r="IXU12" s="925"/>
      <c r="IXV12" s="925"/>
      <c r="IXW12" s="925"/>
      <c r="IXX12" s="925"/>
      <c r="IXY12" s="925"/>
      <c r="IXZ12" s="925"/>
      <c r="IYA12" s="925"/>
      <c r="IYB12" s="925"/>
      <c r="IYC12" s="925"/>
      <c r="IYD12" s="926"/>
      <c r="IYE12" s="924"/>
      <c r="IYF12" s="925"/>
      <c r="IYG12" s="925"/>
      <c r="IYH12" s="925"/>
      <c r="IYI12" s="925"/>
      <c r="IYJ12" s="925"/>
      <c r="IYK12" s="925"/>
      <c r="IYL12" s="925"/>
      <c r="IYM12" s="925"/>
      <c r="IYN12" s="925"/>
      <c r="IYO12" s="925"/>
      <c r="IYP12" s="925"/>
      <c r="IYQ12" s="925"/>
      <c r="IYR12" s="925"/>
      <c r="IYS12" s="925"/>
      <c r="IYT12" s="925"/>
      <c r="IYU12" s="925"/>
      <c r="IYV12" s="925"/>
      <c r="IYW12" s="925"/>
      <c r="IYX12" s="926"/>
      <c r="IYY12" s="924"/>
      <c r="IYZ12" s="925"/>
      <c r="IZA12" s="925"/>
      <c r="IZB12" s="925"/>
      <c r="IZC12" s="925"/>
      <c r="IZD12" s="925"/>
      <c r="IZE12" s="925"/>
      <c r="IZF12" s="925"/>
      <c r="IZG12" s="925"/>
      <c r="IZH12" s="925"/>
      <c r="IZI12" s="925"/>
      <c r="IZJ12" s="925"/>
      <c r="IZK12" s="925"/>
      <c r="IZL12" s="925"/>
      <c r="IZM12" s="925"/>
      <c r="IZN12" s="925"/>
      <c r="IZO12" s="925"/>
      <c r="IZP12" s="925"/>
      <c r="IZQ12" s="925"/>
      <c r="IZR12" s="926"/>
      <c r="IZS12" s="924"/>
      <c r="IZT12" s="925"/>
      <c r="IZU12" s="925"/>
      <c r="IZV12" s="925"/>
      <c r="IZW12" s="925"/>
      <c r="IZX12" s="925"/>
      <c r="IZY12" s="925"/>
      <c r="IZZ12" s="925"/>
      <c r="JAA12" s="925"/>
      <c r="JAB12" s="925"/>
      <c r="JAC12" s="925"/>
      <c r="JAD12" s="925"/>
      <c r="JAE12" s="925"/>
      <c r="JAF12" s="925"/>
      <c r="JAG12" s="925"/>
      <c r="JAH12" s="925"/>
      <c r="JAI12" s="925"/>
      <c r="JAJ12" s="925"/>
      <c r="JAK12" s="925"/>
      <c r="JAL12" s="926"/>
      <c r="JAM12" s="924"/>
      <c r="JAN12" s="925"/>
      <c r="JAO12" s="925"/>
      <c r="JAP12" s="925"/>
      <c r="JAQ12" s="925"/>
      <c r="JAR12" s="925"/>
      <c r="JAS12" s="925"/>
      <c r="JAT12" s="925"/>
      <c r="JAU12" s="925"/>
      <c r="JAV12" s="925"/>
      <c r="JAW12" s="925"/>
      <c r="JAX12" s="925"/>
      <c r="JAY12" s="925"/>
      <c r="JAZ12" s="925"/>
      <c r="JBA12" s="925"/>
      <c r="JBB12" s="925"/>
      <c r="JBC12" s="925"/>
      <c r="JBD12" s="925"/>
      <c r="JBE12" s="925"/>
      <c r="JBF12" s="926"/>
      <c r="JBG12" s="924"/>
      <c r="JBH12" s="925"/>
      <c r="JBI12" s="925"/>
      <c r="JBJ12" s="925"/>
      <c r="JBK12" s="925"/>
      <c r="JBL12" s="925"/>
      <c r="JBM12" s="925"/>
      <c r="JBN12" s="925"/>
      <c r="JBO12" s="925"/>
      <c r="JBP12" s="925"/>
      <c r="JBQ12" s="925"/>
      <c r="JBR12" s="925"/>
      <c r="JBS12" s="925"/>
      <c r="JBT12" s="925"/>
      <c r="JBU12" s="925"/>
      <c r="JBV12" s="925"/>
      <c r="JBW12" s="925"/>
      <c r="JBX12" s="925"/>
      <c r="JBY12" s="925"/>
      <c r="JBZ12" s="926"/>
      <c r="JCA12" s="924"/>
      <c r="JCB12" s="925"/>
      <c r="JCC12" s="925"/>
      <c r="JCD12" s="925"/>
      <c r="JCE12" s="925"/>
      <c r="JCF12" s="925"/>
      <c r="JCG12" s="925"/>
      <c r="JCH12" s="925"/>
      <c r="JCI12" s="925"/>
      <c r="JCJ12" s="925"/>
      <c r="JCK12" s="925"/>
      <c r="JCL12" s="925"/>
      <c r="JCM12" s="925"/>
      <c r="JCN12" s="925"/>
      <c r="JCO12" s="925"/>
      <c r="JCP12" s="925"/>
      <c r="JCQ12" s="925"/>
      <c r="JCR12" s="925"/>
      <c r="JCS12" s="925"/>
      <c r="JCT12" s="926"/>
      <c r="JCU12" s="924"/>
      <c r="JCV12" s="925"/>
      <c r="JCW12" s="925"/>
      <c r="JCX12" s="925"/>
      <c r="JCY12" s="925"/>
      <c r="JCZ12" s="925"/>
      <c r="JDA12" s="925"/>
      <c r="JDB12" s="925"/>
      <c r="JDC12" s="925"/>
      <c r="JDD12" s="925"/>
      <c r="JDE12" s="925"/>
      <c r="JDF12" s="925"/>
      <c r="JDG12" s="925"/>
      <c r="JDH12" s="925"/>
      <c r="JDI12" s="925"/>
      <c r="JDJ12" s="925"/>
      <c r="JDK12" s="925"/>
      <c r="JDL12" s="925"/>
      <c r="JDM12" s="925"/>
      <c r="JDN12" s="926"/>
      <c r="JDO12" s="924"/>
      <c r="JDP12" s="925"/>
      <c r="JDQ12" s="925"/>
      <c r="JDR12" s="925"/>
      <c r="JDS12" s="925"/>
      <c r="JDT12" s="925"/>
      <c r="JDU12" s="925"/>
      <c r="JDV12" s="925"/>
      <c r="JDW12" s="925"/>
      <c r="JDX12" s="925"/>
      <c r="JDY12" s="925"/>
      <c r="JDZ12" s="925"/>
      <c r="JEA12" s="925"/>
      <c r="JEB12" s="925"/>
      <c r="JEC12" s="925"/>
      <c r="JED12" s="925"/>
      <c r="JEE12" s="925"/>
      <c r="JEF12" s="925"/>
      <c r="JEG12" s="925"/>
      <c r="JEH12" s="926"/>
      <c r="JEI12" s="924"/>
      <c r="JEJ12" s="925"/>
      <c r="JEK12" s="925"/>
      <c r="JEL12" s="925"/>
      <c r="JEM12" s="925"/>
      <c r="JEN12" s="925"/>
      <c r="JEO12" s="925"/>
      <c r="JEP12" s="925"/>
      <c r="JEQ12" s="925"/>
      <c r="JER12" s="925"/>
      <c r="JES12" s="925"/>
      <c r="JET12" s="925"/>
      <c r="JEU12" s="925"/>
      <c r="JEV12" s="925"/>
      <c r="JEW12" s="925"/>
      <c r="JEX12" s="925"/>
      <c r="JEY12" s="925"/>
      <c r="JEZ12" s="925"/>
      <c r="JFA12" s="925"/>
      <c r="JFB12" s="926"/>
      <c r="JFC12" s="924"/>
      <c r="JFD12" s="925"/>
      <c r="JFE12" s="925"/>
      <c r="JFF12" s="925"/>
      <c r="JFG12" s="925"/>
      <c r="JFH12" s="925"/>
      <c r="JFI12" s="925"/>
      <c r="JFJ12" s="925"/>
      <c r="JFK12" s="925"/>
      <c r="JFL12" s="925"/>
      <c r="JFM12" s="925"/>
      <c r="JFN12" s="925"/>
      <c r="JFO12" s="925"/>
      <c r="JFP12" s="925"/>
      <c r="JFQ12" s="925"/>
      <c r="JFR12" s="925"/>
      <c r="JFS12" s="925"/>
      <c r="JFT12" s="925"/>
      <c r="JFU12" s="925"/>
      <c r="JFV12" s="926"/>
      <c r="JFW12" s="924"/>
      <c r="JFX12" s="925"/>
      <c r="JFY12" s="925"/>
      <c r="JFZ12" s="925"/>
      <c r="JGA12" s="925"/>
      <c r="JGB12" s="925"/>
      <c r="JGC12" s="925"/>
      <c r="JGD12" s="925"/>
      <c r="JGE12" s="925"/>
      <c r="JGF12" s="925"/>
      <c r="JGG12" s="925"/>
      <c r="JGH12" s="925"/>
      <c r="JGI12" s="925"/>
      <c r="JGJ12" s="925"/>
      <c r="JGK12" s="925"/>
      <c r="JGL12" s="925"/>
      <c r="JGM12" s="925"/>
      <c r="JGN12" s="925"/>
      <c r="JGO12" s="925"/>
      <c r="JGP12" s="926"/>
      <c r="JGQ12" s="924"/>
      <c r="JGR12" s="925"/>
      <c r="JGS12" s="925"/>
      <c r="JGT12" s="925"/>
      <c r="JGU12" s="925"/>
      <c r="JGV12" s="925"/>
      <c r="JGW12" s="925"/>
      <c r="JGX12" s="925"/>
      <c r="JGY12" s="925"/>
      <c r="JGZ12" s="925"/>
      <c r="JHA12" s="925"/>
      <c r="JHB12" s="925"/>
      <c r="JHC12" s="925"/>
      <c r="JHD12" s="925"/>
      <c r="JHE12" s="925"/>
      <c r="JHF12" s="925"/>
      <c r="JHG12" s="925"/>
      <c r="JHH12" s="925"/>
      <c r="JHI12" s="925"/>
      <c r="JHJ12" s="926"/>
      <c r="JHK12" s="924"/>
      <c r="JHL12" s="925"/>
      <c r="JHM12" s="925"/>
      <c r="JHN12" s="925"/>
      <c r="JHO12" s="925"/>
      <c r="JHP12" s="925"/>
      <c r="JHQ12" s="925"/>
      <c r="JHR12" s="925"/>
      <c r="JHS12" s="925"/>
      <c r="JHT12" s="925"/>
      <c r="JHU12" s="925"/>
      <c r="JHV12" s="925"/>
      <c r="JHW12" s="925"/>
      <c r="JHX12" s="925"/>
      <c r="JHY12" s="925"/>
      <c r="JHZ12" s="925"/>
      <c r="JIA12" s="925"/>
      <c r="JIB12" s="925"/>
      <c r="JIC12" s="925"/>
      <c r="JID12" s="926"/>
      <c r="JIE12" s="924"/>
      <c r="JIF12" s="925"/>
      <c r="JIG12" s="925"/>
      <c r="JIH12" s="925"/>
      <c r="JII12" s="925"/>
      <c r="JIJ12" s="925"/>
      <c r="JIK12" s="925"/>
      <c r="JIL12" s="925"/>
      <c r="JIM12" s="925"/>
      <c r="JIN12" s="925"/>
      <c r="JIO12" s="925"/>
      <c r="JIP12" s="925"/>
      <c r="JIQ12" s="925"/>
      <c r="JIR12" s="925"/>
      <c r="JIS12" s="925"/>
      <c r="JIT12" s="925"/>
      <c r="JIU12" s="925"/>
      <c r="JIV12" s="925"/>
      <c r="JIW12" s="925"/>
      <c r="JIX12" s="926"/>
      <c r="JIY12" s="924"/>
      <c r="JIZ12" s="925"/>
      <c r="JJA12" s="925"/>
      <c r="JJB12" s="925"/>
      <c r="JJC12" s="925"/>
      <c r="JJD12" s="925"/>
      <c r="JJE12" s="925"/>
      <c r="JJF12" s="925"/>
      <c r="JJG12" s="925"/>
      <c r="JJH12" s="925"/>
      <c r="JJI12" s="925"/>
      <c r="JJJ12" s="925"/>
      <c r="JJK12" s="925"/>
      <c r="JJL12" s="925"/>
      <c r="JJM12" s="925"/>
      <c r="JJN12" s="925"/>
      <c r="JJO12" s="925"/>
      <c r="JJP12" s="925"/>
      <c r="JJQ12" s="925"/>
      <c r="JJR12" s="926"/>
      <c r="JJS12" s="924"/>
      <c r="JJT12" s="925"/>
      <c r="JJU12" s="925"/>
      <c r="JJV12" s="925"/>
      <c r="JJW12" s="925"/>
      <c r="JJX12" s="925"/>
      <c r="JJY12" s="925"/>
      <c r="JJZ12" s="925"/>
      <c r="JKA12" s="925"/>
      <c r="JKB12" s="925"/>
      <c r="JKC12" s="925"/>
      <c r="JKD12" s="925"/>
      <c r="JKE12" s="925"/>
      <c r="JKF12" s="925"/>
      <c r="JKG12" s="925"/>
      <c r="JKH12" s="925"/>
      <c r="JKI12" s="925"/>
      <c r="JKJ12" s="925"/>
      <c r="JKK12" s="925"/>
      <c r="JKL12" s="926"/>
      <c r="JKM12" s="924"/>
      <c r="JKN12" s="925"/>
      <c r="JKO12" s="925"/>
      <c r="JKP12" s="925"/>
      <c r="JKQ12" s="925"/>
      <c r="JKR12" s="925"/>
      <c r="JKS12" s="925"/>
      <c r="JKT12" s="925"/>
      <c r="JKU12" s="925"/>
      <c r="JKV12" s="925"/>
      <c r="JKW12" s="925"/>
      <c r="JKX12" s="925"/>
      <c r="JKY12" s="925"/>
      <c r="JKZ12" s="925"/>
      <c r="JLA12" s="925"/>
      <c r="JLB12" s="925"/>
      <c r="JLC12" s="925"/>
      <c r="JLD12" s="925"/>
      <c r="JLE12" s="925"/>
      <c r="JLF12" s="926"/>
      <c r="JLG12" s="924"/>
      <c r="JLH12" s="925"/>
      <c r="JLI12" s="925"/>
      <c r="JLJ12" s="925"/>
      <c r="JLK12" s="925"/>
      <c r="JLL12" s="925"/>
      <c r="JLM12" s="925"/>
      <c r="JLN12" s="925"/>
      <c r="JLO12" s="925"/>
      <c r="JLP12" s="925"/>
      <c r="JLQ12" s="925"/>
      <c r="JLR12" s="925"/>
      <c r="JLS12" s="925"/>
      <c r="JLT12" s="925"/>
      <c r="JLU12" s="925"/>
      <c r="JLV12" s="925"/>
      <c r="JLW12" s="925"/>
      <c r="JLX12" s="925"/>
      <c r="JLY12" s="925"/>
      <c r="JLZ12" s="926"/>
      <c r="JMA12" s="924"/>
      <c r="JMB12" s="925"/>
      <c r="JMC12" s="925"/>
      <c r="JMD12" s="925"/>
      <c r="JME12" s="925"/>
      <c r="JMF12" s="925"/>
      <c r="JMG12" s="925"/>
      <c r="JMH12" s="925"/>
      <c r="JMI12" s="925"/>
      <c r="JMJ12" s="925"/>
      <c r="JMK12" s="925"/>
      <c r="JML12" s="925"/>
      <c r="JMM12" s="925"/>
      <c r="JMN12" s="925"/>
      <c r="JMO12" s="925"/>
      <c r="JMP12" s="925"/>
      <c r="JMQ12" s="925"/>
      <c r="JMR12" s="925"/>
      <c r="JMS12" s="925"/>
      <c r="JMT12" s="926"/>
      <c r="JMU12" s="924"/>
      <c r="JMV12" s="925"/>
      <c r="JMW12" s="925"/>
      <c r="JMX12" s="925"/>
      <c r="JMY12" s="925"/>
      <c r="JMZ12" s="925"/>
      <c r="JNA12" s="925"/>
      <c r="JNB12" s="925"/>
      <c r="JNC12" s="925"/>
      <c r="JND12" s="925"/>
      <c r="JNE12" s="925"/>
      <c r="JNF12" s="925"/>
      <c r="JNG12" s="925"/>
      <c r="JNH12" s="925"/>
      <c r="JNI12" s="925"/>
      <c r="JNJ12" s="925"/>
      <c r="JNK12" s="925"/>
      <c r="JNL12" s="925"/>
      <c r="JNM12" s="925"/>
      <c r="JNN12" s="926"/>
      <c r="JNO12" s="924"/>
      <c r="JNP12" s="925"/>
      <c r="JNQ12" s="925"/>
      <c r="JNR12" s="925"/>
      <c r="JNS12" s="925"/>
      <c r="JNT12" s="925"/>
      <c r="JNU12" s="925"/>
      <c r="JNV12" s="925"/>
      <c r="JNW12" s="925"/>
      <c r="JNX12" s="925"/>
      <c r="JNY12" s="925"/>
      <c r="JNZ12" s="925"/>
      <c r="JOA12" s="925"/>
      <c r="JOB12" s="925"/>
      <c r="JOC12" s="925"/>
      <c r="JOD12" s="925"/>
      <c r="JOE12" s="925"/>
      <c r="JOF12" s="925"/>
      <c r="JOG12" s="925"/>
      <c r="JOH12" s="926"/>
      <c r="JOI12" s="924"/>
      <c r="JOJ12" s="925"/>
      <c r="JOK12" s="925"/>
      <c r="JOL12" s="925"/>
      <c r="JOM12" s="925"/>
      <c r="JON12" s="925"/>
      <c r="JOO12" s="925"/>
      <c r="JOP12" s="925"/>
      <c r="JOQ12" s="925"/>
      <c r="JOR12" s="925"/>
      <c r="JOS12" s="925"/>
      <c r="JOT12" s="925"/>
      <c r="JOU12" s="925"/>
      <c r="JOV12" s="925"/>
      <c r="JOW12" s="925"/>
      <c r="JOX12" s="925"/>
      <c r="JOY12" s="925"/>
      <c r="JOZ12" s="925"/>
      <c r="JPA12" s="925"/>
      <c r="JPB12" s="926"/>
      <c r="JPC12" s="924"/>
      <c r="JPD12" s="925"/>
      <c r="JPE12" s="925"/>
      <c r="JPF12" s="925"/>
      <c r="JPG12" s="925"/>
      <c r="JPH12" s="925"/>
      <c r="JPI12" s="925"/>
      <c r="JPJ12" s="925"/>
      <c r="JPK12" s="925"/>
      <c r="JPL12" s="925"/>
      <c r="JPM12" s="925"/>
      <c r="JPN12" s="925"/>
      <c r="JPO12" s="925"/>
      <c r="JPP12" s="925"/>
      <c r="JPQ12" s="925"/>
      <c r="JPR12" s="925"/>
      <c r="JPS12" s="925"/>
      <c r="JPT12" s="925"/>
      <c r="JPU12" s="925"/>
      <c r="JPV12" s="926"/>
      <c r="JPW12" s="924"/>
      <c r="JPX12" s="925"/>
      <c r="JPY12" s="925"/>
      <c r="JPZ12" s="925"/>
      <c r="JQA12" s="925"/>
      <c r="JQB12" s="925"/>
      <c r="JQC12" s="925"/>
      <c r="JQD12" s="925"/>
      <c r="JQE12" s="925"/>
      <c r="JQF12" s="925"/>
      <c r="JQG12" s="925"/>
      <c r="JQH12" s="925"/>
      <c r="JQI12" s="925"/>
      <c r="JQJ12" s="925"/>
      <c r="JQK12" s="925"/>
      <c r="JQL12" s="925"/>
      <c r="JQM12" s="925"/>
      <c r="JQN12" s="925"/>
      <c r="JQO12" s="925"/>
      <c r="JQP12" s="926"/>
      <c r="JQQ12" s="924"/>
      <c r="JQR12" s="925"/>
      <c r="JQS12" s="925"/>
      <c r="JQT12" s="925"/>
      <c r="JQU12" s="925"/>
      <c r="JQV12" s="925"/>
      <c r="JQW12" s="925"/>
      <c r="JQX12" s="925"/>
      <c r="JQY12" s="925"/>
      <c r="JQZ12" s="925"/>
      <c r="JRA12" s="925"/>
      <c r="JRB12" s="925"/>
      <c r="JRC12" s="925"/>
      <c r="JRD12" s="925"/>
      <c r="JRE12" s="925"/>
      <c r="JRF12" s="925"/>
      <c r="JRG12" s="925"/>
      <c r="JRH12" s="925"/>
      <c r="JRI12" s="925"/>
      <c r="JRJ12" s="926"/>
      <c r="JRK12" s="924"/>
      <c r="JRL12" s="925"/>
      <c r="JRM12" s="925"/>
      <c r="JRN12" s="925"/>
      <c r="JRO12" s="925"/>
      <c r="JRP12" s="925"/>
      <c r="JRQ12" s="925"/>
      <c r="JRR12" s="925"/>
      <c r="JRS12" s="925"/>
      <c r="JRT12" s="925"/>
      <c r="JRU12" s="925"/>
      <c r="JRV12" s="925"/>
      <c r="JRW12" s="925"/>
      <c r="JRX12" s="925"/>
      <c r="JRY12" s="925"/>
      <c r="JRZ12" s="925"/>
      <c r="JSA12" s="925"/>
      <c r="JSB12" s="925"/>
      <c r="JSC12" s="925"/>
      <c r="JSD12" s="926"/>
      <c r="JSE12" s="924"/>
      <c r="JSF12" s="925"/>
      <c r="JSG12" s="925"/>
      <c r="JSH12" s="925"/>
      <c r="JSI12" s="925"/>
      <c r="JSJ12" s="925"/>
      <c r="JSK12" s="925"/>
      <c r="JSL12" s="925"/>
      <c r="JSM12" s="925"/>
      <c r="JSN12" s="925"/>
      <c r="JSO12" s="925"/>
      <c r="JSP12" s="925"/>
      <c r="JSQ12" s="925"/>
      <c r="JSR12" s="925"/>
      <c r="JSS12" s="925"/>
      <c r="JST12" s="925"/>
      <c r="JSU12" s="925"/>
      <c r="JSV12" s="925"/>
      <c r="JSW12" s="925"/>
      <c r="JSX12" s="926"/>
      <c r="JSY12" s="924"/>
      <c r="JSZ12" s="925"/>
      <c r="JTA12" s="925"/>
      <c r="JTB12" s="925"/>
      <c r="JTC12" s="925"/>
      <c r="JTD12" s="925"/>
      <c r="JTE12" s="925"/>
      <c r="JTF12" s="925"/>
      <c r="JTG12" s="925"/>
      <c r="JTH12" s="925"/>
      <c r="JTI12" s="925"/>
      <c r="JTJ12" s="925"/>
      <c r="JTK12" s="925"/>
      <c r="JTL12" s="925"/>
      <c r="JTM12" s="925"/>
      <c r="JTN12" s="925"/>
      <c r="JTO12" s="925"/>
      <c r="JTP12" s="925"/>
      <c r="JTQ12" s="925"/>
      <c r="JTR12" s="926"/>
      <c r="JTS12" s="924"/>
      <c r="JTT12" s="925"/>
      <c r="JTU12" s="925"/>
      <c r="JTV12" s="925"/>
      <c r="JTW12" s="925"/>
      <c r="JTX12" s="925"/>
      <c r="JTY12" s="925"/>
      <c r="JTZ12" s="925"/>
      <c r="JUA12" s="925"/>
      <c r="JUB12" s="925"/>
      <c r="JUC12" s="925"/>
      <c r="JUD12" s="925"/>
      <c r="JUE12" s="925"/>
      <c r="JUF12" s="925"/>
      <c r="JUG12" s="925"/>
      <c r="JUH12" s="925"/>
      <c r="JUI12" s="925"/>
      <c r="JUJ12" s="925"/>
      <c r="JUK12" s="925"/>
      <c r="JUL12" s="926"/>
      <c r="JUM12" s="924"/>
      <c r="JUN12" s="925"/>
      <c r="JUO12" s="925"/>
      <c r="JUP12" s="925"/>
      <c r="JUQ12" s="925"/>
      <c r="JUR12" s="925"/>
      <c r="JUS12" s="925"/>
      <c r="JUT12" s="925"/>
      <c r="JUU12" s="925"/>
      <c r="JUV12" s="925"/>
      <c r="JUW12" s="925"/>
      <c r="JUX12" s="925"/>
      <c r="JUY12" s="925"/>
      <c r="JUZ12" s="925"/>
      <c r="JVA12" s="925"/>
      <c r="JVB12" s="925"/>
      <c r="JVC12" s="925"/>
      <c r="JVD12" s="925"/>
      <c r="JVE12" s="925"/>
      <c r="JVF12" s="926"/>
      <c r="JVG12" s="924"/>
      <c r="JVH12" s="925"/>
      <c r="JVI12" s="925"/>
      <c r="JVJ12" s="925"/>
      <c r="JVK12" s="925"/>
      <c r="JVL12" s="925"/>
      <c r="JVM12" s="925"/>
      <c r="JVN12" s="925"/>
      <c r="JVO12" s="925"/>
      <c r="JVP12" s="925"/>
      <c r="JVQ12" s="925"/>
      <c r="JVR12" s="925"/>
      <c r="JVS12" s="925"/>
      <c r="JVT12" s="925"/>
      <c r="JVU12" s="925"/>
      <c r="JVV12" s="925"/>
      <c r="JVW12" s="925"/>
      <c r="JVX12" s="925"/>
      <c r="JVY12" s="925"/>
      <c r="JVZ12" s="926"/>
      <c r="JWA12" s="924"/>
      <c r="JWB12" s="925"/>
      <c r="JWC12" s="925"/>
      <c r="JWD12" s="925"/>
      <c r="JWE12" s="925"/>
      <c r="JWF12" s="925"/>
      <c r="JWG12" s="925"/>
      <c r="JWH12" s="925"/>
      <c r="JWI12" s="925"/>
      <c r="JWJ12" s="925"/>
      <c r="JWK12" s="925"/>
      <c r="JWL12" s="925"/>
      <c r="JWM12" s="925"/>
      <c r="JWN12" s="925"/>
      <c r="JWO12" s="925"/>
      <c r="JWP12" s="925"/>
      <c r="JWQ12" s="925"/>
      <c r="JWR12" s="925"/>
      <c r="JWS12" s="925"/>
      <c r="JWT12" s="926"/>
      <c r="JWU12" s="924"/>
      <c r="JWV12" s="925"/>
      <c r="JWW12" s="925"/>
      <c r="JWX12" s="925"/>
      <c r="JWY12" s="925"/>
      <c r="JWZ12" s="925"/>
      <c r="JXA12" s="925"/>
      <c r="JXB12" s="925"/>
      <c r="JXC12" s="925"/>
      <c r="JXD12" s="925"/>
      <c r="JXE12" s="925"/>
      <c r="JXF12" s="925"/>
      <c r="JXG12" s="925"/>
      <c r="JXH12" s="925"/>
      <c r="JXI12" s="925"/>
      <c r="JXJ12" s="925"/>
      <c r="JXK12" s="925"/>
      <c r="JXL12" s="925"/>
      <c r="JXM12" s="925"/>
      <c r="JXN12" s="926"/>
      <c r="JXO12" s="924"/>
      <c r="JXP12" s="925"/>
      <c r="JXQ12" s="925"/>
      <c r="JXR12" s="925"/>
      <c r="JXS12" s="925"/>
      <c r="JXT12" s="925"/>
      <c r="JXU12" s="925"/>
      <c r="JXV12" s="925"/>
      <c r="JXW12" s="925"/>
      <c r="JXX12" s="925"/>
      <c r="JXY12" s="925"/>
      <c r="JXZ12" s="925"/>
      <c r="JYA12" s="925"/>
      <c r="JYB12" s="925"/>
      <c r="JYC12" s="925"/>
      <c r="JYD12" s="925"/>
      <c r="JYE12" s="925"/>
      <c r="JYF12" s="925"/>
      <c r="JYG12" s="925"/>
      <c r="JYH12" s="926"/>
      <c r="JYI12" s="924"/>
      <c r="JYJ12" s="925"/>
      <c r="JYK12" s="925"/>
      <c r="JYL12" s="925"/>
      <c r="JYM12" s="925"/>
      <c r="JYN12" s="925"/>
      <c r="JYO12" s="925"/>
      <c r="JYP12" s="925"/>
      <c r="JYQ12" s="925"/>
      <c r="JYR12" s="925"/>
      <c r="JYS12" s="925"/>
      <c r="JYT12" s="925"/>
      <c r="JYU12" s="925"/>
      <c r="JYV12" s="925"/>
      <c r="JYW12" s="925"/>
      <c r="JYX12" s="925"/>
      <c r="JYY12" s="925"/>
      <c r="JYZ12" s="925"/>
      <c r="JZA12" s="925"/>
      <c r="JZB12" s="926"/>
      <c r="JZC12" s="924"/>
      <c r="JZD12" s="925"/>
      <c r="JZE12" s="925"/>
      <c r="JZF12" s="925"/>
      <c r="JZG12" s="925"/>
      <c r="JZH12" s="925"/>
      <c r="JZI12" s="925"/>
      <c r="JZJ12" s="925"/>
      <c r="JZK12" s="925"/>
      <c r="JZL12" s="925"/>
      <c r="JZM12" s="925"/>
      <c r="JZN12" s="925"/>
      <c r="JZO12" s="925"/>
      <c r="JZP12" s="925"/>
      <c r="JZQ12" s="925"/>
      <c r="JZR12" s="925"/>
      <c r="JZS12" s="925"/>
      <c r="JZT12" s="925"/>
      <c r="JZU12" s="925"/>
      <c r="JZV12" s="926"/>
      <c r="JZW12" s="924"/>
      <c r="JZX12" s="925"/>
      <c r="JZY12" s="925"/>
      <c r="JZZ12" s="925"/>
      <c r="KAA12" s="925"/>
      <c r="KAB12" s="925"/>
      <c r="KAC12" s="925"/>
      <c r="KAD12" s="925"/>
      <c r="KAE12" s="925"/>
      <c r="KAF12" s="925"/>
      <c r="KAG12" s="925"/>
      <c r="KAH12" s="925"/>
      <c r="KAI12" s="925"/>
      <c r="KAJ12" s="925"/>
      <c r="KAK12" s="925"/>
      <c r="KAL12" s="925"/>
      <c r="KAM12" s="925"/>
      <c r="KAN12" s="925"/>
      <c r="KAO12" s="925"/>
      <c r="KAP12" s="926"/>
      <c r="KAQ12" s="924"/>
      <c r="KAR12" s="925"/>
      <c r="KAS12" s="925"/>
      <c r="KAT12" s="925"/>
      <c r="KAU12" s="925"/>
      <c r="KAV12" s="925"/>
      <c r="KAW12" s="925"/>
      <c r="KAX12" s="925"/>
      <c r="KAY12" s="925"/>
      <c r="KAZ12" s="925"/>
      <c r="KBA12" s="925"/>
      <c r="KBB12" s="925"/>
      <c r="KBC12" s="925"/>
      <c r="KBD12" s="925"/>
      <c r="KBE12" s="925"/>
      <c r="KBF12" s="925"/>
      <c r="KBG12" s="925"/>
      <c r="KBH12" s="925"/>
      <c r="KBI12" s="925"/>
      <c r="KBJ12" s="926"/>
      <c r="KBK12" s="924"/>
      <c r="KBL12" s="925"/>
      <c r="KBM12" s="925"/>
      <c r="KBN12" s="925"/>
      <c r="KBO12" s="925"/>
      <c r="KBP12" s="925"/>
      <c r="KBQ12" s="925"/>
      <c r="KBR12" s="925"/>
      <c r="KBS12" s="925"/>
      <c r="KBT12" s="925"/>
      <c r="KBU12" s="925"/>
      <c r="KBV12" s="925"/>
      <c r="KBW12" s="925"/>
      <c r="KBX12" s="925"/>
      <c r="KBY12" s="925"/>
      <c r="KBZ12" s="925"/>
      <c r="KCA12" s="925"/>
      <c r="KCB12" s="925"/>
      <c r="KCC12" s="925"/>
      <c r="KCD12" s="926"/>
      <c r="KCE12" s="924"/>
      <c r="KCF12" s="925"/>
      <c r="KCG12" s="925"/>
      <c r="KCH12" s="925"/>
      <c r="KCI12" s="925"/>
      <c r="KCJ12" s="925"/>
      <c r="KCK12" s="925"/>
      <c r="KCL12" s="925"/>
      <c r="KCM12" s="925"/>
      <c r="KCN12" s="925"/>
      <c r="KCO12" s="925"/>
      <c r="KCP12" s="925"/>
      <c r="KCQ12" s="925"/>
      <c r="KCR12" s="925"/>
      <c r="KCS12" s="925"/>
      <c r="KCT12" s="925"/>
      <c r="KCU12" s="925"/>
      <c r="KCV12" s="925"/>
      <c r="KCW12" s="925"/>
      <c r="KCX12" s="926"/>
      <c r="KCY12" s="924"/>
      <c r="KCZ12" s="925"/>
      <c r="KDA12" s="925"/>
      <c r="KDB12" s="925"/>
      <c r="KDC12" s="925"/>
      <c r="KDD12" s="925"/>
      <c r="KDE12" s="925"/>
      <c r="KDF12" s="925"/>
      <c r="KDG12" s="925"/>
      <c r="KDH12" s="925"/>
      <c r="KDI12" s="925"/>
      <c r="KDJ12" s="925"/>
      <c r="KDK12" s="925"/>
      <c r="KDL12" s="925"/>
      <c r="KDM12" s="925"/>
      <c r="KDN12" s="925"/>
      <c r="KDO12" s="925"/>
      <c r="KDP12" s="925"/>
      <c r="KDQ12" s="925"/>
      <c r="KDR12" s="926"/>
      <c r="KDS12" s="924"/>
      <c r="KDT12" s="925"/>
      <c r="KDU12" s="925"/>
      <c r="KDV12" s="925"/>
      <c r="KDW12" s="925"/>
      <c r="KDX12" s="925"/>
      <c r="KDY12" s="925"/>
      <c r="KDZ12" s="925"/>
      <c r="KEA12" s="925"/>
      <c r="KEB12" s="925"/>
      <c r="KEC12" s="925"/>
      <c r="KED12" s="925"/>
      <c r="KEE12" s="925"/>
      <c r="KEF12" s="925"/>
      <c r="KEG12" s="925"/>
      <c r="KEH12" s="925"/>
      <c r="KEI12" s="925"/>
      <c r="KEJ12" s="925"/>
      <c r="KEK12" s="925"/>
      <c r="KEL12" s="926"/>
      <c r="KEM12" s="924"/>
      <c r="KEN12" s="925"/>
      <c r="KEO12" s="925"/>
      <c r="KEP12" s="925"/>
      <c r="KEQ12" s="925"/>
      <c r="KER12" s="925"/>
      <c r="KES12" s="925"/>
      <c r="KET12" s="925"/>
      <c r="KEU12" s="925"/>
      <c r="KEV12" s="925"/>
      <c r="KEW12" s="925"/>
      <c r="KEX12" s="925"/>
      <c r="KEY12" s="925"/>
      <c r="KEZ12" s="925"/>
      <c r="KFA12" s="925"/>
      <c r="KFB12" s="925"/>
      <c r="KFC12" s="925"/>
      <c r="KFD12" s="925"/>
      <c r="KFE12" s="925"/>
      <c r="KFF12" s="926"/>
      <c r="KFG12" s="924"/>
      <c r="KFH12" s="925"/>
      <c r="KFI12" s="925"/>
      <c r="KFJ12" s="925"/>
      <c r="KFK12" s="925"/>
      <c r="KFL12" s="925"/>
      <c r="KFM12" s="925"/>
      <c r="KFN12" s="925"/>
      <c r="KFO12" s="925"/>
      <c r="KFP12" s="925"/>
      <c r="KFQ12" s="925"/>
      <c r="KFR12" s="925"/>
      <c r="KFS12" s="925"/>
      <c r="KFT12" s="925"/>
      <c r="KFU12" s="925"/>
      <c r="KFV12" s="925"/>
      <c r="KFW12" s="925"/>
      <c r="KFX12" s="925"/>
      <c r="KFY12" s="925"/>
      <c r="KFZ12" s="926"/>
      <c r="KGA12" s="924"/>
      <c r="KGB12" s="925"/>
      <c r="KGC12" s="925"/>
      <c r="KGD12" s="925"/>
      <c r="KGE12" s="925"/>
      <c r="KGF12" s="925"/>
      <c r="KGG12" s="925"/>
      <c r="KGH12" s="925"/>
      <c r="KGI12" s="925"/>
      <c r="KGJ12" s="925"/>
      <c r="KGK12" s="925"/>
      <c r="KGL12" s="925"/>
      <c r="KGM12" s="925"/>
      <c r="KGN12" s="925"/>
      <c r="KGO12" s="925"/>
      <c r="KGP12" s="925"/>
      <c r="KGQ12" s="925"/>
      <c r="KGR12" s="925"/>
      <c r="KGS12" s="925"/>
      <c r="KGT12" s="926"/>
      <c r="KGU12" s="924"/>
      <c r="KGV12" s="925"/>
      <c r="KGW12" s="925"/>
      <c r="KGX12" s="925"/>
      <c r="KGY12" s="925"/>
      <c r="KGZ12" s="925"/>
      <c r="KHA12" s="925"/>
      <c r="KHB12" s="925"/>
      <c r="KHC12" s="925"/>
      <c r="KHD12" s="925"/>
      <c r="KHE12" s="925"/>
      <c r="KHF12" s="925"/>
      <c r="KHG12" s="925"/>
      <c r="KHH12" s="925"/>
      <c r="KHI12" s="925"/>
      <c r="KHJ12" s="925"/>
      <c r="KHK12" s="925"/>
      <c r="KHL12" s="925"/>
      <c r="KHM12" s="925"/>
      <c r="KHN12" s="926"/>
      <c r="KHO12" s="924"/>
      <c r="KHP12" s="925"/>
      <c r="KHQ12" s="925"/>
      <c r="KHR12" s="925"/>
      <c r="KHS12" s="925"/>
      <c r="KHT12" s="925"/>
      <c r="KHU12" s="925"/>
      <c r="KHV12" s="925"/>
      <c r="KHW12" s="925"/>
      <c r="KHX12" s="925"/>
      <c r="KHY12" s="925"/>
      <c r="KHZ12" s="925"/>
      <c r="KIA12" s="925"/>
      <c r="KIB12" s="925"/>
      <c r="KIC12" s="925"/>
      <c r="KID12" s="925"/>
      <c r="KIE12" s="925"/>
      <c r="KIF12" s="925"/>
      <c r="KIG12" s="925"/>
      <c r="KIH12" s="926"/>
      <c r="KII12" s="924"/>
      <c r="KIJ12" s="925"/>
      <c r="KIK12" s="925"/>
      <c r="KIL12" s="925"/>
      <c r="KIM12" s="925"/>
      <c r="KIN12" s="925"/>
      <c r="KIO12" s="925"/>
      <c r="KIP12" s="925"/>
      <c r="KIQ12" s="925"/>
      <c r="KIR12" s="925"/>
      <c r="KIS12" s="925"/>
      <c r="KIT12" s="925"/>
      <c r="KIU12" s="925"/>
      <c r="KIV12" s="925"/>
      <c r="KIW12" s="925"/>
      <c r="KIX12" s="925"/>
      <c r="KIY12" s="925"/>
      <c r="KIZ12" s="925"/>
      <c r="KJA12" s="925"/>
      <c r="KJB12" s="926"/>
      <c r="KJC12" s="924"/>
      <c r="KJD12" s="925"/>
      <c r="KJE12" s="925"/>
      <c r="KJF12" s="925"/>
      <c r="KJG12" s="925"/>
      <c r="KJH12" s="925"/>
      <c r="KJI12" s="925"/>
      <c r="KJJ12" s="925"/>
      <c r="KJK12" s="925"/>
      <c r="KJL12" s="925"/>
      <c r="KJM12" s="925"/>
      <c r="KJN12" s="925"/>
      <c r="KJO12" s="925"/>
      <c r="KJP12" s="925"/>
      <c r="KJQ12" s="925"/>
      <c r="KJR12" s="925"/>
      <c r="KJS12" s="925"/>
      <c r="KJT12" s="925"/>
      <c r="KJU12" s="925"/>
      <c r="KJV12" s="926"/>
      <c r="KJW12" s="924"/>
      <c r="KJX12" s="925"/>
      <c r="KJY12" s="925"/>
      <c r="KJZ12" s="925"/>
      <c r="KKA12" s="925"/>
      <c r="KKB12" s="925"/>
      <c r="KKC12" s="925"/>
      <c r="KKD12" s="925"/>
      <c r="KKE12" s="925"/>
      <c r="KKF12" s="925"/>
      <c r="KKG12" s="925"/>
      <c r="KKH12" s="925"/>
      <c r="KKI12" s="925"/>
      <c r="KKJ12" s="925"/>
      <c r="KKK12" s="925"/>
      <c r="KKL12" s="925"/>
      <c r="KKM12" s="925"/>
      <c r="KKN12" s="925"/>
      <c r="KKO12" s="925"/>
      <c r="KKP12" s="926"/>
      <c r="KKQ12" s="924"/>
      <c r="KKR12" s="925"/>
      <c r="KKS12" s="925"/>
      <c r="KKT12" s="925"/>
      <c r="KKU12" s="925"/>
      <c r="KKV12" s="925"/>
      <c r="KKW12" s="925"/>
      <c r="KKX12" s="925"/>
      <c r="KKY12" s="925"/>
      <c r="KKZ12" s="925"/>
      <c r="KLA12" s="925"/>
      <c r="KLB12" s="925"/>
      <c r="KLC12" s="925"/>
      <c r="KLD12" s="925"/>
      <c r="KLE12" s="925"/>
      <c r="KLF12" s="925"/>
      <c r="KLG12" s="925"/>
      <c r="KLH12" s="925"/>
      <c r="KLI12" s="925"/>
      <c r="KLJ12" s="926"/>
      <c r="KLK12" s="924"/>
      <c r="KLL12" s="925"/>
      <c r="KLM12" s="925"/>
      <c r="KLN12" s="925"/>
      <c r="KLO12" s="925"/>
      <c r="KLP12" s="925"/>
      <c r="KLQ12" s="925"/>
      <c r="KLR12" s="925"/>
      <c r="KLS12" s="925"/>
      <c r="KLT12" s="925"/>
      <c r="KLU12" s="925"/>
      <c r="KLV12" s="925"/>
      <c r="KLW12" s="925"/>
      <c r="KLX12" s="925"/>
      <c r="KLY12" s="925"/>
      <c r="KLZ12" s="925"/>
      <c r="KMA12" s="925"/>
      <c r="KMB12" s="925"/>
      <c r="KMC12" s="925"/>
      <c r="KMD12" s="926"/>
      <c r="KME12" s="924"/>
      <c r="KMF12" s="925"/>
      <c r="KMG12" s="925"/>
      <c r="KMH12" s="925"/>
      <c r="KMI12" s="925"/>
      <c r="KMJ12" s="925"/>
      <c r="KMK12" s="925"/>
      <c r="KML12" s="925"/>
      <c r="KMM12" s="925"/>
      <c r="KMN12" s="925"/>
      <c r="KMO12" s="925"/>
      <c r="KMP12" s="925"/>
      <c r="KMQ12" s="925"/>
      <c r="KMR12" s="925"/>
      <c r="KMS12" s="925"/>
      <c r="KMT12" s="925"/>
      <c r="KMU12" s="925"/>
      <c r="KMV12" s="925"/>
      <c r="KMW12" s="925"/>
      <c r="KMX12" s="926"/>
      <c r="KMY12" s="924"/>
      <c r="KMZ12" s="925"/>
      <c r="KNA12" s="925"/>
      <c r="KNB12" s="925"/>
      <c r="KNC12" s="925"/>
      <c r="KND12" s="925"/>
      <c r="KNE12" s="925"/>
      <c r="KNF12" s="925"/>
      <c r="KNG12" s="925"/>
      <c r="KNH12" s="925"/>
      <c r="KNI12" s="925"/>
      <c r="KNJ12" s="925"/>
      <c r="KNK12" s="925"/>
      <c r="KNL12" s="925"/>
      <c r="KNM12" s="925"/>
      <c r="KNN12" s="925"/>
      <c r="KNO12" s="925"/>
      <c r="KNP12" s="925"/>
      <c r="KNQ12" s="925"/>
      <c r="KNR12" s="926"/>
      <c r="KNS12" s="924"/>
      <c r="KNT12" s="925"/>
      <c r="KNU12" s="925"/>
      <c r="KNV12" s="925"/>
      <c r="KNW12" s="925"/>
      <c r="KNX12" s="925"/>
      <c r="KNY12" s="925"/>
      <c r="KNZ12" s="925"/>
      <c r="KOA12" s="925"/>
      <c r="KOB12" s="925"/>
      <c r="KOC12" s="925"/>
      <c r="KOD12" s="925"/>
      <c r="KOE12" s="925"/>
      <c r="KOF12" s="925"/>
      <c r="KOG12" s="925"/>
      <c r="KOH12" s="925"/>
      <c r="KOI12" s="925"/>
      <c r="KOJ12" s="925"/>
      <c r="KOK12" s="925"/>
      <c r="KOL12" s="926"/>
      <c r="KOM12" s="924"/>
      <c r="KON12" s="925"/>
      <c r="KOO12" s="925"/>
      <c r="KOP12" s="925"/>
      <c r="KOQ12" s="925"/>
      <c r="KOR12" s="925"/>
      <c r="KOS12" s="925"/>
      <c r="KOT12" s="925"/>
      <c r="KOU12" s="925"/>
      <c r="KOV12" s="925"/>
      <c r="KOW12" s="925"/>
      <c r="KOX12" s="925"/>
      <c r="KOY12" s="925"/>
      <c r="KOZ12" s="925"/>
      <c r="KPA12" s="925"/>
      <c r="KPB12" s="925"/>
      <c r="KPC12" s="925"/>
      <c r="KPD12" s="925"/>
      <c r="KPE12" s="925"/>
      <c r="KPF12" s="926"/>
      <c r="KPG12" s="924"/>
      <c r="KPH12" s="925"/>
      <c r="KPI12" s="925"/>
      <c r="KPJ12" s="925"/>
      <c r="KPK12" s="925"/>
      <c r="KPL12" s="925"/>
      <c r="KPM12" s="925"/>
      <c r="KPN12" s="925"/>
      <c r="KPO12" s="925"/>
      <c r="KPP12" s="925"/>
      <c r="KPQ12" s="925"/>
      <c r="KPR12" s="925"/>
      <c r="KPS12" s="925"/>
      <c r="KPT12" s="925"/>
      <c r="KPU12" s="925"/>
      <c r="KPV12" s="925"/>
      <c r="KPW12" s="925"/>
      <c r="KPX12" s="925"/>
      <c r="KPY12" s="925"/>
      <c r="KPZ12" s="926"/>
      <c r="KQA12" s="924"/>
      <c r="KQB12" s="925"/>
      <c r="KQC12" s="925"/>
      <c r="KQD12" s="925"/>
      <c r="KQE12" s="925"/>
      <c r="KQF12" s="925"/>
      <c r="KQG12" s="925"/>
      <c r="KQH12" s="925"/>
      <c r="KQI12" s="925"/>
      <c r="KQJ12" s="925"/>
      <c r="KQK12" s="925"/>
      <c r="KQL12" s="925"/>
      <c r="KQM12" s="925"/>
      <c r="KQN12" s="925"/>
      <c r="KQO12" s="925"/>
      <c r="KQP12" s="925"/>
      <c r="KQQ12" s="925"/>
      <c r="KQR12" s="925"/>
      <c r="KQS12" s="925"/>
      <c r="KQT12" s="926"/>
      <c r="KQU12" s="924"/>
      <c r="KQV12" s="925"/>
      <c r="KQW12" s="925"/>
      <c r="KQX12" s="925"/>
      <c r="KQY12" s="925"/>
      <c r="KQZ12" s="925"/>
      <c r="KRA12" s="925"/>
      <c r="KRB12" s="925"/>
      <c r="KRC12" s="925"/>
      <c r="KRD12" s="925"/>
      <c r="KRE12" s="925"/>
      <c r="KRF12" s="925"/>
      <c r="KRG12" s="925"/>
      <c r="KRH12" s="925"/>
      <c r="KRI12" s="925"/>
      <c r="KRJ12" s="925"/>
      <c r="KRK12" s="925"/>
      <c r="KRL12" s="925"/>
      <c r="KRM12" s="925"/>
      <c r="KRN12" s="926"/>
      <c r="KRO12" s="924"/>
      <c r="KRP12" s="925"/>
      <c r="KRQ12" s="925"/>
      <c r="KRR12" s="925"/>
      <c r="KRS12" s="925"/>
      <c r="KRT12" s="925"/>
      <c r="KRU12" s="925"/>
      <c r="KRV12" s="925"/>
      <c r="KRW12" s="925"/>
      <c r="KRX12" s="925"/>
      <c r="KRY12" s="925"/>
      <c r="KRZ12" s="925"/>
      <c r="KSA12" s="925"/>
      <c r="KSB12" s="925"/>
      <c r="KSC12" s="925"/>
      <c r="KSD12" s="925"/>
      <c r="KSE12" s="925"/>
      <c r="KSF12" s="925"/>
      <c r="KSG12" s="925"/>
      <c r="KSH12" s="926"/>
      <c r="KSI12" s="924"/>
      <c r="KSJ12" s="925"/>
      <c r="KSK12" s="925"/>
      <c r="KSL12" s="925"/>
      <c r="KSM12" s="925"/>
      <c r="KSN12" s="925"/>
      <c r="KSO12" s="925"/>
      <c r="KSP12" s="925"/>
      <c r="KSQ12" s="925"/>
      <c r="KSR12" s="925"/>
      <c r="KSS12" s="925"/>
      <c r="KST12" s="925"/>
      <c r="KSU12" s="925"/>
      <c r="KSV12" s="925"/>
      <c r="KSW12" s="925"/>
      <c r="KSX12" s="925"/>
      <c r="KSY12" s="925"/>
      <c r="KSZ12" s="925"/>
      <c r="KTA12" s="925"/>
      <c r="KTB12" s="926"/>
      <c r="KTC12" s="924"/>
      <c r="KTD12" s="925"/>
      <c r="KTE12" s="925"/>
      <c r="KTF12" s="925"/>
      <c r="KTG12" s="925"/>
      <c r="KTH12" s="925"/>
      <c r="KTI12" s="925"/>
      <c r="KTJ12" s="925"/>
      <c r="KTK12" s="925"/>
      <c r="KTL12" s="925"/>
      <c r="KTM12" s="925"/>
      <c r="KTN12" s="925"/>
      <c r="KTO12" s="925"/>
      <c r="KTP12" s="925"/>
      <c r="KTQ12" s="925"/>
      <c r="KTR12" s="925"/>
      <c r="KTS12" s="925"/>
      <c r="KTT12" s="925"/>
      <c r="KTU12" s="925"/>
      <c r="KTV12" s="926"/>
      <c r="KTW12" s="924"/>
      <c r="KTX12" s="925"/>
      <c r="KTY12" s="925"/>
      <c r="KTZ12" s="925"/>
      <c r="KUA12" s="925"/>
      <c r="KUB12" s="925"/>
      <c r="KUC12" s="925"/>
      <c r="KUD12" s="925"/>
      <c r="KUE12" s="925"/>
      <c r="KUF12" s="925"/>
      <c r="KUG12" s="925"/>
      <c r="KUH12" s="925"/>
      <c r="KUI12" s="925"/>
      <c r="KUJ12" s="925"/>
      <c r="KUK12" s="925"/>
      <c r="KUL12" s="925"/>
      <c r="KUM12" s="925"/>
      <c r="KUN12" s="925"/>
      <c r="KUO12" s="925"/>
      <c r="KUP12" s="926"/>
      <c r="KUQ12" s="924"/>
      <c r="KUR12" s="925"/>
      <c r="KUS12" s="925"/>
      <c r="KUT12" s="925"/>
      <c r="KUU12" s="925"/>
      <c r="KUV12" s="925"/>
      <c r="KUW12" s="925"/>
      <c r="KUX12" s="925"/>
      <c r="KUY12" s="925"/>
      <c r="KUZ12" s="925"/>
      <c r="KVA12" s="925"/>
      <c r="KVB12" s="925"/>
      <c r="KVC12" s="925"/>
      <c r="KVD12" s="925"/>
      <c r="KVE12" s="925"/>
      <c r="KVF12" s="925"/>
      <c r="KVG12" s="925"/>
      <c r="KVH12" s="925"/>
      <c r="KVI12" s="925"/>
      <c r="KVJ12" s="926"/>
      <c r="KVK12" s="924"/>
      <c r="KVL12" s="925"/>
      <c r="KVM12" s="925"/>
      <c r="KVN12" s="925"/>
      <c r="KVO12" s="925"/>
      <c r="KVP12" s="925"/>
      <c r="KVQ12" s="925"/>
      <c r="KVR12" s="925"/>
      <c r="KVS12" s="925"/>
      <c r="KVT12" s="925"/>
      <c r="KVU12" s="925"/>
      <c r="KVV12" s="925"/>
      <c r="KVW12" s="925"/>
      <c r="KVX12" s="925"/>
      <c r="KVY12" s="925"/>
      <c r="KVZ12" s="925"/>
      <c r="KWA12" s="925"/>
      <c r="KWB12" s="925"/>
      <c r="KWC12" s="925"/>
      <c r="KWD12" s="926"/>
      <c r="KWE12" s="924"/>
      <c r="KWF12" s="925"/>
      <c r="KWG12" s="925"/>
      <c r="KWH12" s="925"/>
      <c r="KWI12" s="925"/>
      <c r="KWJ12" s="925"/>
      <c r="KWK12" s="925"/>
      <c r="KWL12" s="925"/>
      <c r="KWM12" s="925"/>
      <c r="KWN12" s="925"/>
      <c r="KWO12" s="925"/>
      <c r="KWP12" s="925"/>
      <c r="KWQ12" s="925"/>
      <c r="KWR12" s="925"/>
      <c r="KWS12" s="925"/>
      <c r="KWT12" s="925"/>
      <c r="KWU12" s="925"/>
      <c r="KWV12" s="925"/>
      <c r="KWW12" s="925"/>
      <c r="KWX12" s="926"/>
      <c r="KWY12" s="924"/>
      <c r="KWZ12" s="925"/>
      <c r="KXA12" s="925"/>
      <c r="KXB12" s="925"/>
      <c r="KXC12" s="925"/>
      <c r="KXD12" s="925"/>
      <c r="KXE12" s="925"/>
      <c r="KXF12" s="925"/>
      <c r="KXG12" s="925"/>
      <c r="KXH12" s="925"/>
      <c r="KXI12" s="925"/>
      <c r="KXJ12" s="925"/>
      <c r="KXK12" s="925"/>
      <c r="KXL12" s="925"/>
      <c r="KXM12" s="925"/>
      <c r="KXN12" s="925"/>
      <c r="KXO12" s="925"/>
      <c r="KXP12" s="925"/>
      <c r="KXQ12" s="925"/>
      <c r="KXR12" s="926"/>
      <c r="KXS12" s="924"/>
      <c r="KXT12" s="925"/>
      <c r="KXU12" s="925"/>
      <c r="KXV12" s="925"/>
      <c r="KXW12" s="925"/>
      <c r="KXX12" s="925"/>
      <c r="KXY12" s="925"/>
      <c r="KXZ12" s="925"/>
      <c r="KYA12" s="925"/>
      <c r="KYB12" s="925"/>
      <c r="KYC12" s="925"/>
      <c r="KYD12" s="925"/>
      <c r="KYE12" s="925"/>
      <c r="KYF12" s="925"/>
      <c r="KYG12" s="925"/>
      <c r="KYH12" s="925"/>
      <c r="KYI12" s="925"/>
      <c r="KYJ12" s="925"/>
      <c r="KYK12" s="925"/>
      <c r="KYL12" s="926"/>
      <c r="KYM12" s="924"/>
      <c r="KYN12" s="925"/>
      <c r="KYO12" s="925"/>
      <c r="KYP12" s="925"/>
      <c r="KYQ12" s="925"/>
      <c r="KYR12" s="925"/>
      <c r="KYS12" s="925"/>
      <c r="KYT12" s="925"/>
      <c r="KYU12" s="925"/>
      <c r="KYV12" s="925"/>
      <c r="KYW12" s="925"/>
      <c r="KYX12" s="925"/>
      <c r="KYY12" s="925"/>
      <c r="KYZ12" s="925"/>
      <c r="KZA12" s="925"/>
      <c r="KZB12" s="925"/>
      <c r="KZC12" s="925"/>
      <c r="KZD12" s="925"/>
      <c r="KZE12" s="925"/>
      <c r="KZF12" s="926"/>
      <c r="KZG12" s="924"/>
      <c r="KZH12" s="925"/>
      <c r="KZI12" s="925"/>
      <c r="KZJ12" s="925"/>
      <c r="KZK12" s="925"/>
      <c r="KZL12" s="925"/>
      <c r="KZM12" s="925"/>
      <c r="KZN12" s="925"/>
      <c r="KZO12" s="925"/>
      <c r="KZP12" s="925"/>
      <c r="KZQ12" s="925"/>
      <c r="KZR12" s="925"/>
      <c r="KZS12" s="925"/>
      <c r="KZT12" s="925"/>
      <c r="KZU12" s="925"/>
      <c r="KZV12" s="925"/>
      <c r="KZW12" s="925"/>
      <c r="KZX12" s="925"/>
      <c r="KZY12" s="925"/>
      <c r="KZZ12" s="926"/>
      <c r="LAA12" s="924"/>
      <c r="LAB12" s="925"/>
      <c r="LAC12" s="925"/>
      <c r="LAD12" s="925"/>
      <c r="LAE12" s="925"/>
      <c r="LAF12" s="925"/>
      <c r="LAG12" s="925"/>
      <c r="LAH12" s="925"/>
      <c r="LAI12" s="925"/>
      <c r="LAJ12" s="925"/>
      <c r="LAK12" s="925"/>
      <c r="LAL12" s="925"/>
      <c r="LAM12" s="925"/>
      <c r="LAN12" s="925"/>
      <c r="LAO12" s="925"/>
      <c r="LAP12" s="925"/>
      <c r="LAQ12" s="925"/>
      <c r="LAR12" s="925"/>
      <c r="LAS12" s="925"/>
      <c r="LAT12" s="926"/>
      <c r="LAU12" s="924"/>
      <c r="LAV12" s="925"/>
      <c r="LAW12" s="925"/>
      <c r="LAX12" s="925"/>
      <c r="LAY12" s="925"/>
      <c r="LAZ12" s="925"/>
      <c r="LBA12" s="925"/>
      <c r="LBB12" s="925"/>
      <c r="LBC12" s="925"/>
      <c r="LBD12" s="925"/>
      <c r="LBE12" s="925"/>
      <c r="LBF12" s="925"/>
      <c r="LBG12" s="925"/>
      <c r="LBH12" s="925"/>
      <c r="LBI12" s="925"/>
      <c r="LBJ12" s="925"/>
      <c r="LBK12" s="925"/>
      <c r="LBL12" s="925"/>
      <c r="LBM12" s="925"/>
      <c r="LBN12" s="926"/>
      <c r="LBO12" s="924"/>
      <c r="LBP12" s="925"/>
      <c r="LBQ12" s="925"/>
      <c r="LBR12" s="925"/>
      <c r="LBS12" s="925"/>
      <c r="LBT12" s="925"/>
      <c r="LBU12" s="925"/>
      <c r="LBV12" s="925"/>
      <c r="LBW12" s="925"/>
      <c r="LBX12" s="925"/>
      <c r="LBY12" s="925"/>
      <c r="LBZ12" s="925"/>
      <c r="LCA12" s="925"/>
      <c r="LCB12" s="925"/>
      <c r="LCC12" s="925"/>
      <c r="LCD12" s="925"/>
      <c r="LCE12" s="925"/>
      <c r="LCF12" s="925"/>
      <c r="LCG12" s="925"/>
      <c r="LCH12" s="926"/>
      <c r="LCI12" s="924"/>
      <c r="LCJ12" s="925"/>
      <c r="LCK12" s="925"/>
      <c r="LCL12" s="925"/>
      <c r="LCM12" s="925"/>
      <c r="LCN12" s="925"/>
      <c r="LCO12" s="925"/>
      <c r="LCP12" s="925"/>
      <c r="LCQ12" s="925"/>
      <c r="LCR12" s="925"/>
      <c r="LCS12" s="925"/>
      <c r="LCT12" s="925"/>
      <c r="LCU12" s="925"/>
      <c r="LCV12" s="925"/>
      <c r="LCW12" s="925"/>
      <c r="LCX12" s="925"/>
      <c r="LCY12" s="925"/>
      <c r="LCZ12" s="925"/>
      <c r="LDA12" s="925"/>
      <c r="LDB12" s="926"/>
      <c r="LDC12" s="924"/>
      <c r="LDD12" s="925"/>
      <c r="LDE12" s="925"/>
      <c r="LDF12" s="925"/>
      <c r="LDG12" s="925"/>
      <c r="LDH12" s="925"/>
      <c r="LDI12" s="925"/>
      <c r="LDJ12" s="925"/>
      <c r="LDK12" s="925"/>
      <c r="LDL12" s="925"/>
      <c r="LDM12" s="925"/>
      <c r="LDN12" s="925"/>
      <c r="LDO12" s="925"/>
      <c r="LDP12" s="925"/>
      <c r="LDQ12" s="925"/>
      <c r="LDR12" s="925"/>
      <c r="LDS12" s="925"/>
      <c r="LDT12" s="925"/>
      <c r="LDU12" s="925"/>
      <c r="LDV12" s="926"/>
      <c r="LDW12" s="924"/>
      <c r="LDX12" s="925"/>
      <c r="LDY12" s="925"/>
      <c r="LDZ12" s="925"/>
      <c r="LEA12" s="925"/>
      <c r="LEB12" s="925"/>
      <c r="LEC12" s="925"/>
      <c r="LED12" s="925"/>
      <c r="LEE12" s="925"/>
      <c r="LEF12" s="925"/>
      <c r="LEG12" s="925"/>
      <c r="LEH12" s="925"/>
      <c r="LEI12" s="925"/>
      <c r="LEJ12" s="925"/>
      <c r="LEK12" s="925"/>
      <c r="LEL12" s="925"/>
      <c r="LEM12" s="925"/>
      <c r="LEN12" s="925"/>
      <c r="LEO12" s="925"/>
      <c r="LEP12" s="926"/>
      <c r="LEQ12" s="924"/>
      <c r="LER12" s="925"/>
      <c r="LES12" s="925"/>
      <c r="LET12" s="925"/>
      <c r="LEU12" s="925"/>
      <c r="LEV12" s="925"/>
      <c r="LEW12" s="925"/>
      <c r="LEX12" s="925"/>
      <c r="LEY12" s="925"/>
      <c r="LEZ12" s="925"/>
      <c r="LFA12" s="925"/>
      <c r="LFB12" s="925"/>
      <c r="LFC12" s="925"/>
      <c r="LFD12" s="925"/>
      <c r="LFE12" s="925"/>
      <c r="LFF12" s="925"/>
      <c r="LFG12" s="925"/>
      <c r="LFH12" s="925"/>
      <c r="LFI12" s="925"/>
      <c r="LFJ12" s="926"/>
      <c r="LFK12" s="924"/>
      <c r="LFL12" s="925"/>
      <c r="LFM12" s="925"/>
      <c r="LFN12" s="925"/>
      <c r="LFO12" s="925"/>
      <c r="LFP12" s="925"/>
      <c r="LFQ12" s="925"/>
      <c r="LFR12" s="925"/>
      <c r="LFS12" s="925"/>
      <c r="LFT12" s="925"/>
      <c r="LFU12" s="925"/>
      <c r="LFV12" s="925"/>
      <c r="LFW12" s="925"/>
      <c r="LFX12" s="925"/>
      <c r="LFY12" s="925"/>
      <c r="LFZ12" s="925"/>
      <c r="LGA12" s="925"/>
      <c r="LGB12" s="925"/>
      <c r="LGC12" s="925"/>
      <c r="LGD12" s="926"/>
      <c r="LGE12" s="924"/>
      <c r="LGF12" s="925"/>
      <c r="LGG12" s="925"/>
      <c r="LGH12" s="925"/>
      <c r="LGI12" s="925"/>
      <c r="LGJ12" s="925"/>
      <c r="LGK12" s="925"/>
      <c r="LGL12" s="925"/>
      <c r="LGM12" s="925"/>
      <c r="LGN12" s="925"/>
      <c r="LGO12" s="925"/>
      <c r="LGP12" s="925"/>
      <c r="LGQ12" s="925"/>
      <c r="LGR12" s="925"/>
      <c r="LGS12" s="925"/>
      <c r="LGT12" s="925"/>
      <c r="LGU12" s="925"/>
      <c r="LGV12" s="925"/>
      <c r="LGW12" s="925"/>
      <c r="LGX12" s="926"/>
      <c r="LGY12" s="924"/>
      <c r="LGZ12" s="925"/>
      <c r="LHA12" s="925"/>
      <c r="LHB12" s="925"/>
      <c r="LHC12" s="925"/>
      <c r="LHD12" s="925"/>
      <c r="LHE12" s="925"/>
      <c r="LHF12" s="925"/>
      <c r="LHG12" s="925"/>
      <c r="LHH12" s="925"/>
      <c r="LHI12" s="925"/>
      <c r="LHJ12" s="925"/>
      <c r="LHK12" s="925"/>
      <c r="LHL12" s="925"/>
      <c r="LHM12" s="925"/>
      <c r="LHN12" s="925"/>
      <c r="LHO12" s="925"/>
      <c r="LHP12" s="925"/>
      <c r="LHQ12" s="925"/>
      <c r="LHR12" s="926"/>
      <c r="LHS12" s="924"/>
      <c r="LHT12" s="925"/>
      <c r="LHU12" s="925"/>
      <c r="LHV12" s="925"/>
      <c r="LHW12" s="925"/>
      <c r="LHX12" s="925"/>
      <c r="LHY12" s="925"/>
      <c r="LHZ12" s="925"/>
      <c r="LIA12" s="925"/>
      <c r="LIB12" s="925"/>
      <c r="LIC12" s="925"/>
      <c r="LID12" s="925"/>
      <c r="LIE12" s="925"/>
      <c r="LIF12" s="925"/>
      <c r="LIG12" s="925"/>
      <c r="LIH12" s="925"/>
      <c r="LII12" s="925"/>
      <c r="LIJ12" s="925"/>
      <c r="LIK12" s="925"/>
      <c r="LIL12" s="926"/>
      <c r="LIM12" s="924"/>
      <c r="LIN12" s="925"/>
      <c r="LIO12" s="925"/>
      <c r="LIP12" s="925"/>
      <c r="LIQ12" s="925"/>
      <c r="LIR12" s="925"/>
      <c r="LIS12" s="925"/>
      <c r="LIT12" s="925"/>
      <c r="LIU12" s="925"/>
      <c r="LIV12" s="925"/>
      <c r="LIW12" s="925"/>
      <c r="LIX12" s="925"/>
      <c r="LIY12" s="925"/>
      <c r="LIZ12" s="925"/>
      <c r="LJA12" s="925"/>
      <c r="LJB12" s="925"/>
      <c r="LJC12" s="925"/>
      <c r="LJD12" s="925"/>
      <c r="LJE12" s="925"/>
      <c r="LJF12" s="926"/>
      <c r="LJG12" s="924"/>
      <c r="LJH12" s="925"/>
      <c r="LJI12" s="925"/>
      <c r="LJJ12" s="925"/>
      <c r="LJK12" s="925"/>
      <c r="LJL12" s="925"/>
      <c r="LJM12" s="925"/>
      <c r="LJN12" s="925"/>
      <c r="LJO12" s="925"/>
      <c r="LJP12" s="925"/>
      <c r="LJQ12" s="925"/>
      <c r="LJR12" s="925"/>
      <c r="LJS12" s="925"/>
      <c r="LJT12" s="925"/>
      <c r="LJU12" s="925"/>
      <c r="LJV12" s="925"/>
      <c r="LJW12" s="925"/>
      <c r="LJX12" s="925"/>
      <c r="LJY12" s="925"/>
      <c r="LJZ12" s="926"/>
      <c r="LKA12" s="924"/>
      <c r="LKB12" s="925"/>
      <c r="LKC12" s="925"/>
      <c r="LKD12" s="925"/>
      <c r="LKE12" s="925"/>
      <c r="LKF12" s="925"/>
      <c r="LKG12" s="925"/>
      <c r="LKH12" s="925"/>
      <c r="LKI12" s="925"/>
      <c r="LKJ12" s="925"/>
      <c r="LKK12" s="925"/>
      <c r="LKL12" s="925"/>
      <c r="LKM12" s="925"/>
      <c r="LKN12" s="925"/>
      <c r="LKO12" s="925"/>
      <c r="LKP12" s="925"/>
      <c r="LKQ12" s="925"/>
      <c r="LKR12" s="925"/>
      <c r="LKS12" s="925"/>
      <c r="LKT12" s="926"/>
      <c r="LKU12" s="924"/>
      <c r="LKV12" s="925"/>
      <c r="LKW12" s="925"/>
      <c r="LKX12" s="925"/>
      <c r="LKY12" s="925"/>
      <c r="LKZ12" s="925"/>
      <c r="LLA12" s="925"/>
      <c r="LLB12" s="925"/>
      <c r="LLC12" s="925"/>
      <c r="LLD12" s="925"/>
      <c r="LLE12" s="925"/>
      <c r="LLF12" s="925"/>
      <c r="LLG12" s="925"/>
      <c r="LLH12" s="925"/>
      <c r="LLI12" s="925"/>
      <c r="LLJ12" s="925"/>
      <c r="LLK12" s="925"/>
      <c r="LLL12" s="925"/>
      <c r="LLM12" s="925"/>
      <c r="LLN12" s="926"/>
      <c r="LLO12" s="924"/>
      <c r="LLP12" s="925"/>
      <c r="LLQ12" s="925"/>
      <c r="LLR12" s="925"/>
      <c r="LLS12" s="925"/>
      <c r="LLT12" s="925"/>
      <c r="LLU12" s="925"/>
      <c r="LLV12" s="925"/>
      <c r="LLW12" s="925"/>
      <c r="LLX12" s="925"/>
      <c r="LLY12" s="925"/>
      <c r="LLZ12" s="925"/>
      <c r="LMA12" s="925"/>
      <c r="LMB12" s="925"/>
      <c r="LMC12" s="925"/>
      <c r="LMD12" s="925"/>
      <c r="LME12" s="925"/>
      <c r="LMF12" s="925"/>
      <c r="LMG12" s="925"/>
      <c r="LMH12" s="926"/>
      <c r="LMI12" s="924"/>
      <c r="LMJ12" s="925"/>
      <c r="LMK12" s="925"/>
      <c r="LML12" s="925"/>
      <c r="LMM12" s="925"/>
      <c r="LMN12" s="925"/>
      <c r="LMO12" s="925"/>
      <c r="LMP12" s="925"/>
      <c r="LMQ12" s="925"/>
      <c r="LMR12" s="925"/>
      <c r="LMS12" s="925"/>
      <c r="LMT12" s="925"/>
      <c r="LMU12" s="925"/>
      <c r="LMV12" s="925"/>
      <c r="LMW12" s="925"/>
      <c r="LMX12" s="925"/>
      <c r="LMY12" s="925"/>
      <c r="LMZ12" s="925"/>
      <c r="LNA12" s="925"/>
      <c r="LNB12" s="926"/>
      <c r="LNC12" s="924"/>
      <c r="LND12" s="925"/>
      <c r="LNE12" s="925"/>
      <c r="LNF12" s="925"/>
      <c r="LNG12" s="925"/>
      <c r="LNH12" s="925"/>
      <c r="LNI12" s="925"/>
      <c r="LNJ12" s="925"/>
      <c r="LNK12" s="925"/>
      <c r="LNL12" s="925"/>
      <c r="LNM12" s="925"/>
      <c r="LNN12" s="925"/>
      <c r="LNO12" s="925"/>
      <c r="LNP12" s="925"/>
      <c r="LNQ12" s="925"/>
      <c r="LNR12" s="925"/>
      <c r="LNS12" s="925"/>
      <c r="LNT12" s="925"/>
      <c r="LNU12" s="925"/>
      <c r="LNV12" s="926"/>
      <c r="LNW12" s="924"/>
      <c r="LNX12" s="925"/>
      <c r="LNY12" s="925"/>
      <c r="LNZ12" s="925"/>
      <c r="LOA12" s="925"/>
      <c r="LOB12" s="925"/>
      <c r="LOC12" s="925"/>
      <c r="LOD12" s="925"/>
      <c r="LOE12" s="925"/>
      <c r="LOF12" s="925"/>
      <c r="LOG12" s="925"/>
      <c r="LOH12" s="925"/>
      <c r="LOI12" s="925"/>
      <c r="LOJ12" s="925"/>
      <c r="LOK12" s="925"/>
      <c r="LOL12" s="925"/>
      <c r="LOM12" s="925"/>
      <c r="LON12" s="925"/>
      <c r="LOO12" s="925"/>
      <c r="LOP12" s="926"/>
      <c r="LOQ12" s="924"/>
      <c r="LOR12" s="925"/>
      <c r="LOS12" s="925"/>
      <c r="LOT12" s="925"/>
      <c r="LOU12" s="925"/>
      <c r="LOV12" s="925"/>
      <c r="LOW12" s="925"/>
      <c r="LOX12" s="925"/>
      <c r="LOY12" s="925"/>
      <c r="LOZ12" s="925"/>
      <c r="LPA12" s="925"/>
      <c r="LPB12" s="925"/>
      <c r="LPC12" s="925"/>
      <c r="LPD12" s="925"/>
      <c r="LPE12" s="925"/>
      <c r="LPF12" s="925"/>
      <c r="LPG12" s="925"/>
      <c r="LPH12" s="925"/>
      <c r="LPI12" s="925"/>
      <c r="LPJ12" s="926"/>
      <c r="LPK12" s="924"/>
      <c r="LPL12" s="925"/>
      <c r="LPM12" s="925"/>
      <c r="LPN12" s="925"/>
      <c r="LPO12" s="925"/>
      <c r="LPP12" s="925"/>
      <c r="LPQ12" s="925"/>
      <c r="LPR12" s="925"/>
      <c r="LPS12" s="925"/>
      <c r="LPT12" s="925"/>
      <c r="LPU12" s="925"/>
      <c r="LPV12" s="925"/>
      <c r="LPW12" s="925"/>
      <c r="LPX12" s="925"/>
      <c r="LPY12" s="925"/>
      <c r="LPZ12" s="925"/>
      <c r="LQA12" s="925"/>
      <c r="LQB12" s="925"/>
      <c r="LQC12" s="925"/>
      <c r="LQD12" s="926"/>
      <c r="LQE12" s="924"/>
      <c r="LQF12" s="925"/>
      <c r="LQG12" s="925"/>
      <c r="LQH12" s="925"/>
      <c r="LQI12" s="925"/>
      <c r="LQJ12" s="925"/>
      <c r="LQK12" s="925"/>
      <c r="LQL12" s="925"/>
      <c r="LQM12" s="925"/>
      <c r="LQN12" s="925"/>
      <c r="LQO12" s="925"/>
      <c r="LQP12" s="925"/>
      <c r="LQQ12" s="925"/>
      <c r="LQR12" s="925"/>
      <c r="LQS12" s="925"/>
      <c r="LQT12" s="925"/>
      <c r="LQU12" s="925"/>
      <c r="LQV12" s="925"/>
      <c r="LQW12" s="925"/>
      <c r="LQX12" s="926"/>
      <c r="LQY12" s="924"/>
      <c r="LQZ12" s="925"/>
      <c r="LRA12" s="925"/>
      <c r="LRB12" s="925"/>
      <c r="LRC12" s="925"/>
      <c r="LRD12" s="925"/>
      <c r="LRE12" s="925"/>
      <c r="LRF12" s="925"/>
      <c r="LRG12" s="925"/>
      <c r="LRH12" s="925"/>
      <c r="LRI12" s="925"/>
      <c r="LRJ12" s="925"/>
      <c r="LRK12" s="925"/>
      <c r="LRL12" s="925"/>
      <c r="LRM12" s="925"/>
      <c r="LRN12" s="925"/>
      <c r="LRO12" s="925"/>
      <c r="LRP12" s="925"/>
      <c r="LRQ12" s="925"/>
      <c r="LRR12" s="926"/>
      <c r="LRS12" s="924"/>
      <c r="LRT12" s="925"/>
      <c r="LRU12" s="925"/>
      <c r="LRV12" s="925"/>
      <c r="LRW12" s="925"/>
      <c r="LRX12" s="925"/>
      <c r="LRY12" s="925"/>
      <c r="LRZ12" s="925"/>
      <c r="LSA12" s="925"/>
      <c r="LSB12" s="925"/>
      <c r="LSC12" s="925"/>
      <c r="LSD12" s="925"/>
      <c r="LSE12" s="925"/>
      <c r="LSF12" s="925"/>
      <c r="LSG12" s="925"/>
      <c r="LSH12" s="925"/>
      <c r="LSI12" s="925"/>
      <c r="LSJ12" s="925"/>
      <c r="LSK12" s="925"/>
      <c r="LSL12" s="926"/>
      <c r="LSM12" s="924"/>
      <c r="LSN12" s="925"/>
      <c r="LSO12" s="925"/>
      <c r="LSP12" s="925"/>
      <c r="LSQ12" s="925"/>
      <c r="LSR12" s="925"/>
      <c r="LSS12" s="925"/>
      <c r="LST12" s="925"/>
      <c r="LSU12" s="925"/>
      <c r="LSV12" s="925"/>
      <c r="LSW12" s="925"/>
      <c r="LSX12" s="925"/>
      <c r="LSY12" s="925"/>
      <c r="LSZ12" s="925"/>
      <c r="LTA12" s="925"/>
      <c r="LTB12" s="925"/>
      <c r="LTC12" s="925"/>
      <c r="LTD12" s="925"/>
      <c r="LTE12" s="925"/>
      <c r="LTF12" s="926"/>
      <c r="LTG12" s="924"/>
      <c r="LTH12" s="925"/>
      <c r="LTI12" s="925"/>
      <c r="LTJ12" s="925"/>
      <c r="LTK12" s="925"/>
      <c r="LTL12" s="925"/>
      <c r="LTM12" s="925"/>
      <c r="LTN12" s="925"/>
      <c r="LTO12" s="925"/>
      <c r="LTP12" s="925"/>
      <c r="LTQ12" s="925"/>
      <c r="LTR12" s="925"/>
      <c r="LTS12" s="925"/>
      <c r="LTT12" s="925"/>
      <c r="LTU12" s="925"/>
      <c r="LTV12" s="925"/>
      <c r="LTW12" s="925"/>
      <c r="LTX12" s="925"/>
      <c r="LTY12" s="925"/>
      <c r="LTZ12" s="926"/>
      <c r="LUA12" s="924"/>
      <c r="LUB12" s="925"/>
      <c r="LUC12" s="925"/>
      <c r="LUD12" s="925"/>
      <c r="LUE12" s="925"/>
      <c r="LUF12" s="925"/>
      <c r="LUG12" s="925"/>
      <c r="LUH12" s="925"/>
      <c r="LUI12" s="925"/>
      <c r="LUJ12" s="925"/>
      <c r="LUK12" s="925"/>
      <c r="LUL12" s="925"/>
      <c r="LUM12" s="925"/>
      <c r="LUN12" s="925"/>
      <c r="LUO12" s="925"/>
      <c r="LUP12" s="925"/>
      <c r="LUQ12" s="925"/>
      <c r="LUR12" s="925"/>
      <c r="LUS12" s="925"/>
      <c r="LUT12" s="926"/>
      <c r="LUU12" s="924"/>
      <c r="LUV12" s="925"/>
      <c r="LUW12" s="925"/>
      <c r="LUX12" s="925"/>
      <c r="LUY12" s="925"/>
      <c r="LUZ12" s="925"/>
      <c r="LVA12" s="925"/>
      <c r="LVB12" s="925"/>
      <c r="LVC12" s="925"/>
      <c r="LVD12" s="925"/>
      <c r="LVE12" s="925"/>
      <c r="LVF12" s="925"/>
      <c r="LVG12" s="925"/>
      <c r="LVH12" s="925"/>
      <c r="LVI12" s="925"/>
      <c r="LVJ12" s="925"/>
      <c r="LVK12" s="925"/>
      <c r="LVL12" s="925"/>
      <c r="LVM12" s="925"/>
      <c r="LVN12" s="926"/>
      <c r="LVO12" s="924"/>
      <c r="LVP12" s="925"/>
      <c r="LVQ12" s="925"/>
      <c r="LVR12" s="925"/>
      <c r="LVS12" s="925"/>
      <c r="LVT12" s="925"/>
      <c r="LVU12" s="925"/>
      <c r="LVV12" s="925"/>
      <c r="LVW12" s="925"/>
      <c r="LVX12" s="925"/>
      <c r="LVY12" s="925"/>
      <c r="LVZ12" s="925"/>
      <c r="LWA12" s="925"/>
      <c r="LWB12" s="925"/>
      <c r="LWC12" s="925"/>
      <c r="LWD12" s="925"/>
      <c r="LWE12" s="925"/>
      <c r="LWF12" s="925"/>
      <c r="LWG12" s="925"/>
      <c r="LWH12" s="926"/>
      <c r="LWI12" s="924"/>
      <c r="LWJ12" s="925"/>
      <c r="LWK12" s="925"/>
      <c r="LWL12" s="925"/>
      <c r="LWM12" s="925"/>
      <c r="LWN12" s="925"/>
      <c r="LWO12" s="925"/>
      <c r="LWP12" s="925"/>
      <c r="LWQ12" s="925"/>
      <c r="LWR12" s="925"/>
      <c r="LWS12" s="925"/>
      <c r="LWT12" s="925"/>
      <c r="LWU12" s="925"/>
      <c r="LWV12" s="925"/>
      <c r="LWW12" s="925"/>
      <c r="LWX12" s="925"/>
      <c r="LWY12" s="925"/>
      <c r="LWZ12" s="925"/>
      <c r="LXA12" s="925"/>
      <c r="LXB12" s="926"/>
      <c r="LXC12" s="924"/>
      <c r="LXD12" s="925"/>
      <c r="LXE12" s="925"/>
      <c r="LXF12" s="925"/>
      <c r="LXG12" s="925"/>
      <c r="LXH12" s="925"/>
      <c r="LXI12" s="925"/>
      <c r="LXJ12" s="925"/>
      <c r="LXK12" s="925"/>
      <c r="LXL12" s="925"/>
      <c r="LXM12" s="925"/>
      <c r="LXN12" s="925"/>
      <c r="LXO12" s="925"/>
      <c r="LXP12" s="925"/>
      <c r="LXQ12" s="925"/>
      <c r="LXR12" s="925"/>
      <c r="LXS12" s="925"/>
      <c r="LXT12" s="925"/>
      <c r="LXU12" s="925"/>
      <c r="LXV12" s="926"/>
      <c r="LXW12" s="924"/>
      <c r="LXX12" s="925"/>
      <c r="LXY12" s="925"/>
      <c r="LXZ12" s="925"/>
      <c r="LYA12" s="925"/>
      <c r="LYB12" s="925"/>
      <c r="LYC12" s="925"/>
      <c r="LYD12" s="925"/>
      <c r="LYE12" s="925"/>
      <c r="LYF12" s="925"/>
      <c r="LYG12" s="925"/>
      <c r="LYH12" s="925"/>
      <c r="LYI12" s="925"/>
      <c r="LYJ12" s="925"/>
      <c r="LYK12" s="925"/>
      <c r="LYL12" s="925"/>
      <c r="LYM12" s="925"/>
      <c r="LYN12" s="925"/>
      <c r="LYO12" s="925"/>
      <c r="LYP12" s="926"/>
      <c r="LYQ12" s="924"/>
      <c r="LYR12" s="925"/>
      <c r="LYS12" s="925"/>
      <c r="LYT12" s="925"/>
      <c r="LYU12" s="925"/>
      <c r="LYV12" s="925"/>
      <c r="LYW12" s="925"/>
      <c r="LYX12" s="925"/>
      <c r="LYY12" s="925"/>
      <c r="LYZ12" s="925"/>
      <c r="LZA12" s="925"/>
      <c r="LZB12" s="925"/>
      <c r="LZC12" s="925"/>
      <c r="LZD12" s="925"/>
      <c r="LZE12" s="925"/>
      <c r="LZF12" s="925"/>
      <c r="LZG12" s="925"/>
      <c r="LZH12" s="925"/>
      <c r="LZI12" s="925"/>
      <c r="LZJ12" s="926"/>
      <c r="LZK12" s="924"/>
      <c r="LZL12" s="925"/>
      <c r="LZM12" s="925"/>
      <c r="LZN12" s="925"/>
      <c r="LZO12" s="925"/>
      <c r="LZP12" s="925"/>
      <c r="LZQ12" s="925"/>
      <c r="LZR12" s="925"/>
      <c r="LZS12" s="925"/>
      <c r="LZT12" s="925"/>
      <c r="LZU12" s="925"/>
      <c r="LZV12" s="925"/>
      <c r="LZW12" s="925"/>
      <c r="LZX12" s="925"/>
      <c r="LZY12" s="925"/>
      <c r="LZZ12" s="925"/>
      <c r="MAA12" s="925"/>
      <c r="MAB12" s="925"/>
      <c r="MAC12" s="925"/>
      <c r="MAD12" s="926"/>
      <c r="MAE12" s="924"/>
      <c r="MAF12" s="925"/>
      <c r="MAG12" s="925"/>
      <c r="MAH12" s="925"/>
      <c r="MAI12" s="925"/>
      <c r="MAJ12" s="925"/>
      <c r="MAK12" s="925"/>
      <c r="MAL12" s="925"/>
      <c r="MAM12" s="925"/>
      <c r="MAN12" s="925"/>
      <c r="MAO12" s="925"/>
      <c r="MAP12" s="925"/>
      <c r="MAQ12" s="925"/>
      <c r="MAR12" s="925"/>
      <c r="MAS12" s="925"/>
      <c r="MAT12" s="925"/>
      <c r="MAU12" s="925"/>
      <c r="MAV12" s="925"/>
      <c r="MAW12" s="925"/>
      <c r="MAX12" s="926"/>
      <c r="MAY12" s="924"/>
      <c r="MAZ12" s="925"/>
      <c r="MBA12" s="925"/>
      <c r="MBB12" s="925"/>
      <c r="MBC12" s="925"/>
      <c r="MBD12" s="925"/>
      <c r="MBE12" s="925"/>
      <c r="MBF12" s="925"/>
      <c r="MBG12" s="925"/>
      <c r="MBH12" s="925"/>
      <c r="MBI12" s="925"/>
      <c r="MBJ12" s="925"/>
      <c r="MBK12" s="925"/>
      <c r="MBL12" s="925"/>
      <c r="MBM12" s="925"/>
      <c r="MBN12" s="925"/>
      <c r="MBO12" s="925"/>
      <c r="MBP12" s="925"/>
      <c r="MBQ12" s="925"/>
      <c r="MBR12" s="926"/>
      <c r="MBS12" s="924"/>
      <c r="MBT12" s="925"/>
      <c r="MBU12" s="925"/>
      <c r="MBV12" s="925"/>
      <c r="MBW12" s="925"/>
      <c r="MBX12" s="925"/>
      <c r="MBY12" s="925"/>
      <c r="MBZ12" s="925"/>
      <c r="MCA12" s="925"/>
      <c r="MCB12" s="925"/>
      <c r="MCC12" s="925"/>
      <c r="MCD12" s="925"/>
      <c r="MCE12" s="925"/>
      <c r="MCF12" s="925"/>
      <c r="MCG12" s="925"/>
      <c r="MCH12" s="925"/>
      <c r="MCI12" s="925"/>
      <c r="MCJ12" s="925"/>
      <c r="MCK12" s="925"/>
      <c r="MCL12" s="926"/>
      <c r="MCM12" s="924"/>
      <c r="MCN12" s="925"/>
      <c r="MCO12" s="925"/>
      <c r="MCP12" s="925"/>
      <c r="MCQ12" s="925"/>
      <c r="MCR12" s="925"/>
      <c r="MCS12" s="925"/>
      <c r="MCT12" s="925"/>
      <c r="MCU12" s="925"/>
      <c r="MCV12" s="925"/>
      <c r="MCW12" s="925"/>
      <c r="MCX12" s="925"/>
      <c r="MCY12" s="925"/>
      <c r="MCZ12" s="925"/>
      <c r="MDA12" s="925"/>
      <c r="MDB12" s="925"/>
      <c r="MDC12" s="925"/>
      <c r="MDD12" s="925"/>
      <c r="MDE12" s="925"/>
      <c r="MDF12" s="926"/>
      <c r="MDG12" s="924"/>
      <c r="MDH12" s="925"/>
      <c r="MDI12" s="925"/>
      <c r="MDJ12" s="925"/>
      <c r="MDK12" s="925"/>
      <c r="MDL12" s="925"/>
      <c r="MDM12" s="925"/>
      <c r="MDN12" s="925"/>
      <c r="MDO12" s="925"/>
      <c r="MDP12" s="925"/>
      <c r="MDQ12" s="925"/>
      <c r="MDR12" s="925"/>
      <c r="MDS12" s="925"/>
      <c r="MDT12" s="925"/>
      <c r="MDU12" s="925"/>
      <c r="MDV12" s="925"/>
      <c r="MDW12" s="925"/>
      <c r="MDX12" s="925"/>
      <c r="MDY12" s="925"/>
      <c r="MDZ12" s="926"/>
      <c r="MEA12" s="924"/>
      <c r="MEB12" s="925"/>
      <c r="MEC12" s="925"/>
      <c r="MED12" s="925"/>
      <c r="MEE12" s="925"/>
      <c r="MEF12" s="925"/>
      <c r="MEG12" s="925"/>
      <c r="MEH12" s="925"/>
      <c r="MEI12" s="925"/>
      <c r="MEJ12" s="925"/>
      <c r="MEK12" s="925"/>
      <c r="MEL12" s="925"/>
      <c r="MEM12" s="925"/>
      <c r="MEN12" s="925"/>
      <c r="MEO12" s="925"/>
      <c r="MEP12" s="925"/>
      <c r="MEQ12" s="925"/>
      <c r="MER12" s="925"/>
      <c r="MES12" s="925"/>
      <c r="MET12" s="926"/>
      <c r="MEU12" s="924"/>
      <c r="MEV12" s="925"/>
      <c r="MEW12" s="925"/>
      <c r="MEX12" s="925"/>
      <c r="MEY12" s="925"/>
      <c r="MEZ12" s="925"/>
      <c r="MFA12" s="925"/>
      <c r="MFB12" s="925"/>
      <c r="MFC12" s="925"/>
      <c r="MFD12" s="925"/>
      <c r="MFE12" s="925"/>
      <c r="MFF12" s="925"/>
      <c r="MFG12" s="925"/>
      <c r="MFH12" s="925"/>
      <c r="MFI12" s="925"/>
      <c r="MFJ12" s="925"/>
      <c r="MFK12" s="925"/>
      <c r="MFL12" s="925"/>
      <c r="MFM12" s="925"/>
      <c r="MFN12" s="926"/>
      <c r="MFO12" s="924"/>
      <c r="MFP12" s="925"/>
      <c r="MFQ12" s="925"/>
      <c r="MFR12" s="925"/>
      <c r="MFS12" s="925"/>
      <c r="MFT12" s="925"/>
      <c r="MFU12" s="925"/>
      <c r="MFV12" s="925"/>
      <c r="MFW12" s="925"/>
      <c r="MFX12" s="925"/>
      <c r="MFY12" s="925"/>
      <c r="MFZ12" s="925"/>
      <c r="MGA12" s="925"/>
      <c r="MGB12" s="925"/>
      <c r="MGC12" s="925"/>
      <c r="MGD12" s="925"/>
      <c r="MGE12" s="925"/>
      <c r="MGF12" s="925"/>
      <c r="MGG12" s="925"/>
      <c r="MGH12" s="926"/>
      <c r="MGI12" s="924"/>
      <c r="MGJ12" s="925"/>
      <c r="MGK12" s="925"/>
      <c r="MGL12" s="925"/>
      <c r="MGM12" s="925"/>
      <c r="MGN12" s="925"/>
      <c r="MGO12" s="925"/>
      <c r="MGP12" s="925"/>
      <c r="MGQ12" s="925"/>
      <c r="MGR12" s="925"/>
      <c r="MGS12" s="925"/>
      <c r="MGT12" s="925"/>
      <c r="MGU12" s="925"/>
      <c r="MGV12" s="925"/>
      <c r="MGW12" s="925"/>
      <c r="MGX12" s="925"/>
      <c r="MGY12" s="925"/>
      <c r="MGZ12" s="925"/>
      <c r="MHA12" s="925"/>
      <c r="MHB12" s="926"/>
      <c r="MHC12" s="924"/>
      <c r="MHD12" s="925"/>
      <c r="MHE12" s="925"/>
      <c r="MHF12" s="925"/>
      <c r="MHG12" s="925"/>
      <c r="MHH12" s="925"/>
      <c r="MHI12" s="925"/>
      <c r="MHJ12" s="925"/>
      <c r="MHK12" s="925"/>
      <c r="MHL12" s="925"/>
      <c r="MHM12" s="925"/>
      <c r="MHN12" s="925"/>
      <c r="MHO12" s="925"/>
      <c r="MHP12" s="925"/>
      <c r="MHQ12" s="925"/>
      <c r="MHR12" s="925"/>
      <c r="MHS12" s="925"/>
      <c r="MHT12" s="925"/>
      <c r="MHU12" s="925"/>
      <c r="MHV12" s="926"/>
      <c r="MHW12" s="924"/>
      <c r="MHX12" s="925"/>
      <c r="MHY12" s="925"/>
      <c r="MHZ12" s="925"/>
      <c r="MIA12" s="925"/>
      <c r="MIB12" s="925"/>
      <c r="MIC12" s="925"/>
      <c r="MID12" s="925"/>
      <c r="MIE12" s="925"/>
      <c r="MIF12" s="925"/>
      <c r="MIG12" s="925"/>
      <c r="MIH12" s="925"/>
      <c r="MII12" s="925"/>
      <c r="MIJ12" s="925"/>
      <c r="MIK12" s="925"/>
      <c r="MIL12" s="925"/>
      <c r="MIM12" s="925"/>
      <c r="MIN12" s="925"/>
      <c r="MIO12" s="925"/>
      <c r="MIP12" s="926"/>
      <c r="MIQ12" s="924"/>
      <c r="MIR12" s="925"/>
      <c r="MIS12" s="925"/>
      <c r="MIT12" s="925"/>
      <c r="MIU12" s="925"/>
      <c r="MIV12" s="925"/>
      <c r="MIW12" s="925"/>
      <c r="MIX12" s="925"/>
      <c r="MIY12" s="925"/>
      <c r="MIZ12" s="925"/>
      <c r="MJA12" s="925"/>
      <c r="MJB12" s="925"/>
      <c r="MJC12" s="925"/>
      <c r="MJD12" s="925"/>
      <c r="MJE12" s="925"/>
      <c r="MJF12" s="925"/>
      <c r="MJG12" s="925"/>
      <c r="MJH12" s="925"/>
      <c r="MJI12" s="925"/>
      <c r="MJJ12" s="926"/>
      <c r="MJK12" s="924"/>
      <c r="MJL12" s="925"/>
      <c r="MJM12" s="925"/>
      <c r="MJN12" s="925"/>
      <c r="MJO12" s="925"/>
      <c r="MJP12" s="925"/>
      <c r="MJQ12" s="925"/>
      <c r="MJR12" s="925"/>
      <c r="MJS12" s="925"/>
      <c r="MJT12" s="925"/>
      <c r="MJU12" s="925"/>
      <c r="MJV12" s="925"/>
      <c r="MJW12" s="925"/>
      <c r="MJX12" s="925"/>
      <c r="MJY12" s="925"/>
      <c r="MJZ12" s="925"/>
      <c r="MKA12" s="925"/>
      <c r="MKB12" s="925"/>
      <c r="MKC12" s="925"/>
      <c r="MKD12" s="926"/>
      <c r="MKE12" s="924"/>
      <c r="MKF12" s="925"/>
      <c r="MKG12" s="925"/>
      <c r="MKH12" s="925"/>
      <c r="MKI12" s="925"/>
      <c r="MKJ12" s="925"/>
      <c r="MKK12" s="925"/>
      <c r="MKL12" s="925"/>
      <c r="MKM12" s="925"/>
      <c r="MKN12" s="925"/>
      <c r="MKO12" s="925"/>
      <c r="MKP12" s="925"/>
      <c r="MKQ12" s="925"/>
      <c r="MKR12" s="925"/>
      <c r="MKS12" s="925"/>
      <c r="MKT12" s="925"/>
      <c r="MKU12" s="925"/>
      <c r="MKV12" s="925"/>
      <c r="MKW12" s="925"/>
      <c r="MKX12" s="926"/>
      <c r="MKY12" s="924"/>
      <c r="MKZ12" s="925"/>
      <c r="MLA12" s="925"/>
      <c r="MLB12" s="925"/>
      <c r="MLC12" s="925"/>
      <c r="MLD12" s="925"/>
      <c r="MLE12" s="925"/>
      <c r="MLF12" s="925"/>
      <c r="MLG12" s="925"/>
      <c r="MLH12" s="925"/>
      <c r="MLI12" s="925"/>
      <c r="MLJ12" s="925"/>
      <c r="MLK12" s="925"/>
      <c r="MLL12" s="925"/>
      <c r="MLM12" s="925"/>
      <c r="MLN12" s="925"/>
      <c r="MLO12" s="925"/>
      <c r="MLP12" s="925"/>
      <c r="MLQ12" s="925"/>
      <c r="MLR12" s="926"/>
      <c r="MLS12" s="924"/>
      <c r="MLT12" s="925"/>
      <c r="MLU12" s="925"/>
      <c r="MLV12" s="925"/>
      <c r="MLW12" s="925"/>
      <c r="MLX12" s="925"/>
      <c r="MLY12" s="925"/>
      <c r="MLZ12" s="925"/>
      <c r="MMA12" s="925"/>
      <c r="MMB12" s="925"/>
      <c r="MMC12" s="925"/>
      <c r="MMD12" s="925"/>
      <c r="MME12" s="925"/>
      <c r="MMF12" s="925"/>
      <c r="MMG12" s="925"/>
      <c r="MMH12" s="925"/>
      <c r="MMI12" s="925"/>
      <c r="MMJ12" s="925"/>
      <c r="MMK12" s="925"/>
      <c r="MML12" s="926"/>
      <c r="MMM12" s="924"/>
      <c r="MMN12" s="925"/>
      <c r="MMO12" s="925"/>
      <c r="MMP12" s="925"/>
      <c r="MMQ12" s="925"/>
      <c r="MMR12" s="925"/>
      <c r="MMS12" s="925"/>
      <c r="MMT12" s="925"/>
      <c r="MMU12" s="925"/>
      <c r="MMV12" s="925"/>
      <c r="MMW12" s="925"/>
      <c r="MMX12" s="925"/>
      <c r="MMY12" s="925"/>
      <c r="MMZ12" s="925"/>
      <c r="MNA12" s="925"/>
      <c r="MNB12" s="925"/>
      <c r="MNC12" s="925"/>
      <c r="MND12" s="925"/>
      <c r="MNE12" s="925"/>
      <c r="MNF12" s="926"/>
      <c r="MNG12" s="924"/>
      <c r="MNH12" s="925"/>
      <c r="MNI12" s="925"/>
      <c r="MNJ12" s="925"/>
      <c r="MNK12" s="925"/>
      <c r="MNL12" s="925"/>
      <c r="MNM12" s="925"/>
      <c r="MNN12" s="925"/>
      <c r="MNO12" s="925"/>
      <c r="MNP12" s="925"/>
      <c r="MNQ12" s="925"/>
      <c r="MNR12" s="925"/>
      <c r="MNS12" s="925"/>
      <c r="MNT12" s="925"/>
      <c r="MNU12" s="925"/>
      <c r="MNV12" s="925"/>
      <c r="MNW12" s="925"/>
      <c r="MNX12" s="925"/>
      <c r="MNY12" s="925"/>
      <c r="MNZ12" s="926"/>
      <c r="MOA12" s="924"/>
      <c r="MOB12" s="925"/>
      <c r="MOC12" s="925"/>
      <c r="MOD12" s="925"/>
      <c r="MOE12" s="925"/>
      <c r="MOF12" s="925"/>
      <c r="MOG12" s="925"/>
      <c r="MOH12" s="925"/>
      <c r="MOI12" s="925"/>
      <c r="MOJ12" s="925"/>
      <c r="MOK12" s="925"/>
      <c r="MOL12" s="925"/>
      <c r="MOM12" s="925"/>
      <c r="MON12" s="925"/>
      <c r="MOO12" s="925"/>
      <c r="MOP12" s="925"/>
      <c r="MOQ12" s="925"/>
      <c r="MOR12" s="925"/>
      <c r="MOS12" s="925"/>
      <c r="MOT12" s="926"/>
      <c r="MOU12" s="924"/>
      <c r="MOV12" s="925"/>
      <c r="MOW12" s="925"/>
      <c r="MOX12" s="925"/>
      <c r="MOY12" s="925"/>
      <c r="MOZ12" s="925"/>
      <c r="MPA12" s="925"/>
      <c r="MPB12" s="925"/>
      <c r="MPC12" s="925"/>
      <c r="MPD12" s="925"/>
      <c r="MPE12" s="925"/>
      <c r="MPF12" s="925"/>
      <c r="MPG12" s="925"/>
      <c r="MPH12" s="925"/>
      <c r="MPI12" s="925"/>
      <c r="MPJ12" s="925"/>
      <c r="MPK12" s="925"/>
      <c r="MPL12" s="925"/>
      <c r="MPM12" s="925"/>
      <c r="MPN12" s="926"/>
      <c r="MPO12" s="924"/>
      <c r="MPP12" s="925"/>
      <c r="MPQ12" s="925"/>
      <c r="MPR12" s="925"/>
      <c r="MPS12" s="925"/>
      <c r="MPT12" s="925"/>
      <c r="MPU12" s="925"/>
      <c r="MPV12" s="925"/>
      <c r="MPW12" s="925"/>
      <c r="MPX12" s="925"/>
      <c r="MPY12" s="925"/>
      <c r="MPZ12" s="925"/>
      <c r="MQA12" s="925"/>
      <c r="MQB12" s="925"/>
      <c r="MQC12" s="925"/>
      <c r="MQD12" s="925"/>
      <c r="MQE12" s="925"/>
      <c r="MQF12" s="925"/>
      <c r="MQG12" s="925"/>
      <c r="MQH12" s="926"/>
      <c r="MQI12" s="924"/>
      <c r="MQJ12" s="925"/>
      <c r="MQK12" s="925"/>
      <c r="MQL12" s="925"/>
      <c r="MQM12" s="925"/>
      <c r="MQN12" s="925"/>
      <c r="MQO12" s="925"/>
      <c r="MQP12" s="925"/>
      <c r="MQQ12" s="925"/>
      <c r="MQR12" s="925"/>
      <c r="MQS12" s="925"/>
      <c r="MQT12" s="925"/>
      <c r="MQU12" s="925"/>
      <c r="MQV12" s="925"/>
      <c r="MQW12" s="925"/>
      <c r="MQX12" s="925"/>
      <c r="MQY12" s="925"/>
      <c r="MQZ12" s="925"/>
      <c r="MRA12" s="925"/>
      <c r="MRB12" s="926"/>
      <c r="MRC12" s="924"/>
      <c r="MRD12" s="925"/>
      <c r="MRE12" s="925"/>
      <c r="MRF12" s="925"/>
      <c r="MRG12" s="925"/>
      <c r="MRH12" s="925"/>
      <c r="MRI12" s="925"/>
      <c r="MRJ12" s="925"/>
      <c r="MRK12" s="925"/>
      <c r="MRL12" s="925"/>
      <c r="MRM12" s="925"/>
      <c r="MRN12" s="925"/>
      <c r="MRO12" s="925"/>
      <c r="MRP12" s="925"/>
      <c r="MRQ12" s="925"/>
      <c r="MRR12" s="925"/>
      <c r="MRS12" s="925"/>
      <c r="MRT12" s="925"/>
      <c r="MRU12" s="925"/>
      <c r="MRV12" s="926"/>
      <c r="MRW12" s="924"/>
      <c r="MRX12" s="925"/>
      <c r="MRY12" s="925"/>
      <c r="MRZ12" s="925"/>
      <c r="MSA12" s="925"/>
      <c r="MSB12" s="925"/>
      <c r="MSC12" s="925"/>
      <c r="MSD12" s="925"/>
      <c r="MSE12" s="925"/>
      <c r="MSF12" s="925"/>
      <c r="MSG12" s="925"/>
      <c r="MSH12" s="925"/>
      <c r="MSI12" s="925"/>
      <c r="MSJ12" s="925"/>
      <c r="MSK12" s="925"/>
      <c r="MSL12" s="925"/>
      <c r="MSM12" s="925"/>
      <c r="MSN12" s="925"/>
      <c r="MSO12" s="925"/>
      <c r="MSP12" s="926"/>
      <c r="MSQ12" s="924"/>
      <c r="MSR12" s="925"/>
      <c r="MSS12" s="925"/>
      <c r="MST12" s="925"/>
      <c r="MSU12" s="925"/>
      <c r="MSV12" s="925"/>
      <c r="MSW12" s="925"/>
      <c r="MSX12" s="925"/>
      <c r="MSY12" s="925"/>
      <c r="MSZ12" s="925"/>
      <c r="MTA12" s="925"/>
      <c r="MTB12" s="925"/>
      <c r="MTC12" s="925"/>
      <c r="MTD12" s="925"/>
      <c r="MTE12" s="925"/>
      <c r="MTF12" s="925"/>
      <c r="MTG12" s="925"/>
      <c r="MTH12" s="925"/>
      <c r="MTI12" s="925"/>
      <c r="MTJ12" s="926"/>
      <c r="MTK12" s="924"/>
      <c r="MTL12" s="925"/>
      <c r="MTM12" s="925"/>
      <c r="MTN12" s="925"/>
      <c r="MTO12" s="925"/>
      <c r="MTP12" s="925"/>
      <c r="MTQ12" s="925"/>
      <c r="MTR12" s="925"/>
      <c r="MTS12" s="925"/>
      <c r="MTT12" s="925"/>
      <c r="MTU12" s="925"/>
      <c r="MTV12" s="925"/>
      <c r="MTW12" s="925"/>
      <c r="MTX12" s="925"/>
      <c r="MTY12" s="925"/>
      <c r="MTZ12" s="925"/>
      <c r="MUA12" s="925"/>
      <c r="MUB12" s="925"/>
      <c r="MUC12" s="925"/>
      <c r="MUD12" s="926"/>
      <c r="MUE12" s="924"/>
      <c r="MUF12" s="925"/>
      <c r="MUG12" s="925"/>
      <c r="MUH12" s="925"/>
      <c r="MUI12" s="925"/>
      <c r="MUJ12" s="925"/>
      <c r="MUK12" s="925"/>
      <c r="MUL12" s="925"/>
      <c r="MUM12" s="925"/>
      <c r="MUN12" s="925"/>
      <c r="MUO12" s="925"/>
      <c r="MUP12" s="925"/>
      <c r="MUQ12" s="925"/>
      <c r="MUR12" s="925"/>
      <c r="MUS12" s="925"/>
      <c r="MUT12" s="925"/>
      <c r="MUU12" s="925"/>
      <c r="MUV12" s="925"/>
      <c r="MUW12" s="925"/>
      <c r="MUX12" s="926"/>
      <c r="MUY12" s="924"/>
      <c r="MUZ12" s="925"/>
      <c r="MVA12" s="925"/>
      <c r="MVB12" s="925"/>
      <c r="MVC12" s="925"/>
      <c r="MVD12" s="925"/>
      <c r="MVE12" s="925"/>
      <c r="MVF12" s="925"/>
      <c r="MVG12" s="925"/>
      <c r="MVH12" s="925"/>
      <c r="MVI12" s="925"/>
      <c r="MVJ12" s="925"/>
      <c r="MVK12" s="925"/>
      <c r="MVL12" s="925"/>
      <c r="MVM12" s="925"/>
      <c r="MVN12" s="925"/>
      <c r="MVO12" s="925"/>
      <c r="MVP12" s="925"/>
      <c r="MVQ12" s="925"/>
      <c r="MVR12" s="926"/>
      <c r="MVS12" s="924"/>
      <c r="MVT12" s="925"/>
      <c r="MVU12" s="925"/>
      <c r="MVV12" s="925"/>
      <c r="MVW12" s="925"/>
      <c r="MVX12" s="925"/>
      <c r="MVY12" s="925"/>
      <c r="MVZ12" s="925"/>
      <c r="MWA12" s="925"/>
      <c r="MWB12" s="925"/>
      <c r="MWC12" s="925"/>
      <c r="MWD12" s="925"/>
      <c r="MWE12" s="925"/>
      <c r="MWF12" s="925"/>
      <c r="MWG12" s="925"/>
      <c r="MWH12" s="925"/>
      <c r="MWI12" s="925"/>
      <c r="MWJ12" s="925"/>
      <c r="MWK12" s="925"/>
      <c r="MWL12" s="926"/>
      <c r="MWM12" s="924"/>
      <c r="MWN12" s="925"/>
      <c r="MWO12" s="925"/>
      <c r="MWP12" s="925"/>
      <c r="MWQ12" s="925"/>
      <c r="MWR12" s="925"/>
      <c r="MWS12" s="925"/>
      <c r="MWT12" s="925"/>
      <c r="MWU12" s="925"/>
      <c r="MWV12" s="925"/>
      <c r="MWW12" s="925"/>
      <c r="MWX12" s="925"/>
      <c r="MWY12" s="925"/>
      <c r="MWZ12" s="925"/>
      <c r="MXA12" s="925"/>
      <c r="MXB12" s="925"/>
      <c r="MXC12" s="925"/>
      <c r="MXD12" s="925"/>
      <c r="MXE12" s="925"/>
      <c r="MXF12" s="926"/>
      <c r="MXG12" s="924"/>
      <c r="MXH12" s="925"/>
      <c r="MXI12" s="925"/>
      <c r="MXJ12" s="925"/>
      <c r="MXK12" s="925"/>
      <c r="MXL12" s="925"/>
      <c r="MXM12" s="925"/>
      <c r="MXN12" s="925"/>
      <c r="MXO12" s="925"/>
      <c r="MXP12" s="925"/>
      <c r="MXQ12" s="925"/>
      <c r="MXR12" s="925"/>
      <c r="MXS12" s="925"/>
      <c r="MXT12" s="925"/>
      <c r="MXU12" s="925"/>
      <c r="MXV12" s="925"/>
      <c r="MXW12" s="925"/>
      <c r="MXX12" s="925"/>
      <c r="MXY12" s="925"/>
      <c r="MXZ12" s="926"/>
      <c r="MYA12" s="924"/>
      <c r="MYB12" s="925"/>
      <c r="MYC12" s="925"/>
      <c r="MYD12" s="925"/>
      <c r="MYE12" s="925"/>
      <c r="MYF12" s="925"/>
      <c r="MYG12" s="925"/>
      <c r="MYH12" s="925"/>
      <c r="MYI12" s="925"/>
      <c r="MYJ12" s="925"/>
      <c r="MYK12" s="925"/>
      <c r="MYL12" s="925"/>
      <c r="MYM12" s="925"/>
      <c r="MYN12" s="925"/>
      <c r="MYO12" s="925"/>
      <c r="MYP12" s="925"/>
      <c r="MYQ12" s="925"/>
      <c r="MYR12" s="925"/>
      <c r="MYS12" s="925"/>
      <c r="MYT12" s="926"/>
      <c r="MYU12" s="924"/>
      <c r="MYV12" s="925"/>
      <c r="MYW12" s="925"/>
      <c r="MYX12" s="925"/>
      <c r="MYY12" s="925"/>
      <c r="MYZ12" s="925"/>
      <c r="MZA12" s="925"/>
      <c r="MZB12" s="925"/>
      <c r="MZC12" s="925"/>
      <c r="MZD12" s="925"/>
      <c r="MZE12" s="925"/>
      <c r="MZF12" s="925"/>
      <c r="MZG12" s="925"/>
      <c r="MZH12" s="925"/>
      <c r="MZI12" s="925"/>
      <c r="MZJ12" s="925"/>
      <c r="MZK12" s="925"/>
      <c r="MZL12" s="925"/>
      <c r="MZM12" s="925"/>
      <c r="MZN12" s="926"/>
      <c r="MZO12" s="924"/>
      <c r="MZP12" s="925"/>
      <c r="MZQ12" s="925"/>
      <c r="MZR12" s="925"/>
      <c r="MZS12" s="925"/>
      <c r="MZT12" s="925"/>
      <c r="MZU12" s="925"/>
      <c r="MZV12" s="925"/>
      <c r="MZW12" s="925"/>
      <c r="MZX12" s="925"/>
      <c r="MZY12" s="925"/>
      <c r="MZZ12" s="925"/>
      <c r="NAA12" s="925"/>
      <c r="NAB12" s="925"/>
      <c r="NAC12" s="925"/>
      <c r="NAD12" s="925"/>
      <c r="NAE12" s="925"/>
      <c r="NAF12" s="925"/>
      <c r="NAG12" s="925"/>
      <c r="NAH12" s="926"/>
      <c r="NAI12" s="924"/>
      <c r="NAJ12" s="925"/>
      <c r="NAK12" s="925"/>
      <c r="NAL12" s="925"/>
      <c r="NAM12" s="925"/>
      <c r="NAN12" s="925"/>
      <c r="NAO12" s="925"/>
      <c r="NAP12" s="925"/>
      <c r="NAQ12" s="925"/>
      <c r="NAR12" s="925"/>
      <c r="NAS12" s="925"/>
      <c r="NAT12" s="925"/>
      <c r="NAU12" s="925"/>
      <c r="NAV12" s="925"/>
      <c r="NAW12" s="925"/>
      <c r="NAX12" s="925"/>
      <c r="NAY12" s="925"/>
      <c r="NAZ12" s="925"/>
      <c r="NBA12" s="925"/>
      <c r="NBB12" s="926"/>
      <c r="NBC12" s="924"/>
      <c r="NBD12" s="925"/>
      <c r="NBE12" s="925"/>
      <c r="NBF12" s="925"/>
      <c r="NBG12" s="925"/>
      <c r="NBH12" s="925"/>
      <c r="NBI12" s="925"/>
      <c r="NBJ12" s="925"/>
      <c r="NBK12" s="925"/>
      <c r="NBL12" s="925"/>
      <c r="NBM12" s="925"/>
      <c r="NBN12" s="925"/>
      <c r="NBO12" s="925"/>
      <c r="NBP12" s="925"/>
      <c r="NBQ12" s="925"/>
      <c r="NBR12" s="925"/>
      <c r="NBS12" s="925"/>
      <c r="NBT12" s="925"/>
      <c r="NBU12" s="925"/>
      <c r="NBV12" s="926"/>
      <c r="NBW12" s="924"/>
      <c r="NBX12" s="925"/>
      <c r="NBY12" s="925"/>
      <c r="NBZ12" s="925"/>
      <c r="NCA12" s="925"/>
      <c r="NCB12" s="925"/>
      <c r="NCC12" s="925"/>
      <c r="NCD12" s="925"/>
      <c r="NCE12" s="925"/>
      <c r="NCF12" s="925"/>
      <c r="NCG12" s="925"/>
      <c r="NCH12" s="925"/>
      <c r="NCI12" s="925"/>
      <c r="NCJ12" s="925"/>
      <c r="NCK12" s="925"/>
      <c r="NCL12" s="925"/>
      <c r="NCM12" s="925"/>
      <c r="NCN12" s="925"/>
      <c r="NCO12" s="925"/>
      <c r="NCP12" s="926"/>
      <c r="NCQ12" s="924"/>
      <c r="NCR12" s="925"/>
      <c r="NCS12" s="925"/>
      <c r="NCT12" s="925"/>
      <c r="NCU12" s="925"/>
      <c r="NCV12" s="925"/>
      <c r="NCW12" s="925"/>
      <c r="NCX12" s="925"/>
      <c r="NCY12" s="925"/>
      <c r="NCZ12" s="925"/>
      <c r="NDA12" s="925"/>
      <c r="NDB12" s="925"/>
      <c r="NDC12" s="925"/>
      <c r="NDD12" s="925"/>
      <c r="NDE12" s="925"/>
      <c r="NDF12" s="925"/>
      <c r="NDG12" s="925"/>
      <c r="NDH12" s="925"/>
      <c r="NDI12" s="925"/>
      <c r="NDJ12" s="926"/>
      <c r="NDK12" s="924"/>
      <c r="NDL12" s="925"/>
      <c r="NDM12" s="925"/>
      <c r="NDN12" s="925"/>
      <c r="NDO12" s="925"/>
      <c r="NDP12" s="925"/>
      <c r="NDQ12" s="925"/>
      <c r="NDR12" s="925"/>
      <c r="NDS12" s="925"/>
      <c r="NDT12" s="925"/>
      <c r="NDU12" s="925"/>
      <c r="NDV12" s="925"/>
      <c r="NDW12" s="925"/>
      <c r="NDX12" s="925"/>
      <c r="NDY12" s="925"/>
      <c r="NDZ12" s="925"/>
      <c r="NEA12" s="925"/>
      <c r="NEB12" s="925"/>
      <c r="NEC12" s="925"/>
      <c r="NED12" s="926"/>
      <c r="NEE12" s="924"/>
      <c r="NEF12" s="925"/>
      <c r="NEG12" s="925"/>
      <c r="NEH12" s="925"/>
      <c r="NEI12" s="925"/>
      <c r="NEJ12" s="925"/>
      <c r="NEK12" s="925"/>
      <c r="NEL12" s="925"/>
      <c r="NEM12" s="925"/>
      <c r="NEN12" s="925"/>
      <c r="NEO12" s="925"/>
      <c r="NEP12" s="925"/>
      <c r="NEQ12" s="925"/>
      <c r="NER12" s="925"/>
      <c r="NES12" s="925"/>
      <c r="NET12" s="925"/>
      <c r="NEU12" s="925"/>
      <c r="NEV12" s="925"/>
      <c r="NEW12" s="925"/>
      <c r="NEX12" s="926"/>
      <c r="NEY12" s="924"/>
      <c r="NEZ12" s="925"/>
      <c r="NFA12" s="925"/>
      <c r="NFB12" s="925"/>
      <c r="NFC12" s="925"/>
      <c r="NFD12" s="925"/>
      <c r="NFE12" s="925"/>
      <c r="NFF12" s="925"/>
      <c r="NFG12" s="925"/>
      <c r="NFH12" s="925"/>
      <c r="NFI12" s="925"/>
      <c r="NFJ12" s="925"/>
      <c r="NFK12" s="925"/>
      <c r="NFL12" s="925"/>
      <c r="NFM12" s="925"/>
      <c r="NFN12" s="925"/>
      <c r="NFO12" s="925"/>
      <c r="NFP12" s="925"/>
      <c r="NFQ12" s="925"/>
      <c r="NFR12" s="926"/>
      <c r="NFS12" s="924"/>
      <c r="NFT12" s="925"/>
      <c r="NFU12" s="925"/>
      <c r="NFV12" s="925"/>
      <c r="NFW12" s="925"/>
      <c r="NFX12" s="925"/>
      <c r="NFY12" s="925"/>
      <c r="NFZ12" s="925"/>
      <c r="NGA12" s="925"/>
      <c r="NGB12" s="925"/>
      <c r="NGC12" s="925"/>
      <c r="NGD12" s="925"/>
      <c r="NGE12" s="925"/>
      <c r="NGF12" s="925"/>
      <c r="NGG12" s="925"/>
      <c r="NGH12" s="925"/>
      <c r="NGI12" s="925"/>
      <c r="NGJ12" s="925"/>
      <c r="NGK12" s="925"/>
      <c r="NGL12" s="926"/>
      <c r="NGM12" s="924"/>
      <c r="NGN12" s="925"/>
      <c r="NGO12" s="925"/>
      <c r="NGP12" s="925"/>
      <c r="NGQ12" s="925"/>
      <c r="NGR12" s="925"/>
      <c r="NGS12" s="925"/>
      <c r="NGT12" s="925"/>
      <c r="NGU12" s="925"/>
      <c r="NGV12" s="925"/>
      <c r="NGW12" s="925"/>
      <c r="NGX12" s="925"/>
      <c r="NGY12" s="925"/>
      <c r="NGZ12" s="925"/>
      <c r="NHA12" s="925"/>
      <c r="NHB12" s="925"/>
      <c r="NHC12" s="925"/>
      <c r="NHD12" s="925"/>
      <c r="NHE12" s="925"/>
      <c r="NHF12" s="926"/>
      <c r="NHG12" s="924"/>
      <c r="NHH12" s="925"/>
      <c r="NHI12" s="925"/>
      <c r="NHJ12" s="925"/>
      <c r="NHK12" s="925"/>
      <c r="NHL12" s="925"/>
      <c r="NHM12" s="925"/>
      <c r="NHN12" s="925"/>
      <c r="NHO12" s="925"/>
      <c r="NHP12" s="925"/>
      <c r="NHQ12" s="925"/>
      <c r="NHR12" s="925"/>
      <c r="NHS12" s="925"/>
      <c r="NHT12" s="925"/>
      <c r="NHU12" s="925"/>
      <c r="NHV12" s="925"/>
      <c r="NHW12" s="925"/>
      <c r="NHX12" s="925"/>
      <c r="NHY12" s="925"/>
      <c r="NHZ12" s="926"/>
      <c r="NIA12" s="924"/>
      <c r="NIB12" s="925"/>
      <c r="NIC12" s="925"/>
      <c r="NID12" s="925"/>
      <c r="NIE12" s="925"/>
      <c r="NIF12" s="925"/>
      <c r="NIG12" s="925"/>
      <c r="NIH12" s="925"/>
      <c r="NII12" s="925"/>
      <c r="NIJ12" s="925"/>
      <c r="NIK12" s="925"/>
      <c r="NIL12" s="925"/>
      <c r="NIM12" s="925"/>
      <c r="NIN12" s="925"/>
      <c r="NIO12" s="925"/>
      <c r="NIP12" s="925"/>
      <c r="NIQ12" s="925"/>
      <c r="NIR12" s="925"/>
      <c r="NIS12" s="925"/>
      <c r="NIT12" s="926"/>
      <c r="NIU12" s="924"/>
      <c r="NIV12" s="925"/>
      <c r="NIW12" s="925"/>
      <c r="NIX12" s="925"/>
      <c r="NIY12" s="925"/>
      <c r="NIZ12" s="925"/>
      <c r="NJA12" s="925"/>
      <c r="NJB12" s="925"/>
      <c r="NJC12" s="925"/>
      <c r="NJD12" s="925"/>
      <c r="NJE12" s="925"/>
      <c r="NJF12" s="925"/>
      <c r="NJG12" s="925"/>
      <c r="NJH12" s="925"/>
      <c r="NJI12" s="925"/>
      <c r="NJJ12" s="925"/>
      <c r="NJK12" s="925"/>
      <c r="NJL12" s="925"/>
      <c r="NJM12" s="925"/>
      <c r="NJN12" s="926"/>
      <c r="NJO12" s="924"/>
      <c r="NJP12" s="925"/>
      <c r="NJQ12" s="925"/>
      <c r="NJR12" s="925"/>
      <c r="NJS12" s="925"/>
      <c r="NJT12" s="925"/>
      <c r="NJU12" s="925"/>
      <c r="NJV12" s="925"/>
      <c r="NJW12" s="925"/>
      <c r="NJX12" s="925"/>
      <c r="NJY12" s="925"/>
      <c r="NJZ12" s="925"/>
      <c r="NKA12" s="925"/>
      <c r="NKB12" s="925"/>
      <c r="NKC12" s="925"/>
      <c r="NKD12" s="925"/>
      <c r="NKE12" s="925"/>
      <c r="NKF12" s="925"/>
      <c r="NKG12" s="925"/>
      <c r="NKH12" s="926"/>
      <c r="NKI12" s="924"/>
      <c r="NKJ12" s="925"/>
      <c r="NKK12" s="925"/>
      <c r="NKL12" s="925"/>
      <c r="NKM12" s="925"/>
      <c r="NKN12" s="925"/>
      <c r="NKO12" s="925"/>
      <c r="NKP12" s="925"/>
      <c r="NKQ12" s="925"/>
      <c r="NKR12" s="925"/>
      <c r="NKS12" s="925"/>
      <c r="NKT12" s="925"/>
      <c r="NKU12" s="925"/>
      <c r="NKV12" s="925"/>
      <c r="NKW12" s="925"/>
      <c r="NKX12" s="925"/>
      <c r="NKY12" s="925"/>
      <c r="NKZ12" s="925"/>
      <c r="NLA12" s="925"/>
      <c r="NLB12" s="926"/>
      <c r="NLC12" s="924"/>
      <c r="NLD12" s="925"/>
      <c r="NLE12" s="925"/>
      <c r="NLF12" s="925"/>
      <c r="NLG12" s="925"/>
      <c r="NLH12" s="925"/>
      <c r="NLI12" s="925"/>
      <c r="NLJ12" s="925"/>
      <c r="NLK12" s="925"/>
      <c r="NLL12" s="925"/>
      <c r="NLM12" s="925"/>
      <c r="NLN12" s="925"/>
      <c r="NLO12" s="925"/>
      <c r="NLP12" s="925"/>
      <c r="NLQ12" s="925"/>
      <c r="NLR12" s="925"/>
      <c r="NLS12" s="925"/>
      <c r="NLT12" s="925"/>
      <c r="NLU12" s="925"/>
      <c r="NLV12" s="926"/>
      <c r="NLW12" s="924"/>
      <c r="NLX12" s="925"/>
      <c r="NLY12" s="925"/>
      <c r="NLZ12" s="925"/>
      <c r="NMA12" s="925"/>
      <c r="NMB12" s="925"/>
      <c r="NMC12" s="925"/>
      <c r="NMD12" s="925"/>
      <c r="NME12" s="925"/>
      <c r="NMF12" s="925"/>
      <c r="NMG12" s="925"/>
      <c r="NMH12" s="925"/>
      <c r="NMI12" s="925"/>
      <c r="NMJ12" s="925"/>
      <c r="NMK12" s="925"/>
      <c r="NML12" s="925"/>
      <c r="NMM12" s="925"/>
      <c r="NMN12" s="925"/>
      <c r="NMO12" s="925"/>
      <c r="NMP12" s="926"/>
      <c r="NMQ12" s="924"/>
      <c r="NMR12" s="925"/>
      <c r="NMS12" s="925"/>
      <c r="NMT12" s="925"/>
      <c r="NMU12" s="925"/>
      <c r="NMV12" s="925"/>
      <c r="NMW12" s="925"/>
      <c r="NMX12" s="925"/>
      <c r="NMY12" s="925"/>
      <c r="NMZ12" s="925"/>
      <c r="NNA12" s="925"/>
      <c r="NNB12" s="925"/>
      <c r="NNC12" s="925"/>
      <c r="NND12" s="925"/>
      <c r="NNE12" s="925"/>
      <c r="NNF12" s="925"/>
      <c r="NNG12" s="925"/>
      <c r="NNH12" s="925"/>
      <c r="NNI12" s="925"/>
      <c r="NNJ12" s="926"/>
      <c r="NNK12" s="924"/>
      <c r="NNL12" s="925"/>
      <c r="NNM12" s="925"/>
      <c r="NNN12" s="925"/>
      <c r="NNO12" s="925"/>
      <c r="NNP12" s="925"/>
      <c r="NNQ12" s="925"/>
      <c r="NNR12" s="925"/>
      <c r="NNS12" s="925"/>
      <c r="NNT12" s="925"/>
      <c r="NNU12" s="925"/>
      <c r="NNV12" s="925"/>
      <c r="NNW12" s="925"/>
      <c r="NNX12" s="925"/>
      <c r="NNY12" s="925"/>
      <c r="NNZ12" s="925"/>
      <c r="NOA12" s="925"/>
      <c r="NOB12" s="925"/>
      <c r="NOC12" s="925"/>
      <c r="NOD12" s="926"/>
      <c r="NOE12" s="924"/>
      <c r="NOF12" s="925"/>
      <c r="NOG12" s="925"/>
      <c r="NOH12" s="925"/>
      <c r="NOI12" s="925"/>
      <c r="NOJ12" s="925"/>
      <c r="NOK12" s="925"/>
      <c r="NOL12" s="925"/>
      <c r="NOM12" s="925"/>
      <c r="NON12" s="925"/>
      <c r="NOO12" s="925"/>
      <c r="NOP12" s="925"/>
      <c r="NOQ12" s="925"/>
      <c r="NOR12" s="925"/>
      <c r="NOS12" s="925"/>
      <c r="NOT12" s="925"/>
      <c r="NOU12" s="925"/>
      <c r="NOV12" s="925"/>
      <c r="NOW12" s="925"/>
      <c r="NOX12" s="926"/>
      <c r="NOY12" s="924"/>
      <c r="NOZ12" s="925"/>
      <c r="NPA12" s="925"/>
      <c r="NPB12" s="925"/>
      <c r="NPC12" s="925"/>
      <c r="NPD12" s="925"/>
      <c r="NPE12" s="925"/>
      <c r="NPF12" s="925"/>
      <c r="NPG12" s="925"/>
      <c r="NPH12" s="925"/>
      <c r="NPI12" s="925"/>
      <c r="NPJ12" s="925"/>
      <c r="NPK12" s="925"/>
      <c r="NPL12" s="925"/>
      <c r="NPM12" s="925"/>
      <c r="NPN12" s="925"/>
      <c r="NPO12" s="925"/>
      <c r="NPP12" s="925"/>
      <c r="NPQ12" s="925"/>
      <c r="NPR12" s="926"/>
      <c r="NPS12" s="924"/>
      <c r="NPT12" s="925"/>
      <c r="NPU12" s="925"/>
      <c r="NPV12" s="925"/>
      <c r="NPW12" s="925"/>
      <c r="NPX12" s="925"/>
      <c r="NPY12" s="925"/>
      <c r="NPZ12" s="925"/>
      <c r="NQA12" s="925"/>
      <c r="NQB12" s="925"/>
      <c r="NQC12" s="925"/>
      <c r="NQD12" s="925"/>
      <c r="NQE12" s="925"/>
      <c r="NQF12" s="925"/>
      <c r="NQG12" s="925"/>
      <c r="NQH12" s="925"/>
      <c r="NQI12" s="925"/>
      <c r="NQJ12" s="925"/>
      <c r="NQK12" s="925"/>
      <c r="NQL12" s="926"/>
      <c r="NQM12" s="924"/>
      <c r="NQN12" s="925"/>
      <c r="NQO12" s="925"/>
      <c r="NQP12" s="925"/>
      <c r="NQQ12" s="925"/>
      <c r="NQR12" s="925"/>
      <c r="NQS12" s="925"/>
      <c r="NQT12" s="925"/>
      <c r="NQU12" s="925"/>
      <c r="NQV12" s="925"/>
      <c r="NQW12" s="925"/>
      <c r="NQX12" s="925"/>
      <c r="NQY12" s="925"/>
      <c r="NQZ12" s="925"/>
      <c r="NRA12" s="925"/>
      <c r="NRB12" s="925"/>
      <c r="NRC12" s="925"/>
      <c r="NRD12" s="925"/>
      <c r="NRE12" s="925"/>
      <c r="NRF12" s="926"/>
      <c r="NRG12" s="924"/>
      <c r="NRH12" s="925"/>
      <c r="NRI12" s="925"/>
      <c r="NRJ12" s="925"/>
      <c r="NRK12" s="925"/>
      <c r="NRL12" s="925"/>
      <c r="NRM12" s="925"/>
      <c r="NRN12" s="925"/>
      <c r="NRO12" s="925"/>
      <c r="NRP12" s="925"/>
      <c r="NRQ12" s="925"/>
      <c r="NRR12" s="925"/>
      <c r="NRS12" s="925"/>
      <c r="NRT12" s="925"/>
      <c r="NRU12" s="925"/>
      <c r="NRV12" s="925"/>
      <c r="NRW12" s="925"/>
      <c r="NRX12" s="925"/>
      <c r="NRY12" s="925"/>
      <c r="NRZ12" s="926"/>
      <c r="NSA12" s="924"/>
      <c r="NSB12" s="925"/>
      <c r="NSC12" s="925"/>
      <c r="NSD12" s="925"/>
      <c r="NSE12" s="925"/>
      <c r="NSF12" s="925"/>
      <c r="NSG12" s="925"/>
      <c r="NSH12" s="925"/>
      <c r="NSI12" s="925"/>
      <c r="NSJ12" s="925"/>
      <c r="NSK12" s="925"/>
      <c r="NSL12" s="925"/>
      <c r="NSM12" s="925"/>
      <c r="NSN12" s="925"/>
      <c r="NSO12" s="925"/>
      <c r="NSP12" s="925"/>
      <c r="NSQ12" s="925"/>
      <c r="NSR12" s="925"/>
      <c r="NSS12" s="925"/>
      <c r="NST12" s="926"/>
      <c r="NSU12" s="924"/>
      <c r="NSV12" s="925"/>
      <c r="NSW12" s="925"/>
      <c r="NSX12" s="925"/>
      <c r="NSY12" s="925"/>
      <c r="NSZ12" s="925"/>
      <c r="NTA12" s="925"/>
      <c r="NTB12" s="925"/>
      <c r="NTC12" s="925"/>
      <c r="NTD12" s="925"/>
      <c r="NTE12" s="925"/>
      <c r="NTF12" s="925"/>
      <c r="NTG12" s="925"/>
      <c r="NTH12" s="925"/>
      <c r="NTI12" s="925"/>
      <c r="NTJ12" s="925"/>
      <c r="NTK12" s="925"/>
      <c r="NTL12" s="925"/>
      <c r="NTM12" s="925"/>
      <c r="NTN12" s="926"/>
      <c r="NTO12" s="924"/>
      <c r="NTP12" s="925"/>
      <c r="NTQ12" s="925"/>
      <c r="NTR12" s="925"/>
      <c r="NTS12" s="925"/>
      <c r="NTT12" s="925"/>
      <c r="NTU12" s="925"/>
      <c r="NTV12" s="925"/>
      <c r="NTW12" s="925"/>
      <c r="NTX12" s="925"/>
      <c r="NTY12" s="925"/>
      <c r="NTZ12" s="925"/>
      <c r="NUA12" s="925"/>
      <c r="NUB12" s="925"/>
      <c r="NUC12" s="925"/>
      <c r="NUD12" s="925"/>
      <c r="NUE12" s="925"/>
      <c r="NUF12" s="925"/>
      <c r="NUG12" s="925"/>
      <c r="NUH12" s="926"/>
      <c r="NUI12" s="924"/>
      <c r="NUJ12" s="925"/>
      <c r="NUK12" s="925"/>
      <c r="NUL12" s="925"/>
      <c r="NUM12" s="925"/>
      <c r="NUN12" s="925"/>
      <c r="NUO12" s="925"/>
      <c r="NUP12" s="925"/>
      <c r="NUQ12" s="925"/>
      <c r="NUR12" s="925"/>
      <c r="NUS12" s="925"/>
      <c r="NUT12" s="925"/>
      <c r="NUU12" s="925"/>
      <c r="NUV12" s="925"/>
      <c r="NUW12" s="925"/>
      <c r="NUX12" s="925"/>
      <c r="NUY12" s="925"/>
      <c r="NUZ12" s="925"/>
      <c r="NVA12" s="925"/>
      <c r="NVB12" s="926"/>
      <c r="NVC12" s="924"/>
      <c r="NVD12" s="925"/>
      <c r="NVE12" s="925"/>
      <c r="NVF12" s="925"/>
      <c r="NVG12" s="925"/>
      <c r="NVH12" s="925"/>
      <c r="NVI12" s="925"/>
      <c r="NVJ12" s="925"/>
      <c r="NVK12" s="925"/>
      <c r="NVL12" s="925"/>
      <c r="NVM12" s="925"/>
      <c r="NVN12" s="925"/>
      <c r="NVO12" s="925"/>
      <c r="NVP12" s="925"/>
      <c r="NVQ12" s="925"/>
      <c r="NVR12" s="925"/>
      <c r="NVS12" s="925"/>
      <c r="NVT12" s="925"/>
      <c r="NVU12" s="925"/>
      <c r="NVV12" s="926"/>
      <c r="NVW12" s="924"/>
      <c r="NVX12" s="925"/>
      <c r="NVY12" s="925"/>
      <c r="NVZ12" s="925"/>
      <c r="NWA12" s="925"/>
      <c r="NWB12" s="925"/>
      <c r="NWC12" s="925"/>
      <c r="NWD12" s="925"/>
      <c r="NWE12" s="925"/>
      <c r="NWF12" s="925"/>
      <c r="NWG12" s="925"/>
      <c r="NWH12" s="925"/>
      <c r="NWI12" s="925"/>
      <c r="NWJ12" s="925"/>
      <c r="NWK12" s="925"/>
      <c r="NWL12" s="925"/>
      <c r="NWM12" s="925"/>
      <c r="NWN12" s="925"/>
      <c r="NWO12" s="925"/>
      <c r="NWP12" s="926"/>
      <c r="NWQ12" s="924"/>
      <c r="NWR12" s="925"/>
      <c r="NWS12" s="925"/>
      <c r="NWT12" s="925"/>
      <c r="NWU12" s="925"/>
      <c r="NWV12" s="925"/>
      <c r="NWW12" s="925"/>
      <c r="NWX12" s="925"/>
      <c r="NWY12" s="925"/>
      <c r="NWZ12" s="925"/>
      <c r="NXA12" s="925"/>
      <c r="NXB12" s="925"/>
      <c r="NXC12" s="925"/>
      <c r="NXD12" s="925"/>
      <c r="NXE12" s="925"/>
      <c r="NXF12" s="925"/>
      <c r="NXG12" s="925"/>
      <c r="NXH12" s="925"/>
      <c r="NXI12" s="925"/>
      <c r="NXJ12" s="926"/>
      <c r="NXK12" s="924"/>
      <c r="NXL12" s="925"/>
      <c r="NXM12" s="925"/>
      <c r="NXN12" s="925"/>
      <c r="NXO12" s="925"/>
      <c r="NXP12" s="925"/>
      <c r="NXQ12" s="925"/>
      <c r="NXR12" s="925"/>
      <c r="NXS12" s="925"/>
      <c r="NXT12" s="925"/>
      <c r="NXU12" s="925"/>
      <c r="NXV12" s="925"/>
      <c r="NXW12" s="925"/>
      <c r="NXX12" s="925"/>
      <c r="NXY12" s="925"/>
      <c r="NXZ12" s="925"/>
      <c r="NYA12" s="925"/>
      <c r="NYB12" s="925"/>
      <c r="NYC12" s="925"/>
      <c r="NYD12" s="926"/>
      <c r="NYE12" s="924"/>
      <c r="NYF12" s="925"/>
      <c r="NYG12" s="925"/>
      <c r="NYH12" s="925"/>
      <c r="NYI12" s="925"/>
      <c r="NYJ12" s="925"/>
      <c r="NYK12" s="925"/>
      <c r="NYL12" s="925"/>
      <c r="NYM12" s="925"/>
      <c r="NYN12" s="925"/>
      <c r="NYO12" s="925"/>
      <c r="NYP12" s="925"/>
      <c r="NYQ12" s="925"/>
      <c r="NYR12" s="925"/>
      <c r="NYS12" s="925"/>
      <c r="NYT12" s="925"/>
      <c r="NYU12" s="925"/>
      <c r="NYV12" s="925"/>
      <c r="NYW12" s="925"/>
      <c r="NYX12" s="926"/>
      <c r="NYY12" s="924"/>
      <c r="NYZ12" s="925"/>
      <c r="NZA12" s="925"/>
      <c r="NZB12" s="925"/>
      <c r="NZC12" s="925"/>
      <c r="NZD12" s="925"/>
      <c r="NZE12" s="925"/>
      <c r="NZF12" s="925"/>
      <c r="NZG12" s="925"/>
      <c r="NZH12" s="925"/>
      <c r="NZI12" s="925"/>
      <c r="NZJ12" s="925"/>
      <c r="NZK12" s="925"/>
      <c r="NZL12" s="925"/>
      <c r="NZM12" s="925"/>
      <c r="NZN12" s="925"/>
      <c r="NZO12" s="925"/>
      <c r="NZP12" s="925"/>
      <c r="NZQ12" s="925"/>
      <c r="NZR12" s="926"/>
      <c r="NZS12" s="924"/>
      <c r="NZT12" s="925"/>
      <c r="NZU12" s="925"/>
      <c r="NZV12" s="925"/>
      <c r="NZW12" s="925"/>
      <c r="NZX12" s="925"/>
      <c r="NZY12" s="925"/>
      <c r="NZZ12" s="925"/>
      <c r="OAA12" s="925"/>
      <c r="OAB12" s="925"/>
      <c r="OAC12" s="925"/>
      <c r="OAD12" s="925"/>
      <c r="OAE12" s="925"/>
      <c r="OAF12" s="925"/>
      <c r="OAG12" s="925"/>
      <c r="OAH12" s="925"/>
      <c r="OAI12" s="925"/>
      <c r="OAJ12" s="925"/>
      <c r="OAK12" s="925"/>
      <c r="OAL12" s="926"/>
      <c r="OAM12" s="924"/>
      <c r="OAN12" s="925"/>
      <c r="OAO12" s="925"/>
      <c r="OAP12" s="925"/>
      <c r="OAQ12" s="925"/>
      <c r="OAR12" s="925"/>
      <c r="OAS12" s="925"/>
      <c r="OAT12" s="925"/>
      <c r="OAU12" s="925"/>
      <c r="OAV12" s="925"/>
      <c r="OAW12" s="925"/>
      <c r="OAX12" s="925"/>
      <c r="OAY12" s="925"/>
      <c r="OAZ12" s="925"/>
      <c r="OBA12" s="925"/>
      <c r="OBB12" s="925"/>
      <c r="OBC12" s="925"/>
      <c r="OBD12" s="925"/>
      <c r="OBE12" s="925"/>
      <c r="OBF12" s="926"/>
      <c r="OBG12" s="924"/>
      <c r="OBH12" s="925"/>
      <c r="OBI12" s="925"/>
      <c r="OBJ12" s="925"/>
      <c r="OBK12" s="925"/>
      <c r="OBL12" s="925"/>
      <c r="OBM12" s="925"/>
      <c r="OBN12" s="925"/>
      <c r="OBO12" s="925"/>
      <c r="OBP12" s="925"/>
      <c r="OBQ12" s="925"/>
      <c r="OBR12" s="925"/>
      <c r="OBS12" s="925"/>
      <c r="OBT12" s="925"/>
      <c r="OBU12" s="925"/>
      <c r="OBV12" s="925"/>
      <c r="OBW12" s="925"/>
      <c r="OBX12" s="925"/>
      <c r="OBY12" s="925"/>
      <c r="OBZ12" s="926"/>
      <c r="OCA12" s="924"/>
      <c r="OCB12" s="925"/>
      <c r="OCC12" s="925"/>
      <c r="OCD12" s="925"/>
      <c r="OCE12" s="925"/>
      <c r="OCF12" s="925"/>
      <c r="OCG12" s="925"/>
      <c r="OCH12" s="925"/>
      <c r="OCI12" s="925"/>
      <c r="OCJ12" s="925"/>
      <c r="OCK12" s="925"/>
      <c r="OCL12" s="925"/>
      <c r="OCM12" s="925"/>
      <c r="OCN12" s="925"/>
      <c r="OCO12" s="925"/>
      <c r="OCP12" s="925"/>
      <c r="OCQ12" s="925"/>
      <c r="OCR12" s="925"/>
      <c r="OCS12" s="925"/>
      <c r="OCT12" s="926"/>
      <c r="OCU12" s="924"/>
      <c r="OCV12" s="925"/>
      <c r="OCW12" s="925"/>
      <c r="OCX12" s="925"/>
      <c r="OCY12" s="925"/>
      <c r="OCZ12" s="925"/>
      <c r="ODA12" s="925"/>
      <c r="ODB12" s="925"/>
      <c r="ODC12" s="925"/>
      <c r="ODD12" s="925"/>
      <c r="ODE12" s="925"/>
      <c r="ODF12" s="925"/>
      <c r="ODG12" s="925"/>
      <c r="ODH12" s="925"/>
      <c r="ODI12" s="925"/>
      <c r="ODJ12" s="925"/>
      <c r="ODK12" s="925"/>
      <c r="ODL12" s="925"/>
      <c r="ODM12" s="925"/>
      <c r="ODN12" s="926"/>
      <c r="ODO12" s="924"/>
      <c r="ODP12" s="925"/>
      <c r="ODQ12" s="925"/>
      <c r="ODR12" s="925"/>
      <c r="ODS12" s="925"/>
      <c r="ODT12" s="925"/>
      <c r="ODU12" s="925"/>
      <c r="ODV12" s="925"/>
      <c r="ODW12" s="925"/>
      <c r="ODX12" s="925"/>
      <c r="ODY12" s="925"/>
      <c r="ODZ12" s="925"/>
      <c r="OEA12" s="925"/>
      <c r="OEB12" s="925"/>
      <c r="OEC12" s="925"/>
      <c r="OED12" s="925"/>
      <c r="OEE12" s="925"/>
      <c r="OEF12" s="925"/>
      <c r="OEG12" s="925"/>
      <c r="OEH12" s="926"/>
      <c r="OEI12" s="924"/>
      <c r="OEJ12" s="925"/>
      <c r="OEK12" s="925"/>
      <c r="OEL12" s="925"/>
      <c r="OEM12" s="925"/>
      <c r="OEN12" s="925"/>
      <c r="OEO12" s="925"/>
      <c r="OEP12" s="925"/>
      <c r="OEQ12" s="925"/>
      <c r="OER12" s="925"/>
      <c r="OES12" s="925"/>
      <c r="OET12" s="925"/>
      <c r="OEU12" s="925"/>
      <c r="OEV12" s="925"/>
      <c r="OEW12" s="925"/>
      <c r="OEX12" s="925"/>
      <c r="OEY12" s="925"/>
      <c r="OEZ12" s="925"/>
      <c r="OFA12" s="925"/>
      <c r="OFB12" s="926"/>
      <c r="OFC12" s="924"/>
      <c r="OFD12" s="925"/>
      <c r="OFE12" s="925"/>
      <c r="OFF12" s="925"/>
      <c r="OFG12" s="925"/>
      <c r="OFH12" s="925"/>
      <c r="OFI12" s="925"/>
      <c r="OFJ12" s="925"/>
      <c r="OFK12" s="925"/>
      <c r="OFL12" s="925"/>
      <c r="OFM12" s="925"/>
      <c r="OFN12" s="925"/>
      <c r="OFO12" s="925"/>
      <c r="OFP12" s="925"/>
      <c r="OFQ12" s="925"/>
      <c r="OFR12" s="925"/>
      <c r="OFS12" s="925"/>
      <c r="OFT12" s="925"/>
      <c r="OFU12" s="925"/>
      <c r="OFV12" s="926"/>
      <c r="OFW12" s="924"/>
      <c r="OFX12" s="925"/>
      <c r="OFY12" s="925"/>
      <c r="OFZ12" s="925"/>
      <c r="OGA12" s="925"/>
      <c r="OGB12" s="925"/>
      <c r="OGC12" s="925"/>
      <c r="OGD12" s="925"/>
      <c r="OGE12" s="925"/>
      <c r="OGF12" s="925"/>
      <c r="OGG12" s="925"/>
      <c r="OGH12" s="925"/>
      <c r="OGI12" s="925"/>
      <c r="OGJ12" s="925"/>
      <c r="OGK12" s="925"/>
      <c r="OGL12" s="925"/>
      <c r="OGM12" s="925"/>
      <c r="OGN12" s="925"/>
      <c r="OGO12" s="925"/>
      <c r="OGP12" s="926"/>
      <c r="OGQ12" s="924"/>
      <c r="OGR12" s="925"/>
      <c r="OGS12" s="925"/>
      <c r="OGT12" s="925"/>
      <c r="OGU12" s="925"/>
      <c r="OGV12" s="925"/>
      <c r="OGW12" s="925"/>
      <c r="OGX12" s="925"/>
      <c r="OGY12" s="925"/>
      <c r="OGZ12" s="925"/>
      <c r="OHA12" s="925"/>
      <c r="OHB12" s="925"/>
      <c r="OHC12" s="925"/>
      <c r="OHD12" s="925"/>
      <c r="OHE12" s="925"/>
      <c r="OHF12" s="925"/>
      <c r="OHG12" s="925"/>
      <c r="OHH12" s="925"/>
      <c r="OHI12" s="925"/>
      <c r="OHJ12" s="926"/>
      <c r="OHK12" s="924"/>
      <c r="OHL12" s="925"/>
      <c r="OHM12" s="925"/>
      <c r="OHN12" s="925"/>
      <c r="OHO12" s="925"/>
      <c r="OHP12" s="925"/>
      <c r="OHQ12" s="925"/>
      <c r="OHR12" s="925"/>
      <c r="OHS12" s="925"/>
      <c r="OHT12" s="925"/>
      <c r="OHU12" s="925"/>
      <c r="OHV12" s="925"/>
      <c r="OHW12" s="925"/>
      <c r="OHX12" s="925"/>
      <c r="OHY12" s="925"/>
      <c r="OHZ12" s="925"/>
      <c r="OIA12" s="925"/>
      <c r="OIB12" s="925"/>
      <c r="OIC12" s="925"/>
      <c r="OID12" s="926"/>
      <c r="OIE12" s="924"/>
      <c r="OIF12" s="925"/>
      <c r="OIG12" s="925"/>
      <c r="OIH12" s="925"/>
      <c r="OII12" s="925"/>
      <c r="OIJ12" s="925"/>
      <c r="OIK12" s="925"/>
      <c r="OIL12" s="925"/>
      <c r="OIM12" s="925"/>
      <c r="OIN12" s="925"/>
      <c r="OIO12" s="925"/>
      <c r="OIP12" s="925"/>
      <c r="OIQ12" s="925"/>
      <c r="OIR12" s="925"/>
      <c r="OIS12" s="925"/>
      <c r="OIT12" s="925"/>
      <c r="OIU12" s="925"/>
      <c r="OIV12" s="925"/>
      <c r="OIW12" s="925"/>
      <c r="OIX12" s="926"/>
      <c r="OIY12" s="924"/>
      <c r="OIZ12" s="925"/>
      <c r="OJA12" s="925"/>
      <c r="OJB12" s="925"/>
      <c r="OJC12" s="925"/>
      <c r="OJD12" s="925"/>
      <c r="OJE12" s="925"/>
      <c r="OJF12" s="925"/>
      <c r="OJG12" s="925"/>
      <c r="OJH12" s="925"/>
      <c r="OJI12" s="925"/>
      <c r="OJJ12" s="925"/>
      <c r="OJK12" s="925"/>
      <c r="OJL12" s="925"/>
      <c r="OJM12" s="925"/>
      <c r="OJN12" s="925"/>
      <c r="OJO12" s="925"/>
      <c r="OJP12" s="925"/>
      <c r="OJQ12" s="925"/>
      <c r="OJR12" s="926"/>
      <c r="OJS12" s="924"/>
      <c r="OJT12" s="925"/>
      <c r="OJU12" s="925"/>
      <c r="OJV12" s="925"/>
      <c r="OJW12" s="925"/>
      <c r="OJX12" s="925"/>
      <c r="OJY12" s="925"/>
      <c r="OJZ12" s="925"/>
      <c r="OKA12" s="925"/>
      <c r="OKB12" s="925"/>
      <c r="OKC12" s="925"/>
      <c r="OKD12" s="925"/>
      <c r="OKE12" s="925"/>
      <c r="OKF12" s="925"/>
      <c r="OKG12" s="925"/>
      <c r="OKH12" s="925"/>
      <c r="OKI12" s="925"/>
      <c r="OKJ12" s="925"/>
      <c r="OKK12" s="925"/>
      <c r="OKL12" s="926"/>
      <c r="OKM12" s="924"/>
      <c r="OKN12" s="925"/>
      <c r="OKO12" s="925"/>
      <c r="OKP12" s="925"/>
      <c r="OKQ12" s="925"/>
      <c r="OKR12" s="925"/>
      <c r="OKS12" s="925"/>
      <c r="OKT12" s="925"/>
      <c r="OKU12" s="925"/>
      <c r="OKV12" s="925"/>
      <c r="OKW12" s="925"/>
      <c r="OKX12" s="925"/>
      <c r="OKY12" s="925"/>
      <c r="OKZ12" s="925"/>
      <c r="OLA12" s="925"/>
      <c r="OLB12" s="925"/>
      <c r="OLC12" s="925"/>
      <c r="OLD12" s="925"/>
      <c r="OLE12" s="925"/>
      <c r="OLF12" s="926"/>
      <c r="OLG12" s="924"/>
      <c r="OLH12" s="925"/>
      <c r="OLI12" s="925"/>
      <c r="OLJ12" s="925"/>
      <c r="OLK12" s="925"/>
      <c r="OLL12" s="925"/>
      <c r="OLM12" s="925"/>
      <c r="OLN12" s="925"/>
      <c r="OLO12" s="925"/>
      <c r="OLP12" s="925"/>
      <c r="OLQ12" s="925"/>
      <c r="OLR12" s="925"/>
      <c r="OLS12" s="925"/>
      <c r="OLT12" s="925"/>
      <c r="OLU12" s="925"/>
      <c r="OLV12" s="925"/>
      <c r="OLW12" s="925"/>
      <c r="OLX12" s="925"/>
      <c r="OLY12" s="925"/>
      <c r="OLZ12" s="926"/>
      <c r="OMA12" s="924"/>
      <c r="OMB12" s="925"/>
      <c r="OMC12" s="925"/>
      <c r="OMD12" s="925"/>
      <c r="OME12" s="925"/>
      <c r="OMF12" s="925"/>
      <c r="OMG12" s="925"/>
      <c r="OMH12" s="925"/>
      <c r="OMI12" s="925"/>
      <c r="OMJ12" s="925"/>
      <c r="OMK12" s="925"/>
      <c r="OML12" s="925"/>
      <c r="OMM12" s="925"/>
      <c r="OMN12" s="925"/>
      <c r="OMO12" s="925"/>
      <c r="OMP12" s="925"/>
      <c r="OMQ12" s="925"/>
      <c r="OMR12" s="925"/>
      <c r="OMS12" s="925"/>
      <c r="OMT12" s="926"/>
      <c r="OMU12" s="924"/>
      <c r="OMV12" s="925"/>
      <c r="OMW12" s="925"/>
      <c r="OMX12" s="925"/>
      <c r="OMY12" s="925"/>
      <c r="OMZ12" s="925"/>
      <c r="ONA12" s="925"/>
      <c r="ONB12" s="925"/>
      <c r="ONC12" s="925"/>
      <c r="OND12" s="925"/>
      <c r="ONE12" s="925"/>
      <c r="ONF12" s="925"/>
      <c r="ONG12" s="925"/>
      <c r="ONH12" s="925"/>
      <c r="ONI12" s="925"/>
      <c r="ONJ12" s="925"/>
      <c r="ONK12" s="925"/>
      <c r="ONL12" s="925"/>
      <c r="ONM12" s="925"/>
      <c r="ONN12" s="926"/>
      <c r="ONO12" s="924"/>
      <c r="ONP12" s="925"/>
      <c r="ONQ12" s="925"/>
      <c r="ONR12" s="925"/>
      <c r="ONS12" s="925"/>
      <c r="ONT12" s="925"/>
      <c r="ONU12" s="925"/>
      <c r="ONV12" s="925"/>
      <c r="ONW12" s="925"/>
      <c r="ONX12" s="925"/>
      <c r="ONY12" s="925"/>
      <c r="ONZ12" s="925"/>
      <c r="OOA12" s="925"/>
      <c r="OOB12" s="925"/>
      <c r="OOC12" s="925"/>
      <c r="OOD12" s="925"/>
      <c r="OOE12" s="925"/>
      <c r="OOF12" s="925"/>
      <c r="OOG12" s="925"/>
      <c r="OOH12" s="926"/>
      <c r="OOI12" s="924"/>
      <c r="OOJ12" s="925"/>
      <c r="OOK12" s="925"/>
      <c r="OOL12" s="925"/>
      <c r="OOM12" s="925"/>
      <c r="OON12" s="925"/>
      <c r="OOO12" s="925"/>
      <c r="OOP12" s="925"/>
      <c r="OOQ12" s="925"/>
      <c r="OOR12" s="925"/>
      <c r="OOS12" s="925"/>
      <c r="OOT12" s="925"/>
      <c r="OOU12" s="925"/>
      <c r="OOV12" s="925"/>
      <c r="OOW12" s="925"/>
      <c r="OOX12" s="925"/>
      <c r="OOY12" s="925"/>
      <c r="OOZ12" s="925"/>
      <c r="OPA12" s="925"/>
      <c r="OPB12" s="926"/>
      <c r="OPC12" s="924"/>
      <c r="OPD12" s="925"/>
      <c r="OPE12" s="925"/>
      <c r="OPF12" s="925"/>
      <c r="OPG12" s="925"/>
      <c r="OPH12" s="925"/>
      <c r="OPI12" s="925"/>
      <c r="OPJ12" s="925"/>
      <c r="OPK12" s="925"/>
      <c r="OPL12" s="925"/>
      <c r="OPM12" s="925"/>
      <c r="OPN12" s="925"/>
      <c r="OPO12" s="925"/>
      <c r="OPP12" s="925"/>
      <c r="OPQ12" s="925"/>
      <c r="OPR12" s="925"/>
      <c r="OPS12" s="925"/>
      <c r="OPT12" s="925"/>
      <c r="OPU12" s="925"/>
      <c r="OPV12" s="926"/>
      <c r="OPW12" s="924"/>
      <c r="OPX12" s="925"/>
      <c r="OPY12" s="925"/>
      <c r="OPZ12" s="925"/>
      <c r="OQA12" s="925"/>
      <c r="OQB12" s="925"/>
      <c r="OQC12" s="925"/>
      <c r="OQD12" s="925"/>
      <c r="OQE12" s="925"/>
      <c r="OQF12" s="925"/>
      <c r="OQG12" s="925"/>
      <c r="OQH12" s="925"/>
      <c r="OQI12" s="925"/>
      <c r="OQJ12" s="925"/>
      <c r="OQK12" s="925"/>
      <c r="OQL12" s="925"/>
      <c r="OQM12" s="925"/>
      <c r="OQN12" s="925"/>
      <c r="OQO12" s="925"/>
      <c r="OQP12" s="926"/>
      <c r="OQQ12" s="924"/>
      <c r="OQR12" s="925"/>
      <c r="OQS12" s="925"/>
      <c r="OQT12" s="925"/>
      <c r="OQU12" s="925"/>
      <c r="OQV12" s="925"/>
      <c r="OQW12" s="925"/>
      <c r="OQX12" s="925"/>
      <c r="OQY12" s="925"/>
      <c r="OQZ12" s="925"/>
      <c r="ORA12" s="925"/>
      <c r="ORB12" s="925"/>
      <c r="ORC12" s="925"/>
      <c r="ORD12" s="925"/>
      <c r="ORE12" s="925"/>
      <c r="ORF12" s="925"/>
      <c r="ORG12" s="925"/>
      <c r="ORH12" s="925"/>
      <c r="ORI12" s="925"/>
      <c r="ORJ12" s="926"/>
      <c r="ORK12" s="924"/>
      <c r="ORL12" s="925"/>
      <c r="ORM12" s="925"/>
      <c r="ORN12" s="925"/>
      <c r="ORO12" s="925"/>
      <c r="ORP12" s="925"/>
      <c r="ORQ12" s="925"/>
      <c r="ORR12" s="925"/>
      <c r="ORS12" s="925"/>
      <c r="ORT12" s="925"/>
      <c r="ORU12" s="925"/>
      <c r="ORV12" s="925"/>
      <c r="ORW12" s="925"/>
      <c r="ORX12" s="925"/>
      <c r="ORY12" s="925"/>
      <c r="ORZ12" s="925"/>
      <c r="OSA12" s="925"/>
      <c r="OSB12" s="925"/>
      <c r="OSC12" s="925"/>
      <c r="OSD12" s="926"/>
      <c r="OSE12" s="924"/>
      <c r="OSF12" s="925"/>
      <c r="OSG12" s="925"/>
      <c r="OSH12" s="925"/>
      <c r="OSI12" s="925"/>
      <c r="OSJ12" s="925"/>
      <c r="OSK12" s="925"/>
      <c r="OSL12" s="925"/>
      <c r="OSM12" s="925"/>
      <c r="OSN12" s="925"/>
      <c r="OSO12" s="925"/>
      <c r="OSP12" s="925"/>
      <c r="OSQ12" s="925"/>
      <c r="OSR12" s="925"/>
      <c r="OSS12" s="925"/>
      <c r="OST12" s="925"/>
      <c r="OSU12" s="925"/>
      <c r="OSV12" s="925"/>
      <c r="OSW12" s="925"/>
      <c r="OSX12" s="926"/>
      <c r="OSY12" s="924"/>
      <c r="OSZ12" s="925"/>
      <c r="OTA12" s="925"/>
      <c r="OTB12" s="925"/>
      <c r="OTC12" s="925"/>
      <c r="OTD12" s="925"/>
      <c r="OTE12" s="925"/>
      <c r="OTF12" s="925"/>
      <c r="OTG12" s="925"/>
      <c r="OTH12" s="925"/>
      <c r="OTI12" s="925"/>
      <c r="OTJ12" s="925"/>
      <c r="OTK12" s="925"/>
      <c r="OTL12" s="925"/>
      <c r="OTM12" s="925"/>
      <c r="OTN12" s="925"/>
      <c r="OTO12" s="925"/>
      <c r="OTP12" s="925"/>
      <c r="OTQ12" s="925"/>
      <c r="OTR12" s="926"/>
      <c r="OTS12" s="924"/>
      <c r="OTT12" s="925"/>
      <c r="OTU12" s="925"/>
      <c r="OTV12" s="925"/>
      <c r="OTW12" s="925"/>
      <c r="OTX12" s="925"/>
      <c r="OTY12" s="925"/>
      <c r="OTZ12" s="925"/>
      <c r="OUA12" s="925"/>
      <c r="OUB12" s="925"/>
      <c r="OUC12" s="925"/>
      <c r="OUD12" s="925"/>
      <c r="OUE12" s="925"/>
      <c r="OUF12" s="925"/>
      <c r="OUG12" s="925"/>
      <c r="OUH12" s="925"/>
      <c r="OUI12" s="925"/>
      <c r="OUJ12" s="925"/>
      <c r="OUK12" s="925"/>
      <c r="OUL12" s="926"/>
      <c r="OUM12" s="924"/>
      <c r="OUN12" s="925"/>
      <c r="OUO12" s="925"/>
      <c r="OUP12" s="925"/>
      <c r="OUQ12" s="925"/>
      <c r="OUR12" s="925"/>
      <c r="OUS12" s="925"/>
      <c r="OUT12" s="925"/>
      <c r="OUU12" s="925"/>
      <c r="OUV12" s="925"/>
      <c r="OUW12" s="925"/>
      <c r="OUX12" s="925"/>
      <c r="OUY12" s="925"/>
      <c r="OUZ12" s="925"/>
      <c r="OVA12" s="925"/>
      <c r="OVB12" s="925"/>
      <c r="OVC12" s="925"/>
      <c r="OVD12" s="925"/>
      <c r="OVE12" s="925"/>
      <c r="OVF12" s="926"/>
      <c r="OVG12" s="924"/>
      <c r="OVH12" s="925"/>
      <c r="OVI12" s="925"/>
      <c r="OVJ12" s="925"/>
      <c r="OVK12" s="925"/>
      <c r="OVL12" s="925"/>
      <c r="OVM12" s="925"/>
      <c r="OVN12" s="925"/>
      <c r="OVO12" s="925"/>
      <c r="OVP12" s="925"/>
      <c r="OVQ12" s="925"/>
      <c r="OVR12" s="925"/>
      <c r="OVS12" s="925"/>
      <c r="OVT12" s="925"/>
      <c r="OVU12" s="925"/>
      <c r="OVV12" s="925"/>
      <c r="OVW12" s="925"/>
      <c r="OVX12" s="925"/>
      <c r="OVY12" s="925"/>
      <c r="OVZ12" s="926"/>
      <c r="OWA12" s="924"/>
      <c r="OWB12" s="925"/>
      <c r="OWC12" s="925"/>
      <c r="OWD12" s="925"/>
      <c r="OWE12" s="925"/>
      <c r="OWF12" s="925"/>
      <c r="OWG12" s="925"/>
      <c r="OWH12" s="925"/>
      <c r="OWI12" s="925"/>
      <c r="OWJ12" s="925"/>
      <c r="OWK12" s="925"/>
      <c r="OWL12" s="925"/>
      <c r="OWM12" s="925"/>
      <c r="OWN12" s="925"/>
      <c r="OWO12" s="925"/>
      <c r="OWP12" s="925"/>
      <c r="OWQ12" s="925"/>
      <c r="OWR12" s="925"/>
      <c r="OWS12" s="925"/>
      <c r="OWT12" s="926"/>
      <c r="OWU12" s="924"/>
      <c r="OWV12" s="925"/>
      <c r="OWW12" s="925"/>
      <c r="OWX12" s="925"/>
      <c r="OWY12" s="925"/>
      <c r="OWZ12" s="925"/>
      <c r="OXA12" s="925"/>
      <c r="OXB12" s="925"/>
      <c r="OXC12" s="925"/>
      <c r="OXD12" s="925"/>
      <c r="OXE12" s="925"/>
      <c r="OXF12" s="925"/>
      <c r="OXG12" s="925"/>
      <c r="OXH12" s="925"/>
      <c r="OXI12" s="925"/>
      <c r="OXJ12" s="925"/>
      <c r="OXK12" s="925"/>
      <c r="OXL12" s="925"/>
      <c r="OXM12" s="925"/>
      <c r="OXN12" s="926"/>
      <c r="OXO12" s="924"/>
      <c r="OXP12" s="925"/>
      <c r="OXQ12" s="925"/>
      <c r="OXR12" s="925"/>
      <c r="OXS12" s="925"/>
      <c r="OXT12" s="925"/>
      <c r="OXU12" s="925"/>
      <c r="OXV12" s="925"/>
      <c r="OXW12" s="925"/>
      <c r="OXX12" s="925"/>
      <c r="OXY12" s="925"/>
      <c r="OXZ12" s="925"/>
      <c r="OYA12" s="925"/>
      <c r="OYB12" s="925"/>
      <c r="OYC12" s="925"/>
      <c r="OYD12" s="925"/>
      <c r="OYE12" s="925"/>
      <c r="OYF12" s="925"/>
      <c r="OYG12" s="925"/>
      <c r="OYH12" s="926"/>
      <c r="OYI12" s="924"/>
      <c r="OYJ12" s="925"/>
      <c r="OYK12" s="925"/>
      <c r="OYL12" s="925"/>
      <c r="OYM12" s="925"/>
      <c r="OYN12" s="925"/>
      <c r="OYO12" s="925"/>
      <c r="OYP12" s="925"/>
      <c r="OYQ12" s="925"/>
      <c r="OYR12" s="925"/>
      <c r="OYS12" s="925"/>
      <c r="OYT12" s="925"/>
      <c r="OYU12" s="925"/>
      <c r="OYV12" s="925"/>
      <c r="OYW12" s="925"/>
      <c r="OYX12" s="925"/>
      <c r="OYY12" s="925"/>
      <c r="OYZ12" s="925"/>
      <c r="OZA12" s="925"/>
      <c r="OZB12" s="926"/>
      <c r="OZC12" s="924"/>
      <c r="OZD12" s="925"/>
      <c r="OZE12" s="925"/>
      <c r="OZF12" s="925"/>
      <c r="OZG12" s="925"/>
      <c r="OZH12" s="925"/>
      <c r="OZI12" s="925"/>
      <c r="OZJ12" s="925"/>
      <c r="OZK12" s="925"/>
      <c r="OZL12" s="925"/>
      <c r="OZM12" s="925"/>
      <c r="OZN12" s="925"/>
      <c r="OZO12" s="925"/>
      <c r="OZP12" s="925"/>
      <c r="OZQ12" s="925"/>
      <c r="OZR12" s="925"/>
      <c r="OZS12" s="925"/>
      <c r="OZT12" s="925"/>
      <c r="OZU12" s="925"/>
      <c r="OZV12" s="926"/>
      <c r="OZW12" s="924"/>
      <c r="OZX12" s="925"/>
      <c r="OZY12" s="925"/>
      <c r="OZZ12" s="925"/>
      <c r="PAA12" s="925"/>
      <c r="PAB12" s="925"/>
      <c r="PAC12" s="925"/>
      <c r="PAD12" s="925"/>
      <c r="PAE12" s="925"/>
      <c r="PAF12" s="925"/>
      <c r="PAG12" s="925"/>
      <c r="PAH12" s="925"/>
      <c r="PAI12" s="925"/>
      <c r="PAJ12" s="925"/>
      <c r="PAK12" s="925"/>
      <c r="PAL12" s="925"/>
      <c r="PAM12" s="925"/>
      <c r="PAN12" s="925"/>
      <c r="PAO12" s="925"/>
      <c r="PAP12" s="926"/>
      <c r="PAQ12" s="924"/>
      <c r="PAR12" s="925"/>
      <c r="PAS12" s="925"/>
      <c r="PAT12" s="925"/>
      <c r="PAU12" s="925"/>
      <c r="PAV12" s="925"/>
      <c r="PAW12" s="925"/>
      <c r="PAX12" s="925"/>
      <c r="PAY12" s="925"/>
      <c r="PAZ12" s="925"/>
      <c r="PBA12" s="925"/>
      <c r="PBB12" s="925"/>
      <c r="PBC12" s="925"/>
      <c r="PBD12" s="925"/>
      <c r="PBE12" s="925"/>
      <c r="PBF12" s="925"/>
      <c r="PBG12" s="925"/>
      <c r="PBH12" s="925"/>
      <c r="PBI12" s="925"/>
      <c r="PBJ12" s="926"/>
      <c r="PBK12" s="924"/>
      <c r="PBL12" s="925"/>
      <c r="PBM12" s="925"/>
      <c r="PBN12" s="925"/>
      <c r="PBO12" s="925"/>
      <c r="PBP12" s="925"/>
      <c r="PBQ12" s="925"/>
      <c r="PBR12" s="925"/>
      <c r="PBS12" s="925"/>
      <c r="PBT12" s="925"/>
      <c r="PBU12" s="925"/>
      <c r="PBV12" s="925"/>
      <c r="PBW12" s="925"/>
      <c r="PBX12" s="925"/>
      <c r="PBY12" s="925"/>
      <c r="PBZ12" s="925"/>
      <c r="PCA12" s="925"/>
      <c r="PCB12" s="925"/>
      <c r="PCC12" s="925"/>
      <c r="PCD12" s="926"/>
      <c r="PCE12" s="924"/>
      <c r="PCF12" s="925"/>
      <c r="PCG12" s="925"/>
      <c r="PCH12" s="925"/>
      <c r="PCI12" s="925"/>
      <c r="PCJ12" s="925"/>
      <c r="PCK12" s="925"/>
      <c r="PCL12" s="925"/>
      <c r="PCM12" s="925"/>
      <c r="PCN12" s="925"/>
      <c r="PCO12" s="925"/>
      <c r="PCP12" s="925"/>
      <c r="PCQ12" s="925"/>
      <c r="PCR12" s="925"/>
      <c r="PCS12" s="925"/>
      <c r="PCT12" s="925"/>
      <c r="PCU12" s="925"/>
      <c r="PCV12" s="925"/>
      <c r="PCW12" s="925"/>
      <c r="PCX12" s="926"/>
      <c r="PCY12" s="924"/>
      <c r="PCZ12" s="925"/>
      <c r="PDA12" s="925"/>
      <c r="PDB12" s="925"/>
      <c r="PDC12" s="925"/>
      <c r="PDD12" s="925"/>
      <c r="PDE12" s="925"/>
      <c r="PDF12" s="925"/>
      <c r="PDG12" s="925"/>
      <c r="PDH12" s="925"/>
      <c r="PDI12" s="925"/>
      <c r="PDJ12" s="925"/>
      <c r="PDK12" s="925"/>
      <c r="PDL12" s="925"/>
      <c r="PDM12" s="925"/>
      <c r="PDN12" s="925"/>
      <c r="PDO12" s="925"/>
      <c r="PDP12" s="925"/>
      <c r="PDQ12" s="925"/>
      <c r="PDR12" s="926"/>
      <c r="PDS12" s="924"/>
      <c r="PDT12" s="925"/>
      <c r="PDU12" s="925"/>
      <c r="PDV12" s="925"/>
      <c r="PDW12" s="925"/>
      <c r="PDX12" s="925"/>
      <c r="PDY12" s="925"/>
      <c r="PDZ12" s="925"/>
      <c r="PEA12" s="925"/>
      <c r="PEB12" s="925"/>
      <c r="PEC12" s="925"/>
      <c r="PED12" s="925"/>
      <c r="PEE12" s="925"/>
      <c r="PEF12" s="925"/>
      <c r="PEG12" s="925"/>
      <c r="PEH12" s="925"/>
      <c r="PEI12" s="925"/>
      <c r="PEJ12" s="925"/>
      <c r="PEK12" s="925"/>
      <c r="PEL12" s="926"/>
      <c r="PEM12" s="924"/>
      <c r="PEN12" s="925"/>
      <c r="PEO12" s="925"/>
      <c r="PEP12" s="925"/>
      <c r="PEQ12" s="925"/>
      <c r="PER12" s="925"/>
      <c r="PES12" s="925"/>
      <c r="PET12" s="925"/>
      <c r="PEU12" s="925"/>
      <c r="PEV12" s="925"/>
      <c r="PEW12" s="925"/>
      <c r="PEX12" s="925"/>
      <c r="PEY12" s="925"/>
      <c r="PEZ12" s="925"/>
      <c r="PFA12" s="925"/>
      <c r="PFB12" s="925"/>
      <c r="PFC12" s="925"/>
      <c r="PFD12" s="925"/>
      <c r="PFE12" s="925"/>
      <c r="PFF12" s="926"/>
      <c r="PFG12" s="924"/>
      <c r="PFH12" s="925"/>
      <c r="PFI12" s="925"/>
      <c r="PFJ12" s="925"/>
      <c r="PFK12" s="925"/>
      <c r="PFL12" s="925"/>
      <c r="PFM12" s="925"/>
      <c r="PFN12" s="925"/>
      <c r="PFO12" s="925"/>
      <c r="PFP12" s="925"/>
      <c r="PFQ12" s="925"/>
      <c r="PFR12" s="925"/>
      <c r="PFS12" s="925"/>
      <c r="PFT12" s="925"/>
      <c r="PFU12" s="925"/>
      <c r="PFV12" s="925"/>
      <c r="PFW12" s="925"/>
      <c r="PFX12" s="925"/>
      <c r="PFY12" s="925"/>
      <c r="PFZ12" s="926"/>
      <c r="PGA12" s="924"/>
      <c r="PGB12" s="925"/>
      <c r="PGC12" s="925"/>
      <c r="PGD12" s="925"/>
      <c r="PGE12" s="925"/>
      <c r="PGF12" s="925"/>
      <c r="PGG12" s="925"/>
      <c r="PGH12" s="925"/>
      <c r="PGI12" s="925"/>
      <c r="PGJ12" s="925"/>
      <c r="PGK12" s="925"/>
      <c r="PGL12" s="925"/>
      <c r="PGM12" s="925"/>
      <c r="PGN12" s="925"/>
      <c r="PGO12" s="925"/>
      <c r="PGP12" s="925"/>
      <c r="PGQ12" s="925"/>
      <c r="PGR12" s="925"/>
      <c r="PGS12" s="925"/>
      <c r="PGT12" s="926"/>
      <c r="PGU12" s="924"/>
      <c r="PGV12" s="925"/>
      <c r="PGW12" s="925"/>
      <c r="PGX12" s="925"/>
      <c r="PGY12" s="925"/>
      <c r="PGZ12" s="925"/>
      <c r="PHA12" s="925"/>
      <c r="PHB12" s="925"/>
      <c r="PHC12" s="925"/>
      <c r="PHD12" s="925"/>
      <c r="PHE12" s="925"/>
      <c r="PHF12" s="925"/>
      <c r="PHG12" s="925"/>
      <c r="PHH12" s="925"/>
      <c r="PHI12" s="925"/>
      <c r="PHJ12" s="925"/>
      <c r="PHK12" s="925"/>
      <c r="PHL12" s="925"/>
      <c r="PHM12" s="925"/>
      <c r="PHN12" s="926"/>
      <c r="PHO12" s="924"/>
      <c r="PHP12" s="925"/>
      <c r="PHQ12" s="925"/>
      <c r="PHR12" s="925"/>
      <c r="PHS12" s="925"/>
      <c r="PHT12" s="925"/>
      <c r="PHU12" s="925"/>
      <c r="PHV12" s="925"/>
      <c r="PHW12" s="925"/>
      <c r="PHX12" s="925"/>
      <c r="PHY12" s="925"/>
      <c r="PHZ12" s="925"/>
      <c r="PIA12" s="925"/>
      <c r="PIB12" s="925"/>
      <c r="PIC12" s="925"/>
      <c r="PID12" s="925"/>
      <c r="PIE12" s="925"/>
      <c r="PIF12" s="925"/>
      <c r="PIG12" s="925"/>
      <c r="PIH12" s="926"/>
      <c r="PII12" s="924"/>
      <c r="PIJ12" s="925"/>
      <c r="PIK12" s="925"/>
      <c r="PIL12" s="925"/>
      <c r="PIM12" s="925"/>
      <c r="PIN12" s="925"/>
      <c r="PIO12" s="925"/>
      <c r="PIP12" s="925"/>
      <c r="PIQ12" s="925"/>
      <c r="PIR12" s="925"/>
      <c r="PIS12" s="925"/>
      <c r="PIT12" s="925"/>
      <c r="PIU12" s="925"/>
      <c r="PIV12" s="925"/>
      <c r="PIW12" s="925"/>
      <c r="PIX12" s="925"/>
      <c r="PIY12" s="925"/>
      <c r="PIZ12" s="925"/>
      <c r="PJA12" s="925"/>
      <c r="PJB12" s="926"/>
      <c r="PJC12" s="924"/>
      <c r="PJD12" s="925"/>
      <c r="PJE12" s="925"/>
      <c r="PJF12" s="925"/>
      <c r="PJG12" s="925"/>
      <c r="PJH12" s="925"/>
      <c r="PJI12" s="925"/>
      <c r="PJJ12" s="925"/>
      <c r="PJK12" s="925"/>
      <c r="PJL12" s="925"/>
      <c r="PJM12" s="925"/>
      <c r="PJN12" s="925"/>
      <c r="PJO12" s="925"/>
      <c r="PJP12" s="925"/>
      <c r="PJQ12" s="925"/>
      <c r="PJR12" s="925"/>
      <c r="PJS12" s="925"/>
      <c r="PJT12" s="925"/>
      <c r="PJU12" s="925"/>
      <c r="PJV12" s="926"/>
      <c r="PJW12" s="924"/>
      <c r="PJX12" s="925"/>
      <c r="PJY12" s="925"/>
      <c r="PJZ12" s="925"/>
      <c r="PKA12" s="925"/>
      <c r="PKB12" s="925"/>
      <c r="PKC12" s="925"/>
      <c r="PKD12" s="925"/>
      <c r="PKE12" s="925"/>
      <c r="PKF12" s="925"/>
      <c r="PKG12" s="925"/>
      <c r="PKH12" s="925"/>
      <c r="PKI12" s="925"/>
      <c r="PKJ12" s="925"/>
      <c r="PKK12" s="925"/>
      <c r="PKL12" s="925"/>
      <c r="PKM12" s="925"/>
      <c r="PKN12" s="925"/>
      <c r="PKO12" s="925"/>
      <c r="PKP12" s="926"/>
      <c r="PKQ12" s="924"/>
      <c r="PKR12" s="925"/>
      <c r="PKS12" s="925"/>
      <c r="PKT12" s="925"/>
      <c r="PKU12" s="925"/>
      <c r="PKV12" s="925"/>
      <c r="PKW12" s="925"/>
      <c r="PKX12" s="925"/>
      <c r="PKY12" s="925"/>
      <c r="PKZ12" s="925"/>
      <c r="PLA12" s="925"/>
      <c r="PLB12" s="925"/>
      <c r="PLC12" s="925"/>
      <c r="PLD12" s="925"/>
      <c r="PLE12" s="925"/>
      <c r="PLF12" s="925"/>
      <c r="PLG12" s="925"/>
      <c r="PLH12" s="925"/>
      <c r="PLI12" s="925"/>
      <c r="PLJ12" s="926"/>
      <c r="PLK12" s="924"/>
      <c r="PLL12" s="925"/>
      <c r="PLM12" s="925"/>
      <c r="PLN12" s="925"/>
      <c r="PLO12" s="925"/>
      <c r="PLP12" s="925"/>
      <c r="PLQ12" s="925"/>
      <c r="PLR12" s="925"/>
      <c r="PLS12" s="925"/>
      <c r="PLT12" s="925"/>
      <c r="PLU12" s="925"/>
      <c r="PLV12" s="925"/>
      <c r="PLW12" s="925"/>
      <c r="PLX12" s="925"/>
      <c r="PLY12" s="925"/>
      <c r="PLZ12" s="925"/>
      <c r="PMA12" s="925"/>
      <c r="PMB12" s="925"/>
      <c r="PMC12" s="925"/>
      <c r="PMD12" s="926"/>
      <c r="PME12" s="924"/>
      <c r="PMF12" s="925"/>
      <c r="PMG12" s="925"/>
      <c r="PMH12" s="925"/>
      <c r="PMI12" s="925"/>
      <c r="PMJ12" s="925"/>
      <c r="PMK12" s="925"/>
      <c r="PML12" s="925"/>
      <c r="PMM12" s="925"/>
      <c r="PMN12" s="925"/>
      <c r="PMO12" s="925"/>
      <c r="PMP12" s="925"/>
      <c r="PMQ12" s="925"/>
      <c r="PMR12" s="925"/>
      <c r="PMS12" s="925"/>
      <c r="PMT12" s="925"/>
      <c r="PMU12" s="925"/>
      <c r="PMV12" s="925"/>
      <c r="PMW12" s="925"/>
      <c r="PMX12" s="926"/>
      <c r="PMY12" s="924"/>
      <c r="PMZ12" s="925"/>
      <c r="PNA12" s="925"/>
      <c r="PNB12" s="925"/>
      <c r="PNC12" s="925"/>
      <c r="PND12" s="925"/>
      <c r="PNE12" s="925"/>
      <c r="PNF12" s="925"/>
      <c r="PNG12" s="925"/>
      <c r="PNH12" s="925"/>
      <c r="PNI12" s="925"/>
      <c r="PNJ12" s="925"/>
      <c r="PNK12" s="925"/>
      <c r="PNL12" s="925"/>
      <c r="PNM12" s="925"/>
      <c r="PNN12" s="925"/>
      <c r="PNO12" s="925"/>
      <c r="PNP12" s="925"/>
      <c r="PNQ12" s="925"/>
      <c r="PNR12" s="926"/>
      <c r="PNS12" s="924"/>
      <c r="PNT12" s="925"/>
      <c r="PNU12" s="925"/>
      <c r="PNV12" s="925"/>
      <c r="PNW12" s="925"/>
      <c r="PNX12" s="925"/>
      <c r="PNY12" s="925"/>
      <c r="PNZ12" s="925"/>
      <c r="POA12" s="925"/>
      <c r="POB12" s="925"/>
      <c r="POC12" s="925"/>
      <c r="POD12" s="925"/>
      <c r="POE12" s="925"/>
      <c r="POF12" s="925"/>
      <c r="POG12" s="925"/>
      <c r="POH12" s="925"/>
      <c r="POI12" s="925"/>
      <c r="POJ12" s="925"/>
      <c r="POK12" s="925"/>
      <c r="POL12" s="926"/>
      <c r="POM12" s="924"/>
      <c r="PON12" s="925"/>
      <c r="POO12" s="925"/>
      <c r="POP12" s="925"/>
      <c r="POQ12" s="925"/>
      <c r="POR12" s="925"/>
      <c r="POS12" s="925"/>
      <c r="POT12" s="925"/>
      <c r="POU12" s="925"/>
      <c r="POV12" s="925"/>
      <c r="POW12" s="925"/>
      <c r="POX12" s="925"/>
      <c r="POY12" s="925"/>
      <c r="POZ12" s="925"/>
      <c r="PPA12" s="925"/>
      <c r="PPB12" s="925"/>
      <c r="PPC12" s="925"/>
      <c r="PPD12" s="925"/>
      <c r="PPE12" s="925"/>
      <c r="PPF12" s="926"/>
      <c r="PPG12" s="924"/>
      <c r="PPH12" s="925"/>
      <c r="PPI12" s="925"/>
      <c r="PPJ12" s="925"/>
      <c r="PPK12" s="925"/>
      <c r="PPL12" s="925"/>
      <c r="PPM12" s="925"/>
      <c r="PPN12" s="925"/>
      <c r="PPO12" s="925"/>
      <c r="PPP12" s="925"/>
      <c r="PPQ12" s="925"/>
      <c r="PPR12" s="925"/>
      <c r="PPS12" s="925"/>
      <c r="PPT12" s="925"/>
      <c r="PPU12" s="925"/>
      <c r="PPV12" s="925"/>
      <c r="PPW12" s="925"/>
      <c r="PPX12" s="925"/>
      <c r="PPY12" s="925"/>
      <c r="PPZ12" s="926"/>
      <c r="PQA12" s="924"/>
      <c r="PQB12" s="925"/>
      <c r="PQC12" s="925"/>
      <c r="PQD12" s="925"/>
      <c r="PQE12" s="925"/>
      <c r="PQF12" s="925"/>
      <c r="PQG12" s="925"/>
      <c r="PQH12" s="925"/>
      <c r="PQI12" s="925"/>
      <c r="PQJ12" s="925"/>
      <c r="PQK12" s="925"/>
      <c r="PQL12" s="925"/>
      <c r="PQM12" s="925"/>
      <c r="PQN12" s="925"/>
      <c r="PQO12" s="925"/>
      <c r="PQP12" s="925"/>
      <c r="PQQ12" s="925"/>
      <c r="PQR12" s="925"/>
      <c r="PQS12" s="925"/>
      <c r="PQT12" s="926"/>
      <c r="PQU12" s="924"/>
      <c r="PQV12" s="925"/>
      <c r="PQW12" s="925"/>
      <c r="PQX12" s="925"/>
      <c r="PQY12" s="925"/>
      <c r="PQZ12" s="925"/>
      <c r="PRA12" s="925"/>
      <c r="PRB12" s="925"/>
      <c r="PRC12" s="925"/>
      <c r="PRD12" s="925"/>
      <c r="PRE12" s="925"/>
      <c r="PRF12" s="925"/>
      <c r="PRG12" s="925"/>
      <c r="PRH12" s="925"/>
      <c r="PRI12" s="925"/>
      <c r="PRJ12" s="925"/>
      <c r="PRK12" s="925"/>
      <c r="PRL12" s="925"/>
      <c r="PRM12" s="925"/>
      <c r="PRN12" s="926"/>
      <c r="PRO12" s="924"/>
      <c r="PRP12" s="925"/>
      <c r="PRQ12" s="925"/>
      <c r="PRR12" s="925"/>
      <c r="PRS12" s="925"/>
      <c r="PRT12" s="925"/>
      <c r="PRU12" s="925"/>
      <c r="PRV12" s="925"/>
      <c r="PRW12" s="925"/>
      <c r="PRX12" s="925"/>
      <c r="PRY12" s="925"/>
      <c r="PRZ12" s="925"/>
      <c r="PSA12" s="925"/>
      <c r="PSB12" s="925"/>
      <c r="PSC12" s="925"/>
      <c r="PSD12" s="925"/>
      <c r="PSE12" s="925"/>
      <c r="PSF12" s="925"/>
      <c r="PSG12" s="925"/>
      <c r="PSH12" s="926"/>
      <c r="PSI12" s="924"/>
      <c r="PSJ12" s="925"/>
      <c r="PSK12" s="925"/>
      <c r="PSL12" s="925"/>
      <c r="PSM12" s="925"/>
      <c r="PSN12" s="925"/>
      <c r="PSO12" s="925"/>
      <c r="PSP12" s="925"/>
      <c r="PSQ12" s="925"/>
      <c r="PSR12" s="925"/>
      <c r="PSS12" s="925"/>
      <c r="PST12" s="925"/>
      <c r="PSU12" s="925"/>
      <c r="PSV12" s="925"/>
      <c r="PSW12" s="925"/>
      <c r="PSX12" s="925"/>
      <c r="PSY12" s="925"/>
      <c r="PSZ12" s="925"/>
      <c r="PTA12" s="925"/>
      <c r="PTB12" s="926"/>
      <c r="PTC12" s="924"/>
      <c r="PTD12" s="925"/>
      <c r="PTE12" s="925"/>
      <c r="PTF12" s="925"/>
      <c r="PTG12" s="925"/>
      <c r="PTH12" s="925"/>
      <c r="PTI12" s="925"/>
      <c r="PTJ12" s="925"/>
      <c r="PTK12" s="925"/>
      <c r="PTL12" s="925"/>
      <c r="PTM12" s="925"/>
      <c r="PTN12" s="925"/>
      <c r="PTO12" s="925"/>
      <c r="PTP12" s="925"/>
      <c r="PTQ12" s="925"/>
      <c r="PTR12" s="925"/>
      <c r="PTS12" s="925"/>
      <c r="PTT12" s="925"/>
      <c r="PTU12" s="925"/>
      <c r="PTV12" s="926"/>
      <c r="PTW12" s="924"/>
      <c r="PTX12" s="925"/>
      <c r="PTY12" s="925"/>
      <c r="PTZ12" s="925"/>
      <c r="PUA12" s="925"/>
      <c r="PUB12" s="925"/>
      <c r="PUC12" s="925"/>
      <c r="PUD12" s="925"/>
      <c r="PUE12" s="925"/>
      <c r="PUF12" s="925"/>
      <c r="PUG12" s="925"/>
      <c r="PUH12" s="925"/>
      <c r="PUI12" s="925"/>
      <c r="PUJ12" s="925"/>
      <c r="PUK12" s="925"/>
      <c r="PUL12" s="925"/>
      <c r="PUM12" s="925"/>
      <c r="PUN12" s="925"/>
      <c r="PUO12" s="925"/>
      <c r="PUP12" s="926"/>
      <c r="PUQ12" s="924"/>
      <c r="PUR12" s="925"/>
      <c r="PUS12" s="925"/>
      <c r="PUT12" s="925"/>
      <c r="PUU12" s="925"/>
      <c r="PUV12" s="925"/>
      <c r="PUW12" s="925"/>
      <c r="PUX12" s="925"/>
      <c r="PUY12" s="925"/>
      <c r="PUZ12" s="925"/>
      <c r="PVA12" s="925"/>
      <c r="PVB12" s="925"/>
      <c r="PVC12" s="925"/>
      <c r="PVD12" s="925"/>
      <c r="PVE12" s="925"/>
      <c r="PVF12" s="925"/>
      <c r="PVG12" s="925"/>
      <c r="PVH12" s="925"/>
      <c r="PVI12" s="925"/>
      <c r="PVJ12" s="926"/>
      <c r="PVK12" s="924"/>
      <c r="PVL12" s="925"/>
      <c r="PVM12" s="925"/>
      <c r="PVN12" s="925"/>
      <c r="PVO12" s="925"/>
      <c r="PVP12" s="925"/>
      <c r="PVQ12" s="925"/>
      <c r="PVR12" s="925"/>
      <c r="PVS12" s="925"/>
      <c r="PVT12" s="925"/>
      <c r="PVU12" s="925"/>
      <c r="PVV12" s="925"/>
      <c r="PVW12" s="925"/>
      <c r="PVX12" s="925"/>
      <c r="PVY12" s="925"/>
      <c r="PVZ12" s="925"/>
      <c r="PWA12" s="925"/>
      <c r="PWB12" s="925"/>
      <c r="PWC12" s="925"/>
      <c r="PWD12" s="926"/>
      <c r="PWE12" s="924"/>
      <c r="PWF12" s="925"/>
      <c r="PWG12" s="925"/>
      <c r="PWH12" s="925"/>
      <c r="PWI12" s="925"/>
      <c r="PWJ12" s="925"/>
      <c r="PWK12" s="925"/>
      <c r="PWL12" s="925"/>
      <c r="PWM12" s="925"/>
      <c r="PWN12" s="925"/>
      <c r="PWO12" s="925"/>
      <c r="PWP12" s="925"/>
      <c r="PWQ12" s="925"/>
      <c r="PWR12" s="925"/>
      <c r="PWS12" s="925"/>
      <c r="PWT12" s="925"/>
      <c r="PWU12" s="925"/>
      <c r="PWV12" s="925"/>
      <c r="PWW12" s="925"/>
      <c r="PWX12" s="926"/>
      <c r="PWY12" s="924"/>
      <c r="PWZ12" s="925"/>
      <c r="PXA12" s="925"/>
      <c r="PXB12" s="925"/>
      <c r="PXC12" s="925"/>
      <c r="PXD12" s="925"/>
      <c r="PXE12" s="925"/>
      <c r="PXF12" s="925"/>
      <c r="PXG12" s="925"/>
      <c r="PXH12" s="925"/>
      <c r="PXI12" s="925"/>
      <c r="PXJ12" s="925"/>
      <c r="PXK12" s="925"/>
      <c r="PXL12" s="925"/>
      <c r="PXM12" s="925"/>
      <c r="PXN12" s="925"/>
      <c r="PXO12" s="925"/>
      <c r="PXP12" s="925"/>
      <c r="PXQ12" s="925"/>
      <c r="PXR12" s="926"/>
      <c r="PXS12" s="924"/>
      <c r="PXT12" s="925"/>
      <c r="PXU12" s="925"/>
      <c r="PXV12" s="925"/>
      <c r="PXW12" s="925"/>
      <c r="PXX12" s="925"/>
      <c r="PXY12" s="925"/>
      <c r="PXZ12" s="925"/>
      <c r="PYA12" s="925"/>
      <c r="PYB12" s="925"/>
      <c r="PYC12" s="925"/>
      <c r="PYD12" s="925"/>
      <c r="PYE12" s="925"/>
      <c r="PYF12" s="925"/>
      <c r="PYG12" s="925"/>
      <c r="PYH12" s="925"/>
      <c r="PYI12" s="925"/>
      <c r="PYJ12" s="925"/>
      <c r="PYK12" s="925"/>
      <c r="PYL12" s="926"/>
      <c r="PYM12" s="924"/>
      <c r="PYN12" s="925"/>
      <c r="PYO12" s="925"/>
      <c r="PYP12" s="925"/>
      <c r="PYQ12" s="925"/>
      <c r="PYR12" s="925"/>
      <c r="PYS12" s="925"/>
      <c r="PYT12" s="925"/>
      <c r="PYU12" s="925"/>
      <c r="PYV12" s="925"/>
      <c r="PYW12" s="925"/>
      <c r="PYX12" s="925"/>
      <c r="PYY12" s="925"/>
      <c r="PYZ12" s="925"/>
      <c r="PZA12" s="925"/>
      <c r="PZB12" s="925"/>
      <c r="PZC12" s="925"/>
      <c r="PZD12" s="925"/>
      <c r="PZE12" s="925"/>
      <c r="PZF12" s="926"/>
      <c r="PZG12" s="924"/>
      <c r="PZH12" s="925"/>
      <c r="PZI12" s="925"/>
      <c r="PZJ12" s="925"/>
      <c r="PZK12" s="925"/>
      <c r="PZL12" s="925"/>
      <c r="PZM12" s="925"/>
      <c r="PZN12" s="925"/>
      <c r="PZO12" s="925"/>
      <c r="PZP12" s="925"/>
      <c r="PZQ12" s="925"/>
      <c r="PZR12" s="925"/>
      <c r="PZS12" s="925"/>
      <c r="PZT12" s="925"/>
      <c r="PZU12" s="925"/>
      <c r="PZV12" s="925"/>
      <c r="PZW12" s="925"/>
      <c r="PZX12" s="925"/>
      <c r="PZY12" s="925"/>
      <c r="PZZ12" s="926"/>
      <c r="QAA12" s="924"/>
      <c r="QAB12" s="925"/>
      <c r="QAC12" s="925"/>
      <c r="QAD12" s="925"/>
      <c r="QAE12" s="925"/>
      <c r="QAF12" s="925"/>
      <c r="QAG12" s="925"/>
      <c r="QAH12" s="925"/>
      <c r="QAI12" s="925"/>
      <c r="QAJ12" s="925"/>
      <c r="QAK12" s="925"/>
      <c r="QAL12" s="925"/>
      <c r="QAM12" s="925"/>
      <c r="QAN12" s="925"/>
      <c r="QAO12" s="925"/>
      <c r="QAP12" s="925"/>
      <c r="QAQ12" s="925"/>
      <c r="QAR12" s="925"/>
      <c r="QAS12" s="925"/>
      <c r="QAT12" s="926"/>
      <c r="QAU12" s="924"/>
      <c r="QAV12" s="925"/>
      <c r="QAW12" s="925"/>
      <c r="QAX12" s="925"/>
      <c r="QAY12" s="925"/>
      <c r="QAZ12" s="925"/>
      <c r="QBA12" s="925"/>
      <c r="QBB12" s="925"/>
      <c r="QBC12" s="925"/>
      <c r="QBD12" s="925"/>
      <c r="QBE12" s="925"/>
      <c r="QBF12" s="925"/>
      <c r="QBG12" s="925"/>
      <c r="QBH12" s="925"/>
      <c r="QBI12" s="925"/>
      <c r="QBJ12" s="925"/>
      <c r="QBK12" s="925"/>
      <c r="QBL12" s="925"/>
      <c r="QBM12" s="925"/>
      <c r="QBN12" s="926"/>
      <c r="QBO12" s="924"/>
      <c r="QBP12" s="925"/>
      <c r="QBQ12" s="925"/>
      <c r="QBR12" s="925"/>
      <c r="QBS12" s="925"/>
      <c r="QBT12" s="925"/>
      <c r="QBU12" s="925"/>
      <c r="QBV12" s="925"/>
      <c r="QBW12" s="925"/>
      <c r="QBX12" s="925"/>
      <c r="QBY12" s="925"/>
      <c r="QBZ12" s="925"/>
      <c r="QCA12" s="925"/>
      <c r="QCB12" s="925"/>
      <c r="QCC12" s="925"/>
      <c r="QCD12" s="925"/>
      <c r="QCE12" s="925"/>
      <c r="QCF12" s="925"/>
      <c r="QCG12" s="925"/>
      <c r="QCH12" s="926"/>
      <c r="QCI12" s="924"/>
      <c r="QCJ12" s="925"/>
      <c r="QCK12" s="925"/>
      <c r="QCL12" s="925"/>
      <c r="QCM12" s="925"/>
      <c r="QCN12" s="925"/>
      <c r="QCO12" s="925"/>
      <c r="QCP12" s="925"/>
      <c r="QCQ12" s="925"/>
      <c r="QCR12" s="925"/>
      <c r="QCS12" s="925"/>
      <c r="QCT12" s="925"/>
      <c r="QCU12" s="925"/>
      <c r="QCV12" s="925"/>
      <c r="QCW12" s="925"/>
      <c r="QCX12" s="925"/>
      <c r="QCY12" s="925"/>
      <c r="QCZ12" s="925"/>
      <c r="QDA12" s="925"/>
      <c r="QDB12" s="926"/>
      <c r="QDC12" s="924"/>
      <c r="QDD12" s="925"/>
      <c r="QDE12" s="925"/>
      <c r="QDF12" s="925"/>
      <c r="QDG12" s="925"/>
      <c r="QDH12" s="925"/>
      <c r="QDI12" s="925"/>
      <c r="QDJ12" s="925"/>
      <c r="QDK12" s="925"/>
      <c r="QDL12" s="925"/>
      <c r="QDM12" s="925"/>
      <c r="QDN12" s="925"/>
      <c r="QDO12" s="925"/>
      <c r="QDP12" s="925"/>
      <c r="QDQ12" s="925"/>
      <c r="QDR12" s="925"/>
      <c r="QDS12" s="925"/>
      <c r="QDT12" s="925"/>
      <c r="QDU12" s="925"/>
      <c r="QDV12" s="926"/>
      <c r="QDW12" s="924"/>
      <c r="QDX12" s="925"/>
      <c r="QDY12" s="925"/>
      <c r="QDZ12" s="925"/>
      <c r="QEA12" s="925"/>
      <c r="QEB12" s="925"/>
      <c r="QEC12" s="925"/>
      <c r="QED12" s="925"/>
      <c r="QEE12" s="925"/>
      <c r="QEF12" s="925"/>
      <c r="QEG12" s="925"/>
      <c r="QEH12" s="925"/>
      <c r="QEI12" s="925"/>
      <c r="QEJ12" s="925"/>
      <c r="QEK12" s="925"/>
      <c r="QEL12" s="925"/>
      <c r="QEM12" s="925"/>
      <c r="QEN12" s="925"/>
      <c r="QEO12" s="925"/>
      <c r="QEP12" s="926"/>
      <c r="QEQ12" s="924"/>
      <c r="QER12" s="925"/>
      <c r="QES12" s="925"/>
      <c r="QET12" s="925"/>
      <c r="QEU12" s="925"/>
      <c r="QEV12" s="925"/>
      <c r="QEW12" s="925"/>
      <c r="QEX12" s="925"/>
      <c r="QEY12" s="925"/>
      <c r="QEZ12" s="925"/>
      <c r="QFA12" s="925"/>
      <c r="QFB12" s="925"/>
      <c r="QFC12" s="925"/>
      <c r="QFD12" s="925"/>
      <c r="QFE12" s="925"/>
      <c r="QFF12" s="925"/>
      <c r="QFG12" s="925"/>
      <c r="QFH12" s="925"/>
      <c r="QFI12" s="925"/>
      <c r="QFJ12" s="926"/>
      <c r="QFK12" s="924"/>
      <c r="QFL12" s="925"/>
      <c r="QFM12" s="925"/>
      <c r="QFN12" s="925"/>
      <c r="QFO12" s="925"/>
      <c r="QFP12" s="925"/>
      <c r="QFQ12" s="925"/>
      <c r="QFR12" s="925"/>
      <c r="QFS12" s="925"/>
      <c r="QFT12" s="925"/>
      <c r="QFU12" s="925"/>
      <c r="QFV12" s="925"/>
      <c r="QFW12" s="925"/>
      <c r="QFX12" s="925"/>
      <c r="QFY12" s="925"/>
      <c r="QFZ12" s="925"/>
      <c r="QGA12" s="925"/>
      <c r="QGB12" s="925"/>
      <c r="QGC12" s="925"/>
      <c r="QGD12" s="926"/>
      <c r="QGE12" s="924"/>
      <c r="QGF12" s="925"/>
      <c r="QGG12" s="925"/>
      <c r="QGH12" s="925"/>
      <c r="QGI12" s="925"/>
      <c r="QGJ12" s="925"/>
      <c r="QGK12" s="925"/>
      <c r="QGL12" s="925"/>
      <c r="QGM12" s="925"/>
      <c r="QGN12" s="925"/>
      <c r="QGO12" s="925"/>
      <c r="QGP12" s="925"/>
      <c r="QGQ12" s="925"/>
      <c r="QGR12" s="925"/>
      <c r="QGS12" s="925"/>
      <c r="QGT12" s="925"/>
      <c r="QGU12" s="925"/>
      <c r="QGV12" s="925"/>
      <c r="QGW12" s="925"/>
      <c r="QGX12" s="926"/>
      <c r="QGY12" s="924"/>
      <c r="QGZ12" s="925"/>
      <c r="QHA12" s="925"/>
      <c r="QHB12" s="925"/>
      <c r="QHC12" s="925"/>
      <c r="QHD12" s="925"/>
      <c r="QHE12" s="925"/>
      <c r="QHF12" s="925"/>
      <c r="QHG12" s="925"/>
      <c r="QHH12" s="925"/>
      <c r="QHI12" s="925"/>
      <c r="QHJ12" s="925"/>
      <c r="QHK12" s="925"/>
      <c r="QHL12" s="925"/>
      <c r="QHM12" s="925"/>
      <c r="QHN12" s="925"/>
      <c r="QHO12" s="925"/>
      <c r="QHP12" s="925"/>
      <c r="QHQ12" s="925"/>
      <c r="QHR12" s="926"/>
      <c r="QHS12" s="924"/>
      <c r="QHT12" s="925"/>
      <c r="QHU12" s="925"/>
      <c r="QHV12" s="925"/>
      <c r="QHW12" s="925"/>
      <c r="QHX12" s="925"/>
      <c r="QHY12" s="925"/>
      <c r="QHZ12" s="925"/>
      <c r="QIA12" s="925"/>
      <c r="QIB12" s="925"/>
      <c r="QIC12" s="925"/>
      <c r="QID12" s="925"/>
      <c r="QIE12" s="925"/>
      <c r="QIF12" s="925"/>
      <c r="QIG12" s="925"/>
      <c r="QIH12" s="925"/>
      <c r="QII12" s="925"/>
      <c r="QIJ12" s="925"/>
      <c r="QIK12" s="925"/>
      <c r="QIL12" s="926"/>
      <c r="QIM12" s="924"/>
      <c r="QIN12" s="925"/>
      <c r="QIO12" s="925"/>
      <c r="QIP12" s="925"/>
      <c r="QIQ12" s="925"/>
      <c r="QIR12" s="925"/>
      <c r="QIS12" s="925"/>
      <c r="QIT12" s="925"/>
      <c r="QIU12" s="925"/>
      <c r="QIV12" s="925"/>
      <c r="QIW12" s="925"/>
      <c r="QIX12" s="925"/>
      <c r="QIY12" s="925"/>
      <c r="QIZ12" s="925"/>
      <c r="QJA12" s="925"/>
      <c r="QJB12" s="925"/>
      <c r="QJC12" s="925"/>
      <c r="QJD12" s="925"/>
      <c r="QJE12" s="925"/>
      <c r="QJF12" s="926"/>
      <c r="QJG12" s="924"/>
      <c r="QJH12" s="925"/>
      <c r="QJI12" s="925"/>
      <c r="QJJ12" s="925"/>
      <c r="QJK12" s="925"/>
      <c r="QJL12" s="925"/>
      <c r="QJM12" s="925"/>
      <c r="QJN12" s="925"/>
      <c r="QJO12" s="925"/>
      <c r="QJP12" s="925"/>
      <c r="QJQ12" s="925"/>
      <c r="QJR12" s="925"/>
      <c r="QJS12" s="925"/>
      <c r="QJT12" s="925"/>
      <c r="QJU12" s="925"/>
      <c r="QJV12" s="925"/>
      <c r="QJW12" s="925"/>
      <c r="QJX12" s="925"/>
      <c r="QJY12" s="925"/>
      <c r="QJZ12" s="926"/>
      <c r="QKA12" s="924"/>
      <c r="QKB12" s="925"/>
      <c r="QKC12" s="925"/>
      <c r="QKD12" s="925"/>
      <c r="QKE12" s="925"/>
      <c r="QKF12" s="925"/>
      <c r="QKG12" s="925"/>
      <c r="QKH12" s="925"/>
      <c r="QKI12" s="925"/>
      <c r="QKJ12" s="925"/>
      <c r="QKK12" s="925"/>
      <c r="QKL12" s="925"/>
      <c r="QKM12" s="925"/>
      <c r="QKN12" s="925"/>
      <c r="QKO12" s="925"/>
      <c r="QKP12" s="925"/>
      <c r="QKQ12" s="925"/>
      <c r="QKR12" s="925"/>
      <c r="QKS12" s="925"/>
      <c r="QKT12" s="926"/>
      <c r="QKU12" s="924"/>
      <c r="QKV12" s="925"/>
      <c r="QKW12" s="925"/>
      <c r="QKX12" s="925"/>
      <c r="QKY12" s="925"/>
      <c r="QKZ12" s="925"/>
      <c r="QLA12" s="925"/>
      <c r="QLB12" s="925"/>
      <c r="QLC12" s="925"/>
      <c r="QLD12" s="925"/>
      <c r="QLE12" s="925"/>
      <c r="QLF12" s="925"/>
      <c r="QLG12" s="925"/>
      <c r="QLH12" s="925"/>
      <c r="QLI12" s="925"/>
      <c r="QLJ12" s="925"/>
      <c r="QLK12" s="925"/>
      <c r="QLL12" s="925"/>
      <c r="QLM12" s="925"/>
      <c r="QLN12" s="926"/>
      <c r="QLO12" s="924"/>
      <c r="QLP12" s="925"/>
      <c r="QLQ12" s="925"/>
      <c r="QLR12" s="925"/>
      <c r="QLS12" s="925"/>
      <c r="QLT12" s="925"/>
      <c r="QLU12" s="925"/>
      <c r="QLV12" s="925"/>
      <c r="QLW12" s="925"/>
      <c r="QLX12" s="925"/>
      <c r="QLY12" s="925"/>
      <c r="QLZ12" s="925"/>
      <c r="QMA12" s="925"/>
      <c r="QMB12" s="925"/>
      <c r="QMC12" s="925"/>
      <c r="QMD12" s="925"/>
      <c r="QME12" s="925"/>
      <c r="QMF12" s="925"/>
      <c r="QMG12" s="925"/>
      <c r="QMH12" s="926"/>
      <c r="QMI12" s="924"/>
      <c r="QMJ12" s="925"/>
      <c r="QMK12" s="925"/>
      <c r="QML12" s="925"/>
      <c r="QMM12" s="925"/>
      <c r="QMN12" s="925"/>
      <c r="QMO12" s="925"/>
      <c r="QMP12" s="925"/>
      <c r="QMQ12" s="925"/>
      <c r="QMR12" s="925"/>
      <c r="QMS12" s="925"/>
      <c r="QMT12" s="925"/>
      <c r="QMU12" s="925"/>
      <c r="QMV12" s="925"/>
      <c r="QMW12" s="925"/>
      <c r="QMX12" s="925"/>
      <c r="QMY12" s="925"/>
      <c r="QMZ12" s="925"/>
      <c r="QNA12" s="925"/>
      <c r="QNB12" s="926"/>
      <c r="QNC12" s="924"/>
      <c r="QND12" s="925"/>
      <c r="QNE12" s="925"/>
      <c r="QNF12" s="925"/>
      <c r="QNG12" s="925"/>
      <c r="QNH12" s="925"/>
      <c r="QNI12" s="925"/>
      <c r="QNJ12" s="925"/>
      <c r="QNK12" s="925"/>
      <c r="QNL12" s="925"/>
      <c r="QNM12" s="925"/>
      <c r="QNN12" s="925"/>
      <c r="QNO12" s="925"/>
      <c r="QNP12" s="925"/>
      <c r="QNQ12" s="925"/>
      <c r="QNR12" s="925"/>
      <c r="QNS12" s="925"/>
      <c r="QNT12" s="925"/>
      <c r="QNU12" s="925"/>
      <c r="QNV12" s="926"/>
      <c r="QNW12" s="924"/>
      <c r="QNX12" s="925"/>
      <c r="QNY12" s="925"/>
      <c r="QNZ12" s="925"/>
      <c r="QOA12" s="925"/>
      <c r="QOB12" s="925"/>
      <c r="QOC12" s="925"/>
      <c r="QOD12" s="925"/>
      <c r="QOE12" s="925"/>
      <c r="QOF12" s="925"/>
      <c r="QOG12" s="925"/>
      <c r="QOH12" s="925"/>
      <c r="QOI12" s="925"/>
      <c r="QOJ12" s="925"/>
      <c r="QOK12" s="925"/>
      <c r="QOL12" s="925"/>
      <c r="QOM12" s="925"/>
      <c r="QON12" s="925"/>
      <c r="QOO12" s="925"/>
      <c r="QOP12" s="926"/>
      <c r="QOQ12" s="924"/>
      <c r="QOR12" s="925"/>
      <c r="QOS12" s="925"/>
      <c r="QOT12" s="925"/>
      <c r="QOU12" s="925"/>
      <c r="QOV12" s="925"/>
      <c r="QOW12" s="925"/>
      <c r="QOX12" s="925"/>
      <c r="QOY12" s="925"/>
      <c r="QOZ12" s="925"/>
      <c r="QPA12" s="925"/>
      <c r="QPB12" s="925"/>
      <c r="QPC12" s="925"/>
      <c r="QPD12" s="925"/>
      <c r="QPE12" s="925"/>
      <c r="QPF12" s="925"/>
      <c r="QPG12" s="925"/>
      <c r="QPH12" s="925"/>
      <c r="QPI12" s="925"/>
      <c r="QPJ12" s="926"/>
      <c r="QPK12" s="924"/>
      <c r="QPL12" s="925"/>
      <c r="QPM12" s="925"/>
      <c r="QPN12" s="925"/>
      <c r="QPO12" s="925"/>
      <c r="QPP12" s="925"/>
      <c r="QPQ12" s="925"/>
      <c r="QPR12" s="925"/>
      <c r="QPS12" s="925"/>
      <c r="QPT12" s="925"/>
      <c r="QPU12" s="925"/>
      <c r="QPV12" s="925"/>
      <c r="QPW12" s="925"/>
      <c r="QPX12" s="925"/>
      <c r="QPY12" s="925"/>
      <c r="QPZ12" s="925"/>
      <c r="QQA12" s="925"/>
      <c r="QQB12" s="925"/>
      <c r="QQC12" s="925"/>
      <c r="QQD12" s="926"/>
      <c r="QQE12" s="924"/>
      <c r="QQF12" s="925"/>
      <c r="QQG12" s="925"/>
      <c r="QQH12" s="925"/>
      <c r="QQI12" s="925"/>
      <c r="QQJ12" s="925"/>
      <c r="QQK12" s="925"/>
      <c r="QQL12" s="925"/>
      <c r="QQM12" s="925"/>
      <c r="QQN12" s="925"/>
      <c r="QQO12" s="925"/>
      <c r="QQP12" s="925"/>
      <c r="QQQ12" s="925"/>
      <c r="QQR12" s="925"/>
      <c r="QQS12" s="925"/>
      <c r="QQT12" s="925"/>
      <c r="QQU12" s="925"/>
      <c r="QQV12" s="925"/>
      <c r="QQW12" s="925"/>
      <c r="QQX12" s="926"/>
      <c r="QQY12" s="924"/>
      <c r="QQZ12" s="925"/>
      <c r="QRA12" s="925"/>
      <c r="QRB12" s="925"/>
      <c r="QRC12" s="925"/>
      <c r="QRD12" s="925"/>
      <c r="QRE12" s="925"/>
      <c r="QRF12" s="925"/>
      <c r="QRG12" s="925"/>
      <c r="QRH12" s="925"/>
      <c r="QRI12" s="925"/>
      <c r="QRJ12" s="925"/>
      <c r="QRK12" s="925"/>
      <c r="QRL12" s="925"/>
      <c r="QRM12" s="925"/>
      <c r="QRN12" s="925"/>
      <c r="QRO12" s="925"/>
      <c r="QRP12" s="925"/>
      <c r="QRQ12" s="925"/>
      <c r="QRR12" s="926"/>
      <c r="QRS12" s="924"/>
      <c r="QRT12" s="925"/>
      <c r="QRU12" s="925"/>
      <c r="QRV12" s="925"/>
      <c r="QRW12" s="925"/>
      <c r="QRX12" s="925"/>
      <c r="QRY12" s="925"/>
      <c r="QRZ12" s="925"/>
      <c r="QSA12" s="925"/>
      <c r="QSB12" s="925"/>
      <c r="QSC12" s="925"/>
      <c r="QSD12" s="925"/>
      <c r="QSE12" s="925"/>
      <c r="QSF12" s="925"/>
      <c r="QSG12" s="925"/>
      <c r="QSH12" s="925"/>
      <c r="QSI12" s="925"/>
      <c r="QSJ12" s="925"/>
      <c r="QSK12" s="925"/>
      <c r="QSL12" s="926"/>
      <c r="QSM12" s="924"/>
      <c r="QSN12" s="925"/>
      <c r="QSO12" s="925"/>
      <c r="QSP12" s="925"/>
      <c r="QSQ12" s="925"/>
      <c r="QSR12" s="925"/>
      <c r="QSS12" s="925"/>
      <c r="QST12" s="925"/>
      <c r="QSU12" s="925"/>
      <c r="QSV12" s="925"/>
      <c r="QSW12" s="925"/>
      <c r="QSX12" s="925"/>
      <c r="QSY12" s="925"/>
      <c r="QSZ12" s="925"/>
      <c r="QTA12" s="925"/>
      <c r="QTB12" s="925"/>
      <c r="QTC12" s="925"/>
      <c r="QTD12" s="925"/>
      <c r="QTE12" s="925"/>
      <c r="QTF12" s="926"/>
      <c r="QTG12" s="924"/>
      <c r="QTH12" s="925"/>
      <c r="QTI12" s="925"/>
      <c r="QTJ12" s="925"/>
      <c r="QTK12" s="925"/>
      <c r="QTL12" s="925"/>
      <c r="QTM12" s="925"/>
      <c r="QTN12" s="925"/>
      <c r="QTO12" s="925"/>
      <c r="QTP12" s="925"/>
      <c r="QTQ12" s="925"/>
      <c r="QTR12" s="925"/>
      <c r="QTS12" s="925"/>
      <c r="QTT12" s="925"/>
      <c r="QTU12" s="925"/>
      <c r="QTV12" s="925"/>
      <c r="QTW12" s="925"/>
      <c r="QTX12" s="925"/>
      <c r="QTY12" s="925"/>
      <c r="QTZ12" s="926"/>
      <c r="QUA12" s="924"/>
      <c r="QUB12" s="925"/>
      <c r="QUC12" s="925"/>
      <c r="QUD12" s="925"/>
      <c r="QUE12" s="925"/>
      <c r="QUF12" s="925"/>
      <c r="QUG12" s="925"/>
      <c r="QUH12" s="925"/>
      <c r="QUI12" s="925"/>
      <c r="QUJ12" s="925"/>
      <c r="QUK12" s="925"/>
      <c r="QUL12" s="925"/>
      <c r="QUM12" s="925"/>
      <c r="QUN12" s="925"/>
      <c r="QUO12" s="925"/>
      <c r="QUP12" s="925"/>
      <c r="QUQ12" s="925"/>
      <c r="QUR12" s="925"/>
      <c r="QUS12" s="925"/>
      <c r="QUT12" s="926"/>
      <c r="QUU12" s="924"/>
      <c r="QUV12" s="925"/>
      <c r="QUW12" s="925"/>
      <c r="QUX12" s="925"/>
      <c r="QUY12" s="925"/>
      <c r="QUZ12" s="925"/>
      <c r="QVA12" s="925"/>
      <c r="QVB12" s="925"/>
      <c r="QVC12" s="925"/>
      <c r="QVD12" s="925"/>
      <c r="QVE12" s="925"/>
      <c r="QVF12" s="925"/>
      <c r="QVG12" s="925"/>
      <c r="QVH12" s="925"/>
      <c r="QVI12" s="925"/>
      <c r="QVJ12" s="925"/>
      <c r="QVK12" s="925"/>
      <c r="QVL12" s="925"/>
      <c r="QVM12" s="925"/>
      <c r="QVN12" s="926"/>
      <c r="QVO12" s="924"/>
      <c r="QVP12" s="925"/>
      <c r="QVQ12" s="925"/>
      <c r="QVR12" s="925"/>
      <c r="QVS12" s="925"/>
      <c r="QVT12" s="925"/>
      <c r="QVU12" s="925"/>
      <c r="QVV12" s="925"/>
      <c r="QVW12" s="925"/>
      <c r="QVX12" s="925"/>
      <c r="QVY12" s="925"/>
      <c r="QVZ12" s="925"/>
      <c r="QWA12" s="925"/>
      <c r="QWB12" s="925"/>
      <c r="QWC12" s="925"/>
      <c r="QWD12" s="925"/>
      <c r="QWE12" s="925"/>
      <c r="QWF12" s="925"/>
      <c r="QWG12" s="925"/>
      <c r="QWH12" s="926"/>
      <c r="QWI12" s="924"/>
      <c r="QWJ12" s="925"/>
      <c r="QWK12" s="925"/>
      <c r="QWL12" s="925"/>
      <c r="QWM12" s="925"/>
      <c r="QWN12" s="925"/>
      <c r="QWO12" s="925"/>
      <c r="QWP12" s="925"/>
      <c r="QWQ12" s="925"/>
      <c r="QWR12" s="925"/>
      <c r="QWS12" s="925"/>
      <c r="QWT12" s="925"/>
      <c r="QWU12" s="925"/>
      <c r="QWV12" s="925"/>
      <c r="QWW12" s="925"/>
      <c r="QWX12" s="925"/>
      <c r="QWY12" s="925"/>
      <c r="QWZ12" s="925"/>
      <c r="QXA12" s="925"/>
      <c r="QXB12" s="926"/>
      <c r="QXC12" s="924"/>
      <c r="QXD12" s="925"/>
      <c r="QXE12" s="925"/>
      <c r="QXF12" s="925"/>
      <c r="QXG12" s="925"/>
      <c r="QXH12" s="925"/>
      <c r="QXI12" s="925"/>
      <c r="QXJ12" s="925"/>
      <c r="QXK12" s="925"/>
      <c r="QXL12" s="925"/>
      <c r="QXM12" s="925"/>
      <c r="QXN12" s="925"/>
      <c r="QXO12" s="925"/>
      <c r="QXP12" s="925"/>
      <c r="QXQ12" s="925"/>
      <c r="QXR12" s="925"/>
      <c r="QXS12" s="925"/>
      <c r="QXT12" s="925"/>
      <c r="QXU12" s="925"/>
      <c r="QXV12" s="926"/>
      <c r="QXW12" s="924"/>
      <c r="QXX12" s="925"/>
      <c r="QXY12" s="925"/>
      <c r="QXZ12" s="925"/>
      <c r="QYA12" s="925"/>
      <c r="QYB12" s="925"/>
      <c r="QYC12" s="925"/>
      <c r="QYD12" s="925"/>
      <c r="QYE12" s="925"/>
      <c r="QYF12" s="925"/>
      <c r="QYG12" s="925"/>
      <c r="QYH12" s="925"/>
      <c r="QYI12" s="925"/>
      <c r="QYJ12" s="925"/>
      <c r="QYK12" s="925"/>
      <c r="QYL12" s="925"/>
      <c r="QYM12" s="925"/>
      <c r="QYN12" s="925"/>
      <c r="QYO12" s="925"/>
      <c r="QYP12" s="926"/>
      <c r="QYQ12" s="924"/>
      <c r="QYR12" s="925"/>
      <c r="QYS12" s="925"/>
      <c r="QYT12" s="925"/>
      <c r="QYU12" s="925"/>
      <c r="QYV12" s="925"/>
      <c r="QYW12" s="925"/>
      <c r="QYX12" s="925"/>
      <c r="QYY12" s="925"/>
      <c r="QYZ12" s="925"/>
      <c r="QZA12" s="925"/>
      <c r="QZB12" s="925"/>
      <c r="QZC12" s="925"/>
      <c r="QZD12" s="925"/>
      <c r="QZE12" s="925"/>
      <c r="QZF12" s="925"/>
      <c r="QZG12" s="925"/>
      <c r="QZH12" s="925"/>
      <c r="QZI12" s="925"/>
      <c r="QZJ12" s="926"/>
      <c r="QZK12" s="924"/>
      <c r="QZL12" s="925"/>
      <c r="QZM12" s="925"/>
      <c r="QZN12" s="925"/>
      <c r="QZO12" s="925"/>
      <c r="QZP12" s="925"/>
      <c r="QZQ12" s="925"/>
      <c r="QZR12" s="925"/>
      <c r="QZS12" s="925"/>
      <c r="QZT12" s="925"/>
      <c r="QZU12" s="925"/>
      <c r="QZV12" s="925"/>
      <c r="QZW12" s="925"/>
      <c r="QZX12" s="925"/>
      <c r="QZY12" s="925"/>
      <c r="QZZ12" s="925"/>
      <c r="RAA12" s="925"/>
      <c r="RAB12" s="925"/>
      <c r="RAC12" s="925"/>
      <c r="RAD12" s="926"/>
      <c r="RAE12" s="924"/>
      <c r="RAF12" s="925"/>
      <c r="RAG12" s="925"/>
      <c r="RAH12" s="925"/>
      <c r="RAI12" s="925"/>
      <c r="RAJ12" s="925"/>
      <c r="RAK12" s="925"/>
      <c r="RAL12" s="925"/>
      <c r="RAM12" s="925"/>
      <c r="RAN12" s="925"/>
      <c r="RAO12" s="925"/>
      <c r="RAP12" s="925"/>
      <c r="RAQ12" s="925"/>
      <c r="RAR12" s="925"/>
      <c r="RAS12" s="925"/>
      <c r="RAT12" s="925"/>
      <c r="RAU12" s="925"/>
      <c r="RAV12" s="925"/>
      <c r="RAW12" s="925"/>
      <c r="RAX12" s="926"/>
      <c r="RAY12" s="924"/>
      <c r="RAZ12" s="925"/>
      <c r="RBA12" s="925"/>
      <c r="RBB12" s="925"/>
      <c r="RBC12" s="925"/>
      <c r="RBD12" s="925"/>
      <c r="RBE12" s="925"/>
      <c r="RBF12" s="925"/>
      <c r="RBG12" s="925"/>
      <c r="RBH12" s="925"/>
      <c r="RBI12" s="925"/>
      <c r="RBJ12" s="925"/>
      <c r="RBK12" s="925"/>
      <c r="RBL12" s="925"/>
      <c r="RBM12" s="925"/>
      <c r="RBN12" s="925"/>
      <c r="RBO12" s="925"/>
      <c r="RBP12" s="925"/>
      <c r="RBQ12" s="925"/>
      <c r="RBR12" s="926"/>
      <c r="RBS12" s="924"/>
      <c r="RBT12" s="925"/>
      <c r="RBU12" s="925"/>
      <c r="RBV12" s="925"/>
      <c r="RBW12" s="925"/>
      <c r="RBX12" s="925"/>
      <c r="RBY12" s="925"/>
      <c r="RBZ12" s="925"/>
      <c r="RCA12" s="925"/>
      <c r="RCB12" s="925"/>
      <c r="RCC12" s="925"/>
      <c r="RCD12" s="925"/>
      <c r="RCE12" s="925"/>
      <c r="RCF12" s="925"/>
      <c r="RCG12" s="925"/>
      <c r="RCH12" s="925"/>
      <c r="RCI12" s="925"/>
      <c r="RCJ12" s="925"/>
      <c r="RCK12" s="925"/>
      <c r="RCL12" s="926"/>
      <c r="RCM12" s="924"/>
      <c r="RCN12" s="925"/>
      <c r="RCO12" s="925"/>
      <c r="RCP12" s="925"/>
      <c r="RCQ12" s="925"/>
      <c r="RCR12" s="925"/>
      <c r="RCS12" s="925"/>
      <c r="RCT12" s="925"/>
      <c r="RCU12" s="925"/>
      <c r="RCV12" s="925"/>
      <c r="RCW12" s="925"/>
      <c r="RCX12" s="925"/>
      <c r="RCY12" s="925"/>
      <c r="RCZ12" s="925"/>
      <c r="RDA12" s="925"/>
      <c r="RDB12" s="925"/>
      <c r="RDC12" s="925"/>
      <c r="RDD12" s="925"/>
      <c r="RDE12" s="925"/>
      <c r="RDF12" s="926"/>
      <c r="RDG12" s="924"/>
      <c r="RDH12" s="925"/>
      <c r="RDI12" s="925"/>
      <c r="RDJ12" s="925"/>
      <c r="RDK12" s="925"/>
      <c r="RDL12" s="925"/>
      <c r="RDM12" s="925"/>
      <c r="RDN12" s="925"/>
      <c r="RDO12" s="925"/>
      <c r="RDP12" s="925"/>
      <c r="RDQ12" s="925"/>
      <c r="RDR12" s="925"/>
      <c r="RDS12" s="925"/>
      <c r="RDT12" s="925"/>
      <c r="RDU12" s="925"/>
      <c r="RDV12" s="925"/>
      <c r="RDW12" s="925"/>
      <c r="RDX12" s="925"/>
      <c r="RDY12" s="925"/>
      <c r="RDZ12" s="926"/>
      <c r="REA12" s="924"/>
      <c r="REB12" s="925"/>
      <c r="REC12" s="925"/>
      <c r="RED12" s="925"/>
      <c r="REE12" s="925"/>
      <c r="REF12" s="925"/>
      <c r="REG12" s="925"/>
      <c r="REH12" s="925"/>
      <c r="REI12" s="925"/>
      <c r="REJ12" s="925"/>
      <c r="REK12" s="925"/>
      <c r="REL12" s="925"/>
      <c r="REM12" s="925"/>
      <c r="REN12" s="925"/>
      <c r="REO12" s="925"/>
      <c r="REP12" s="925"/>
      <c r="REQ12" s="925"/>
      <c r="RER12" s="925"/>
      <c r="RES12" s="925"/>
      <c r="RET12" s="926"/>
      <c r="REU12" s="924"/>
      <c r="REV12" s="925"/>
      <c r="REW12" s="925"/>
      <c r="REX12" s="925"/>
      <c r="REY12" s="925"/>
      <c r="REZ12" s="925"/>
      <c r="RFA12" s="925"/>
      <c r="RFB12" s="925"/>
      <c r="RFC12" s="925"/>
      <c r="RFD12" s="925"/>
      <c r="RFE12" s="925"/>
      <c r="RFF12" s="925"/>
      <c r="RFG12" s="925"/>
      <c r="RFH12" s="925"/>
      <c r="RFI12" s="925"/>
      <c r="RFJ12" s="925"/>
      <c r="RFK12" s="925"/>
      <c r="RFL12" s="925"/>
      <c r="RFM12" s="925"/>
      <c r="RFN12" s="926"/>
      <c r="RFO12" s="924"/>
      <c r="RFP12" s="925"/>
      <c r="RFQ12" s="925"/>
      <c r="RFR12" s="925"/>
      <c r="RFS12" s="925"/>
      <c r="RFT12" s="925"/>
      <c r="RFU12" s="925"/>
      <c r="RFV12" s="925"/>
      <c r="RFW12" s="925"/>
      <c r="RFX12" s="925"/>
      <c r="RFY12" s="925"/>
      <c r="RFZ12" s="925"/>
      <c r="RGA12" s="925"/>
      <c r="RGB12" s="925"/>
      <c r="RGC12" s="925"/>
      <c r="RGD12" s="925"/>
      <c r="RGE12" s="925"/>
      <c r="RGF12" s="925"/>
      <c r="RGG12" s="925"/>
      <c r="RGH12" s="926"/>
      <c r="RGI12" s="924"/>
      <c r="RGJ12" s="925"/>
      <c r="RGK12" s="925"/>
      <c r="RGL12" s="925"/>
      <c r="RGM12" s="925"/>
      <c r="RGN12" s="925"/>
      <c r="RGO12" s="925"/>
      <c r="RGP12" s="925"/>
      <c r="RGQ12" s="925"/>
      <c r="RGR12" s="925"/>
      <c r="RGS12" s="925"/>
      <c r="RGT12" s="925"/>
      <c r="RGU12" s="925"/>
      <c r="RGV12" s="925"/>
      <c r="RGW12" s="925"/>
      <c r="RGX12" s="925"/>
      <c r="RGY12" s="925"/>
      <c r="RGZ12" s="925"/>
      <c r="RHA12" s="925"/>
      <c r="RHB12" s="926"/>
      <c r="RHC12" s="924"/>
      <c r="RHD12" s="925"/>
      <c r="RHE12" s="925"/>
      <c r="RHF12" s="925"/>
      <c r="RHG12" s="925"/>
      <c r="RHH12" s="925"/>
      <c r="RHI12" s="925"/>
      <c r="RHJ12" s="925"/>
      <c r="RHK12" s="925"/>
      <c r="RHL12" s="925"/>
      <c r="RHM12" s="925"/>
      <c r="RHN12" s="925"/>
      <c r="RHO12" s="925"/>
      <c r="RHP12" s="925"/>
      <c r="RHQ12" s="925"/>
      <c r="RHR12" s="925"/>
      <c r="RHS12" s="925"/>
      <c r="RHT12" s="925"/>
      <c r="RHU12" s="925"/>
      <c r="RHV12" s="926"/>
      <c r="RHW12" s="924"/>
      <c r="RHX12" s="925"/>
      <c r="RHY12" s="925"/>
      <c r="RHZ12" s="925"/>
      <c r="RIA12" s="925"/>
      <c r="RIB12" s="925"/>
      <c r="RIC12" s="925"/>
      <c r="RID12" s="925"/>
      <c r="RIE12" s="925"/>
      <c r="RIF12" s="925"/>
      <c r="RIG12" s="925"/>
      <c r="RIH12" s="925"/>
      <c r="RII12" s="925"/>
      <c r="RIJ12" s="925"/>
      <c r="RIK12" s="925"/>
      <c r="RIL12" s="925"/>
      <c r="RIM12" s="925"/>
      <c r="RIN12" s="925"/>
      <c r="RIO12" s="925"/>
      <c r="RIP12" s="926"/>
      <c r="RIQ12" s="924"/>
      <c r="RIR12" s="925"/>
      <c r="RIS12" s="925"/>
      <c r="RIT12" s="925"/>
      <c r="RIU12" s="925"/>
      <c r="RIV12" s="925"/>
      <c r="RIW12" s="925"/>
      <c r="RIX12" s="925"/>
      <c r="RIY12" s="925"/>
      <c r="RIZ12" s="925"/>
      <c r="RJA12" s="925"/>
      <c r="RJB12" s="925"/>
      <c r="RJC12" s="925"/>
      <c r="RJD12" s="925"/>
      <c r="RJE12" s="925"/>
      <c r="RJF12" s="925"/>
      <c r="RJG12" s="925"/>
      <c r="RJH12" s="925"/>
      <c r="RJI12" s="925"/>
      <c r="RJJ12" s="926"/>
      <c r="RJK12" s="924"/>
      <c r="RJL12" s="925"/>
      <c r="RJM12" s="925"/>
      <c r="RJN12" s="925"/>
      <c r="RJO12" s="925"/>
      <c r="RJP12" s="925"/>
      <c r="RJQ12" s="925"/>
      <c r="RJR12" s="925"/>
      <c r="RJS12" s="925"/>
      <c r="RJT12" s="925"/>
      <c r="RJU12" s="925"/>
      <c r="RJV12" s="925"/>
      <c r="RJW12" s="925"/>
      <c r="RJX12" s="925"/>
      <c r="RJY12" s="925"/>
      <c r="RJZ12" s="925"/>
      <c r="RKA12" s="925"/>
      <c r="RKB12" s="925"/>
      <c r="RKC12" s="925"/>
      <c r="RKD12" s="926"/>
      <c r="RKE12" s="924"/>
      <c r="RKF12" s="925"/>
      <c r="RKG12" s="925"/>
      <c r="RKH12" s="925"/>
      <c r="RKI12" s="925"/>
      <c r="RKJ12" s="925"/>
      <c r="RKK12" s="925"/>
      <c r="RKL12" s="925"/>
      <c r="RKM12" s="925"/>
      <c r="RKN12" s="925"/>
      <c r="RKO12" s="925"/>
      <c r="RKP12" s="925"/>
      <c r="RKQ12" s="925"/>
      <c r="RKR12" s="925"/>
      <c r="RKS12" s="925"/>
      <c r="RKT12" s="925"/>
      <c r="RKU12" s="925"/>
      <c r="RKV12" s="925"/>
      <c r="RKW12" s="925"/>
      <c r="RKX12" s="926"/>
      <c r="RKY12" s="924"/>
      <c r="RKZ12" s="925"/>
      <c r="RLA12" s="925"/>
      <c r="RLB12" s="925"/>
      <c r="RLC12" s="925"/>
      <c r="RLD12" s="925"/>
      <c r="RLE12" s="925"/>
      <c r="RLF12" s="925"/>
      <c r="RLG12" s="925"/>
      <c r="RLH12" s="925"/>
      <c r="RLI12" s="925"/>
      <c r="RLJ12" s="925"/>
      <c r="RLK12" s="925"/>
      <c r="RLL12" s="925"/>
      <c r="RLM12" s="925"/>
      <c r="RLN12" s="925"/>
      <c r="RLO12" s="925"/>
      <c r="RLP12" s="925"/>
      <c r="RLQ12" s="925"/>
      <c r="RLR12" s="926"/>
      <c r="RLS12" s="924"/>
      <c r="RLT12" s="925"/>
      <c r="RLU12" s="925"/>
      <c r="RLV12" s="925"/>
      <c r="RLW12" s="925"/>
      <c r="RLX12" s="925"/>
      <c r="RLY12" s="925"/>
      <c r="RLZ12" s="925"/>
      <c r="RMA12" s="925"/>
      <c r="RMB12" s="925"/>
      <c r="RMC12" s="925"/>
      <c r="RMD12" s="925"/>
      <c r="RME12" s="925"/>
      <c r="RMF12" s="925"/>
      <c r="RMG12" s="925"/>
      <c r="RMH12" s="925"/>
      <c r="RMI12" s="925"/>
      <c r="RMJ12" s="925"/>
      <c r="RMK12" s="925"/>
      <c r="RML12" s="926"/>
      <c r="RMM12" s="924"/>
      <c r="RMN12" s="925"/>
      <c r="RMO12" s="925"/>
      <c r="RMP12" s="925"/>
      <c r="RMQ12" s="925"/>
      <c r="RMR12" s="925"/>
      <c r="RMS12" s="925"/>
      <c r="RMT12" s="925"/>
      <c r="RMU12" s="925"/>
      <c r="RMV12" s="925"/>
      <c r="RMW12" s="925"/>
      <c r="RMX12" s="925"/>
      <c r="RMY12" s="925"/>
      <c r="RMZ12" s="925"/>
      <c r="RNA12" s="925"/>
      <c r="RNB12" s="925"/>
      <c r="RNC12" s="925"/>
      <c r="RND12" s="925"/>
      <c r="RNE12" s="925"/>
      <c r="RNF12" s="926"/>
      <c r="RNG12" s="924"/>
      <c r="RNH12" s="925"/>
      <c r="RNI12" s="925"/>
      <c r="RNJ12" s="925"/>
      <c r="RNK12" s="925"/>
      <c r="RNL12" s="925"/>
      <c r="RNM12" s="925"/>
      <c r="RNN12" s="925"/>
      <c r="RNO12" s="925"/>
      <c r="RNP12" s="925"/>
      <c r="RNQ12" s="925"/>
      <c r="RNR12" s="925"/>
      <c r="RNS12" s="925"/>
      <c r="RNT12" s="925"/>
      <c r="RNU12" s="925"/>
      <c r="RNV12" s="925"/>
      <c r="RNW12" s="925"/>
      <c r="RNX12" s="925"/>
      <c r="RNY12" s="925"/>
      <c r="RNZ12" s="926"/>
      <c r="ROA12" s="924"/>
      <c r="ROB12" s="925"/>
      <c r="ROC12" s="925"/>
      <c r="ROD12" s="925"/>
      <c r="ROE12" s="925"/>
      <c r="ROF12" s="925"/>
      <c r="ROG12" s="925"/>
      <c r="ROH12" s="925"/>
      <c r="ROI12" s="925"/>
      <c r="ROJ12" s="925"/>
      <c r="ROK12" s="925"/>
      <c r="ROL12" s="925"/>
      <c r="ROM12" s="925"/>
      <c r="RON12" s="925"/>
      <c r="ROO12" s="925"/>
      <c r="ROP12" s="925"/>
      <c r="ROQ12" s="925"/>
      <c r="ROR12" s="925"/>
      <c r="ROS12" s="925"/>
      <c r="ROT12" s="926"/>
      <c r="ROU12" s="924"/>
      <c r="ROV12" s="925"/>
      <c r="ROW12" s="925"/>
      <c r="ROX12" s="925"/>
      <c r="ROY12" s="925"/>
      <c r="ROZ12" s="925"/>
      <c r="RPA12" s="925"/>
      <c r="RPB12" s="925"/>
      <c r="RPC12" s="925"/>
      <c r="RPD12" s="925"/>
      <c r="RPE12" s="925"/>
      <c r="RPF12" s="925"/>
      <c r="RPG12" s="925"/>
      <c r="RPH12" s="925"/>
      <c r="RPI12" s="925"/>
      <c r="RPJ12" s="925"/>
      <c r="RPK12" s="925"/>
      <c r="RPL12" s="925"/>
      <c r="RPM12" s="925"/>
      <c r="RPN12" s="926"/>
      <c r="RPO12" s="924"/>
      <c r="RPP12" s="925"/>
      <c r="RPQ12" s="925"/>
      <c r="RPR12" s="925"/>
      <c r="RPS12" s="925"/>
      <c r="RPT12" s="925"/>
      <c r="RPU12" s="925"/>
      <c r="RPV12" s="925"/>
      <c r="RPW12" s="925"/>
      <c r="RPX12" s="925"/>
      <c r="RPY12" s="925"/>
      <c r="RPZ12" s="925"/>
      <c r="RQA12" s="925"/>
      <c r="RQB12" s="925"/>
      <c r="RQC12" s="925"/>
      <c r="RQD12" s="925"/>
      <c r="RQE12" s="925"/>
      <c r="RQF12" s="925"/>
      <c r="RQG12" s="925"/>
      <c r="RQH12" s="926"/>
      <c r="RQI12" s="924"/>
      <c r="RQJ12" s="925"/>
      <c r="RQK12" s="925"/>
      <c r="RQL12" s="925"/>
      <c r="RQM12" s="925"/>
      <c r="RQN12" s="925"/>
      <c r="RQO12" s="925"/>
      <c r="RQP12" s="925"/>
      <c r="RQQ12" s="925"/>
      <c r="RQR12" s="925"/>
      <c r="RQS12" s="925"/>
      <c r="RQT12" s="925"/>
      <c r="RQU12" s="925"/>
      <c r="RQV12" s="925"/>
      <c r="RQW12" s="925"/>
      <c r="RQX12" s="925"/>
      <c r="RQY12" s="925"/>
      <c r="RQZ12" s="925"/>
      <c r="RRA12" s="925"/>
      <c r="RRB12" s="926"/>
      <c r="RRC12" s="924"/>
      <c r="RRD12" s="925"/>
      <c r="RRE12" s="925"/>
      <c r="RRF12" s="925"/>
      <c r="RRG12" s="925"/>
      <c r="RRH12" s="925"/>
      <c r="RRI12" s="925"/>
      <c r="RRJ12" s="925"/>
      <c r="RRK12" s="925"/>
      <c r="RRL12" s="925"/>
      <c r="RRM12" s="925"/>
      <c r="RRN12" s="925"/>
      <c r="RRO12" s="925"/>
      <c r="RRP12" s="925"/>
      <c r="RRQ12" s="925"/>
      <c r="RRR12" s="925"/>
      <c r="RRS12" s="925"/>
      <c r="RRT12" s="925"/>
      <c r="RRU12" s="925"/>
      <c r="RRV12" s="926"/>
      <c r="RRW12" s="924"/>
      <c r="RRX12" s="925"/>
      <c r="RRY12" s="925"/>
      <c r="RRZ12" s="925"/>
      <c r="RSA12" s="925"/>
      <c r="RSB12" s="925"/>
      <c r="RSC12" s="925"/>
      <c r="RSD12" s="925"/>
      <c r="RSE12" s="925"/>
      <c r="RSF12" s="925"/>
      <c r="RSG12" s="925"/>
      <c r="RSH12" s="925"/>
      <c r="RSI12" s="925"/>
      <c r="RSJ12" s="925"/>
      <c r="RSK12" s="925"/>
      <c r="RSL12" s="925"/>
      <c r="RSM12" s="925"/>
      <c r="RSN12" s="925"/>
      <c r="RSO12" s="925"/>
      <c r="RSP12" s="926"/>
      <c r="RSQ12" s="924"/>
      <c r="RSR12" s="925"/>
      <c r="RSS12" s="925"/>
      <c r="RST12" s="925"/>
      <c r="RSU12" s="925"/>
      <c r="RSV12" s="925"/>
      <c r="RSW12" s="925"/>
      <c r="RSX12" s="925"/>
      <c r="RSY12" s="925"/>
      <c r="RSZ12" s="925"/>
      <c r="RTA12" s="925"/>
      <c r="RTB12" s="925"/>
      <c r="RTC12" s="925"/>
      <c r="RTD12" s="925"/>
      <c r="RTE12" s="925"/>
      <c r="RTF12" s="925"/>
      <c r="RTG12" s="925"/>
      <c r="RTH12" s="925"/>
      <c r="RTI12" s="925"/>
      <c r="RTJ12" s="926"/>
      <c r="RTK12" s="924"/>
      <c r="RTL12" s="925"/>
      <c r="RTM12" s="925"/>
      <c r="RTN12" s="925"/>
      <c r="RTO12" s="925"/>
      <c r="RTP12" s="925"/>
      <c r="RTQ12" s="925"/>
      <c r="RTR12" s="925"/>
      <c r="RTS12" s="925"/>
      <c r="RTT12" s="925"/>
      <c r="RTU12" s="925"/>
      <c r="RTV12" s="925"/>
      <c r="RTW12" s="925"/>
      <c r="RTX12" s="925"/>
      <c r="RTY12" s="925"/>
      <c r="RTZ12" s="925"/>
      <c r="RUA12" s="925"/>
      <c r="RUB12" s="925"/>
      <c r="RUC12" s="925"/>
      <c r="RUD12" s="926"/>
      <c r="RUE12" s="924"/>
      <c r="RUF12" s="925"/>
      <c r="RUG12" s="925"/>
      <c r="RUH12" s="925"/>
      <c r="RUI12" s="925"/>
      <c r="RUJ12" s="925"/>
      <c r="RUK12" s="925"/>
      <c r="RUL12" s="925"/>
      <c r="RUM12" s="925"/>
      <c r="RUN12" s="925"/>
      <c r="RUO12" s="925"/>
      <c r="RUP12" s="925"/>
      <c r="RUQ12" s="925"/>
      <c r="RUR12" s="925"/>
      <c r="RUS12" s="925"/>
      <c r="RUT12" s="925"/>
      <c r="RUU12" s="925"/>
      <c r="RUV12" s="925"/>
      <c r="RUW12" s="925"/>
      <c r="RUX12" s="926"/>
      <c r="RUY12" s="924"/>
      <c r="RUZ12" s="925"/>
      <c r="RVA12" s="925"/>
      <c r="RVB12" s="925"/>
      <c r="RVC12" s="925"/>
      <c r="RVD12" s="925"/>
      <c r="RVE12" s="925"/>
      <c r="RVF12" s="925"/>
      <c r="RVG12" s="925"/>
      <c r="RVH12" s="925"/>
      <c r="RVI12" s="925"/>
      <c r="RVJ12" s="925"/>
      <c r="RVK12" s="925"/>
      <c r="RVL12" s="925"/>
      <c r="RVM12" s="925"/>
      <c r="RVN12" s="925"/>
      <c r="RVO12" s="925"/>
      <c r="RVP12" s="925"/>
      <c r="RVQ12" s="925"/>
      <c r="RVR12" s="926"/>
      <c r="RVS12" s="924"/>
      <c r="RVT12" s="925"/>
      <c r="RVU12" s="925"/>
      <c r="RVV12" s="925"/>
      <c r="RVW12" s="925"/>
      <c r="RVX12" s="925"/>
      <c r="RVY12" s="925"/>
      <c r="RVZ12" s="925"/>
      <c r="RWA12" s="925"/>
      <c r="RWB12" s="925"/>
      <c r="RWC12" s="925"/>
      <c r="RWD12" s="925"/>
      <c r="RWE12" s="925"/>
      <c r="RWF12" s="925"/>
      <c r="RWG12" s="925"/>
      <c r="RWH12" s="925"/>
      <c r="RWI12" s="925"/>
      <c r="RWJ12" s="925"/>
      <c r="RWK12" s="925"/>
      <c r="RWL12" s="926"/>
      <c r="RWM12" s="924"/>
      <c r="RWN12" s="925"/>
      <c r="RWO12" s="925"/>
      <c r="RWP12" s="925"/>
      <c r="RWQ12" s="925"/>
      <c r="RWR12" s="925"/>
      <c r="RWS12" s="925"/>
      <c r="RWT12" s="925"/>
      <c r="RWU12" s="925"/>
      <c r="RWV12" s="925"/>
      <c r="RWW12" s="925"/>
      <c r="RWX12" s="925"/>
      <c r="RWY12" s="925"/>
      <c r="RWZ12" s="925"/>
      <c r="RXA12" s="925"/>
      <c r="RXB12" s="925"/>
      <c r="RXC12" s="925"/>
      <c r="RXD12" s="925"/>
      <c r="RXE12" s="925"/>
      <c r="RXF12" s="926"/>
      <c r="RXG12" s="924"/>
      <c r="RXH12" s="925"/>
      <c r="RXI12" s="925"/>
      <c r="RXJ12" s="925"/>
      <c r="RXK12" s="925"/>
      <c r="RXL12" s="925"/>
      <c r="RXM12" s="925"/>
      <c r="RXN12" s="925"/>
      <c r="RXO12" s="925"/>
      <c r="RXP12" s="925"/>
      <c r="RXQ12" s="925"/>
      <c r="RXR12" s="925"/>
      <c r="RXS12" s="925"/>
      <c r="RXT12" s="925"/>
      <c r="RXU12" s="925"/>
      <c r="RXV12" s="925"/>
      <c r="RXW12" s="925"/>
      <c r="RXX12" s="925"/>
      <c r="RXY12" s="925"/>
      <c r="RXZ12" s="926"/>
      <c r="RYA12" s="924"/>
      <c r="RYB12" s="925"/>
      <c r="RYC12" s="925"/>
      <c r="RYD12" s="925"/>
      <c r="RYE12" s="925"/>
      <c r="RYF12" s="925"/>
      <c r="RYG12" s="925"/>
      <c r="RYH12" s="925"/>
      <c r="RYI12" s="925"/>
      <c r="RYJ12" s="925"/>
      <c r="RYK12" s="925"/>
      <c r="RYL12" s="925"/>
      <c r="RYM12" s="925"/>
      <c r="RYN12" s="925"/>
      <c r="RYO12" s="925"/>
      <c r="RYP12" s="925"/>
      <c r="RYQ12" s="925"/>
      <c r="RYR12" s="925"/>
      <c r="RYS12" s="925"/>
      <c r="RYT12" s="926"/>
      <c r="RYU12" s="924"/>
      <c r="RYV12" s="925"/>
      <c r="RYW12" s="925"/>
      <c r="RYX12" s="925"/>
      <c r="RYY12" s="925"/>
      <c r="RYZ12" s="925"/>
      <c r="RZA12" s="925"/>
      <c r="RZB12" s="925"/>
      <c r="RZC12" s="925"/>
      <c r="RZD12" s="925"/>
      <c r="RZE12" s="925"/>
      <c r="RZF12" s="925"/>
      <c r="RZG12" s="925"/>
      <c r="RZH12" s="925"/>
      <c r="RZI12" s="925"/>
      <c r="RZJ12" s="925"/>
      <c r="RZK12" s="925"/>
      <c r="RZL12" s="925"/>
      <c r="RZM12" s="925"/>
      <c r="RZN12" s="926"/>
      <c r="RZO12" s="924"/>
      <c r="RZP12" s="925"/>
      <c r="RZQ12" s="925"/>
      <c r="RZR12" s="925"/>
      <c r="RZS12" s="925"/>
      <c r="RZT12" s="925"/>
      <c r="RZU12" s="925"/>
      <c r="RZV12" s="925"/>
      <c r="RZW12" s="925"/>
      <c r="RZX12" s="925"/>
      <c r="RZY12" s="925"/>
      <c r="RZZ12" s="925"/>
      <c r="SAA12" s="925"/>
      <c r="SAB12" s="925"/>
      <c r="SAC12" s="925"/>
      <c r="SAD12" s="925"/>
      <c r="SAE12" s="925"/>
      <c r="SAF12" s="925"/>
      <c r="SAG12" s="925"/>
      <c r="SAH12" s="926"/>
      <c r="SAI12" s="924"/>
      <c r="SAJ12" s="925"/>
      <c r="SAK12" s="925"/>
      <c r="SAL12" s="925"/>
      <c r="SAM12" s="925"/>
      <c r="SAN12" s="925"/>
      <c r="SAO12" s="925"/>
      <c r="SAP12" s="925"/>
      <c r="SAQ12" s="925"/>
      <c r="SAR12" s="925"/>
      <c r="SAS12" s="925"/>
      <c r="SAT12" s="925"/>
      <c r="SAU12" s="925"/>
      <c r="SAV12" s="925"/>
      <c r="SAW12" s="925"/>
      <c r="SAX12" s="925"/>
      <c r="SAY12" s="925"/>
      <c r="SAZ12" s="925"/>
      <c r="SBA12" s="925"/>
      <c r="SBB12" s="926"/>
      <c r="SBC12" s="924"/>
      <c r="SBD12" s="925"/>
      <c r="SBE12" s="925"/>
      <c r="SBF12" s="925"/>
      <c r="SBG12" s="925"/>
      <c r="SBH12" s="925"/>
      <c r="SBI12" s="925"/>
      <c r="SBJ12" s="925"/>
      <c r="SBK12" s="925"/>
      <c r="SBL12" s="925"/>
      <c r="SBM12" s="925"/>
      <c r="SBN12" s="925"/>
      <c r="SBO12" s="925"/>
      <c r="SBP12" s="925"/>
      <c r="SBQ12" s="925"/>
      <c r="SBR12" s="925"/>
      <c r="SBS12" s="925"/>
      <c r="SBT12" s="925"/>
      <c r="SBU12" s="925"/>
      <c r="SBV12" s="926"/>
      <c r="SBW12" s="924"/>
      <c r="SBX12" s="925"/>
      <c r="SBY12" s="925"/>
      <c r="SBZ12" s="925"/>
      <c r="SCA12" s="925"/>
      <c r="SCB12" s="925"/>
      <c r="SCC12" s="925"/>
      <c r="SCD12" s="925"/>
      <c r="SCE12" s="925"/>
      <c r="SCF12" s="925"/>
      <c r="SCG12" s="925"/>
      <c r="SCH12" s="925"/>
      <c r="SCI12" s="925"/>
      <c r="SCJ12" s="925"/>
      <c r="SCK12" s="925"/>
      <c r="SCL12" s="925"/>
      <c r="SCM12" s="925"/>
      <c r="SCN12" s="925"/>
      <c r="SCO12" s="925"/>
      <c r="SCP12" s="926"/>
      <c r="SCQ12" s="924"/>
      <c r="SCR12" s="925"/>
      <c r="SCS12" s="925"/>
      <c r="SCT12" s="925"/>
      <c r="SCU12" s="925"/>
      <c r="SCV12" s="925"/>
      <c r="SCW12" s="925"/>
      <c r="SCX12" s="925"/>
      <c r="SCY12" s="925"/>
      <c r="SCZ12" s="925"/>
      <c r="SDA12" s="925"/>
      <c r="SDB12" s="925"/>
      <c r="SDC12" s="925"/>
      <c r="SDD12" s="925"/>
      <c r="SDE12" s="925"/>
      <c r="SDF12" s="925"/>
      <c r="SDG12" s="925"/>
      <c r="SDH12" s="925"/>
      <c r="SDI12" s="925"/>
      <c r="SDJ12" s="926"/>
      <c r="SDK12" s="924"/>
      <c r="SDL12" s="925"/>
      <c r="SDM12" s="925"/>
      <c r="SDN12" s="925"/>
      <c r="SDO12" s="925"/>
      <c r="SDP12" s="925"/>
      <c r="SDQ12" s="925"/>
      <c r="SDR12" s="925"/>
      <c r="SDS12" s="925"/>
      <c r="SDT12" s="925"/>
      <c r="SDU12" s="925"/>
      <c r="SDV12" s="925"/>
      <c r="SDW12" s="925"/>
      <c r="SDX12" s="925"/>
      <c r="SDY12" s="925"/>
      <c r="SDZ12" s="925"/>
      <c r="SEA12" s="925"/>
      <c r="SEB12" s="925"/>
      <c r="SEC12" s="925"/>
      <c r="SED12" s="926"/>
      <c r="SEE12" s="924"/>
      <c r="SEF12" s="925"/>
      <c r="SEG12" s="925"/>
      <c r="SEH12" s="925"/>
      <c r="SEI12" s="925"/>
      <c r="SEJ12" s="925"/>
      <c r="SEK12" s="925"/>
      <c r="SEL12" s="925"/>
      <c r="SEM12" s="925"/>
      <c r="SEN12" s="925"/>
      <c r="SEO12" s="925"/>
      <c r="SEP12" s="925"/>
      <c r="SEQ12" s="925"/>
      <c r="SER12" s="925"/>
      <c r="SES12" s="925"/>
      <c r="SET12" s="925"/>
      <c r="SEU12" s="925"/>
      <c r="SEV12" s="925"/>
      <c r="SEW12" s="925"/>
      <c r="SEX12" s="926"/>
      <c r="SEY12" s="924"/>
      <c r="SEZ12" s="925"/>
      <c r="SFA12" s="925"/>
      <c r="SFB12" s="925"/>
      <c r="SFC12" s="925"/>
      <c r="SFD12" s="925"/>
      <c r="SFE12" s="925"/>
      <c r="SFF12" s="925"/>
      <c r="SFG12" s="925"/>
      <c r="SFH12" s="925"/>
      <c r="SFI12" s="925"/>
      <c r="SFJ12" s="925"/>
      <c r="SFK12" s="925"/>
      <c r="SFL12" s="925"/>
      <c r="SFM12" s="925"/>
      <c r="SFN12" s="925"/>
      <c r="SFO12" s="925"/>
      <c r="SFP12" s="925"/>
      <c r="SFQ12" s="925"/>
      <c r="SFR12" s="926"/>
      <c r="SFS12" s="924"/>
      <c r="SFT12" s="925"/>
      <c r="SFU12" s="925"/>
      <c r="SFV12" s="925"/>
      <c r="SFW12" s="925"/>
      <c r="SFX12" s="925"/>
      <c r="SFY12" s="925"/>
      <c r="SFZ12" s="925"/>
      <c r="SGA12" s="925"/>
      <c r="SGB12" s="925"/>
      <c r="SGC12" s="925"/>
      <c r="SGD12" s="925"/>
      <c r="SGE12" s="925"/>
      <c r="SGF12" s="925"/>
      <c r="SGG12" s="925"/>
      <c r="SGH12" s="925"/>
      <c r="SGI12" s="925"/>
      <c r="SGJ12" s="925"/>
      <c r="SGK12" s="925"/>
      <c r="SGL12" s="926"/>
      <c r="SGM12" s="924"/>
      <c r="SGN12" s="925"/>
      <c r="SGO12" s="925"/>
      <c r="SGP12" s="925"/>
      <c r="SGQ12" s="925"/>
      <c r="SGR12" s="925"/>
      <c r="SGS12" s="925"/>
      <c r="SGT12" s="925"/>
      <c r="SGU12" s="925"/>
      <c r="SGV12" s="925"/>
      <c r="SGW12" s="925"/>
      <c r="SGX12" s="925"/>
      <c r="SGY12" s="925"/>
      <c r="SGZ12" s="925"/>
      <c r="SHA12" s="925"/>
      <c r="SHB12" s="925"/>
      <c r="SHC12" s="925"/>
      <c r="SHD12" s="925"/>
      <c r="SHE12" s="925"/>
      <c r="SHF12" s="926"/>
      <c r="SHG12" s="924"/>
      <c r="SHH12" s="925"/>
      <c r="SHI12" s="925"/>
      <c r="SHJ12" s="925"/>
      <c r="SHK12" s="925"/>
      <c r="SHL12" s="925"/>
      <c r="SHM12" s="925"/>
      <c r="SHN12" s="925"/>
      <c r="SHO12" s="925"/>
      <c r="SHP12" s="925"/>
      <c r="SHQ12" s="925"/>
      <c r="SHR12" s="925"/>
      <c r="SHS12" s="925"/>
      <c r="SHT12" s="925"/>
      <c r="SHU12" s="925"/>
      <c r="SHV12" s="925"/>
      <c r="SHW12" s="925"/>
      <c r="SHX12" s="925"/>
      <c r="SHY12" s="925"/>
      <c r="SHZ12" s="926"/>
      <c r="SIA12" s="924"/>
      <c r="SIB12" s="925"/>
      <c r="SIC12" s="925"/>
      <c r="SID12" s="925"/>
      <c r="SIE12" s="925"/>
      <c r="SIF12" s="925"/>
      <c r="SIG12" s="925"/>
      <c r="SIH12" s="925"/>
      <c r="SII12" s="925"/>
      <c r="SIJ12" s="925"/>
      <c r="SIK12" s="925"/>
      <c r="SIL12" s="925"/>
      <c r="SIM12" s="925"/>
      <c r="SIN12" s="925"/>
      <c r="SIO12" s="925"/>
      <c r="SIP12" s="925"/>
      <c r="SIQ12" s="925"/>
      <c r="SIR12" s="925"/>
      <c r="SIS12" s="925"/>
      <c r="SIT12" s="926"/>
      <c r="SIU12" s="924"/>
      <c r="SIV12" s="925"/>
      <c r="SIW12" s="925"/>
      <c r="SIX12" s="925"/>
      <c r="SIY12" s="925"/>
      <c r="SIZ12" s="925"/>
      <c r="SJA12" s="925"/>
      <c r="SJB12" s="925"/>
      <c r="SJC12" s="925"/>
      <c r="SJD12" s="925"/>
      <c r="SJE12" s="925"/>
      <c r="SJF12" s="925"/>
      <c r="SJG12" s="925"/>
      <c r="SJH12" s="925"/>
      <c r="SJI12" s="925"/>
      <c r="SJJ12" s="925"/>
      <c r="SJK12" s="925"/>
      <c r="SJL12" s="925"/>
      <c r="SJM12" s="925"/>
      <c r="SJN12" s="926"/>
      <c r="SJO12" s="924"/>
      <c r="SJP12" s="925"/>
      <c r="SJQ12" s="925"/>
      <c r="SJR12" s="925"/>
      <c r="SJS12" s="925"/>
      <c r="SJT12" s="925"/>
      <c r="SJU12" s="925"/>
      <c r="SJV12" s="925"/>
      <c r="SJW12" s="925"/>
      <c r="SJX12" s="925"/>
      <c r="SJY12" s="925"/>
      <c r="SJZ12" s="925"/>
      <c r="SKA12" s="925"/>
      <c r="SKB12" s="925"/>
      <c r="SKC12" s="925"/>
      <c r="SKD12" s="925"/>
      <c r="SKE12" s="925"/>
      <c r="SKF12" s="925"/>
      <c r="SKG12" s="925"/>
      <c r="SKH12" s="926"/>
      <c r="SKI12" s="924"/>
      <c r="SKJ12" s="925"/>
      <c r="SKK12" s="925"/>
      <c r="SKL12" s="925"/>
      <c r="SKM12" s="925"/>
      <c r="SKN12" s="925"/>
      <c r="SKO12" s="925"/>
      <c r="SKP12" s="925"/>
      <c r="SKQ12" s="925"/>
      <c r="SKR12" s="925"/>
      <c r="SKS12" s="925"/>
      <c r="SKT12" s="925"/>
      <c r="SKU12" s="925"/>
      <c r="SKV12" s="925"/>
      <c r="SKW12" s="925"/>
      <c r="SKX12" s="925"/>
      <c r="SKY12" s="925"/>
      <c r="SKZ12" s="925"/>
      <c r="SLA12" s="925"/>
      <c r="SLB12" s="926"/>
      <c r="SLC12" s="924"/>
      <c r="SLD12" s="925"/>
      <c r="SLE12" s="925"/>
      <c r="SLF12" s="925"/>
      <c r="SLG12" s="925"/>
      <c r="SLH12" s="925"/>
      <c r="SLI12" s="925"/>
      <c r="SLJ12" s="925"/>
      <c r="SLK12" s="925"/>
      <c r="SLL12" s="925"/>
      <c r="SLM12" s="925"/>
      <c r="SLN12" s="925"/>
      <c r="SLO12" s="925"/>
      <c r="SLP12" s="925"/>
      <c r="SLQ12" s="925"/>
      <c r="SLR12" s="925"/>
      <c r="SLS12" s="925"/>
      <c r="SLT12" s="925"/>
      <c r="SLU12" s="925"/>
      <c r="SLV12" s="926"/>
      <c r="SLW12" s="924"/>
      <c r="SLX12" s="925"/>
      <c r="SLY12" s="925"/>
      <c r="SLZ12" s="925"/>
      <c r="SMA12" s="925"/>
      <c r="SMB12" s="925"/>
      <c r="SMC12" s="925"/>
      <c r="SMD12" s="925"/>
      <c r="SME12" s="925"/>
      <c r="SMF12" s="925"/>
      <c r="SMG12" s="925"/>
      <c r="SMH12" s="925"/>
      <c r="SMI12" s="925"/>
      <c r="SMJ12" s="925"/>
      <c r="SMK12" s="925"/>
      <c r="SML12" s="925"/>
      <c r="SMM12" s="925"/>
      <c r="SMN12" s="925"/>
      <c r="SMO12" s="925"/>
      <c r="SMP12" s="926"/>
      <c r="SMQ12" s="924"/>
      <c r="SMR12" s="925"/>
      <c r="SMS12" s="925"/>
      <c r="SMT12" s="925"/>
      <c r="SMU12" s="925"/>
      <c r="SMV12" s="925"/>
      <c r="SMW12" s="925"/>
      <c r="SMX12" s="925"/>
      <c r="SMY12" s="925"/>
      <c r="SMZ12" s="925"/>
      <c r="SNA12" s="925"/>
      <c r="SNB12" s="925"/>
      <c r="SNC12" s="925"/>
      <c r="SND12" s="925"/>
      <c r="SNE12" s="925"/>
      <c r="SNF12" s="925"/>
      <c r="SNG12" s="925"/>
      <c r="SNH12" s="925"/>
      <c r="SNI12" s="925"/>
      <c r="SNJ12" s="926"/>
      <c r="SNK12" s="924"/>
      <c r="SNL12" s="925"/>
      <c r="SNM12" s="925"/>
      <c r="SNN12" s="925"/>
      <c r="SNO12" s="925"/>
      <c r="SNP12" s="925"/>
      <c r="SNQ12" s="925"/>
      <c r="SNR12" s="925"/>
      <c r="SNS12" s="925"/>
      <c r="SNT12" s="925"/>
      <c r="SNU12" s="925"/>
      <c r="SNV12" s="925"/>
      <c r="SNW12" s="925"/>
      <c r="SNX12" s="925"/>
      <c r="SNY12" s="925"/>
      <c r="SNZ12" s="925"/>
      <c r="SOA12" s="925"/>
      <c r="SOB12" s="925"/>
      <c r="SOC12" s="925"/>
      <c r="SOD12" s="926"/>
      <c r="SOE12" s="924"/>
      <c r="SOF12" s="925"/>
      <c r="SOG12" s="925"/>
      <c r="SOH12" s="925"/>
      <c r="SOI12" s="925"/>
      <c r="SOJ12" s="925"/>
      <c r="SOK12" s="925"/>
      <c r="SOL12" s="925"/>
      <c r="SOM12" s="925"/>
      <c r="SON12" s="925"/>
      <c r="SOO12" s="925"/>
      <c r="SOP12" s="925"/>
      <c r="SOQ12" s="925"/>
      <c r="SOR12" s="925"/>
      <c r="SOS12" s="925"/>
      <c r="SOT12" s="925"/>
      <c r="SOU12" s="925"/>
      <c r="SOV12" s="925"/>
      <c r="SOW12" s="925"/>
      <c r="SOX12" s="926"/>
      <c r="SOY12" s="924"/>
      <c r="SOZ12" s="925"/>
      <c r="SPA12" s="925"/>
      <c r="SPB12" s="925"/>
      <c r="SPC12" s="925"/>
      <c r="SPD12" s="925"/>
      <c r="SPE12" s="925"/>
      <c r="SPF12" s="925"/>
      <c r="SPG12" s="925"/>
      <c r="SPH12" s="925"/>
      <c r="SPI12" s="925"/>
      <c r="SPJ12" s="925"/>
      <c r="SPK12" s="925"/>
      <c r="SPL12" s="925"/>
      <c r="SPM12" s="925"/>
      <c r="SPN12" s="925"/>
      <c r="SPO12" s="925"/>
      <c r="SPP12" s="925"/>
      <c r="SPQ12" s="925"/>
      <c r="SPR12" s="926"/>
      <c r="SPS12" s="924"/>
      <c r="SPT12" s="925"/>
      <c r="SPU12" s="925"/>
      <c r="SPV12" s="925"/>
      <c r="SPW12" s="925"/>
      <c r="SPX12" s="925"/>
      <c r="SPY12" s="925"/>
      <c r="SPZ12" s="925"/>
      <c r="SQA12" s="925"/>
      <c r="SQB12" s="925"/>
      <c r="SQC12" s="925"/>
      <c r="SQD12" s="925"/>
      <c r="SQE12" s="925"/>
      <c r="SQF12" s="925"/>
      <c r="SQG12" s="925"/>
      <c r="SQH12" s="925"/>
      <c r="SQI12" s="925"/>
      <c r="SQJ12" s="925"/>
      <c r="SQK12" s="925"/>
      <c r="SQL12" s="926"/>
      <c r="SQM12" s="924"/>
      <c r="SQN12" s="925"/>
      <c r="SQO12" s="925"/>
      <c r="SQP12" s="925"/>
      <c r="SQQ12" s="925"/>
      <c r="SQR12" s="925"/>
      <c r="SQS12" s="925"/>
      <c r="SQT12" s="925"/>
      <c r="SQU12" s="925"/>
      <c r="SQV12" s="925"/>
      <c r="SQW12" s="925"/>
      <c r="SQX12" s="925"/>
      <c r="SQY12" s="925"/>
      <c r="SQZ12" s="925"/>
      <c r="SRA12" s="925"/>
      <c r="SRB12" s="925"/>
      <c r="SRC12" s="925"/>
      <c r="SRD12" s="925"/>
      <c r="SRE12" s="925"/>
      <c r="SRF12" s="926"/>
      <c r="SRG12" s="924"/>
      <c r="SRH12" s="925"/>
      <c r="SRI12" s="925"/>
      <c r="SRJ12" s="925"/>
      <c r="SRK12" s="925"/>
      <c r="SRL12" s="925"/>
      <c r="SRM12" s="925"/>
      <c r="SRN12" s="925"/>
      <c r="SRO12" s="925"/>
      <c r="SRP12" s="925"/>
      <c r="SRQ12" s="925"/>
      <c r="SRR12" s="925"/>
      <c r="SRS12" s="925"/>
      <c r="SRT12" s="925"/>
      <c r="SRU12" s="925"/>
      <c r="SRV12" s="925"/>
      <c r="SRW12" s="925"/>
      <c r="SRX12" s="925"/>
      <c r="SRY12" s="925"/>
      <c r="SRZ12" s="926"/>
      <c r="SSA12" s="924"/>
      <c r="SSB12" s="925"/>
      <c r="SSC12" s="925"/>
      <c r="SSD12" s="925"/>
      <c r="SSE12" s="925"/>
      <c r="SSF12" s="925"/>
      <c r="SSG12" s="925"/>
      <c r="SSH12" s="925"/>
      <c r="SSI12" s="925"/>
      <c r="SSJ12" s="925"/>
      <c r="SSK12" s="925"/>
      <c r="SSL12" s="925"/>
      <c r="SSM12" s="925"/>
      <c r="SSN12" s="925"/>
      <c r="SSO12" s="925"/>
      <c r="SSP12" s="925"/>
      <c r="SSQ12" s="925"/>
      <c r="SSR12" s="925"/>
      <c r="SSS12" s="925"/>
      <c r="SST12" s="926"/>
      <c r="SSU12" s="924"/>
      <c r="SSV12" s="925"/>
      <c r="SSW12" s="925"/>
      <c r="SSX12" s="925"/>
      <c r="SSY12" s="925"/>
      <c r="SSZ12" s="925"/>
      <c r="STA12" s="925"/>
      <c r="STB12" s="925"/>
      <c r="STC12" s="925"/>
      <c r="STD12" s="925"/>
      <c r="STE12" s="925"/>
      <c r="STF12" s="925"/>
      <c r="STG12" s="925"/>
      <c r="STH12" s="925"/>
      <c r="STI12" s="925"/>
      <c r="STJ12" s="925"/>
      <c r="STK12" s="925"/>
      <c r="STL12" s="925"/>
      <c r="STM12" s="925"/>
      <c r="STN12" s="926"/>
      <c r="STO12" s="924"/>
      <c r="STP12" s="925"/>
      <c r="STQ12" s="925"/>
      <c r="STR12" s="925"/>
      <c r="STS12" s="925"/>
      <c r="STT12" s="925"/>
      <c r="STU12" s="925"/>
      <c r="STV12" s="925"/>
      <c r="STW12" s="925"/>
      <c r="STX12" s="925"/>
      <c r="STY12" s="925"/>
      <c r="STZ12" s="925"/>
      <c r="SUA12" s="925"/>
      <c r="SUB12" s="925"/>
      <c r="SUC12" s="925"/>
      <c r="SUD12" s="925"/>
      <c r="SUE12" s="925"/>
      <c r="SUF12" s="925"/>
      <c r="SUG12" s="925"/>
      <c r="SUH12" s="926"/>
      <c r="SUI12" s="924"/>
      <c r="SUJ12" s="925"/>
      <c r="SUK12" s="925"/>
      <c r="SUL12" s="925"/>
      <c r="SUM12" s="925"/>
      <c r="SUN12" s="925"/>
      <c r="SUO12" s="925"/>
      <c r="SUP12" s="925"/>
      <c r="SUQ12" s="925"/>
      <c r="SUR12" s="925"/>
      <c r="SUS12" s="925"/>
      <c r="SUT12" s="925"/>
      <c r="SUU12" s="925"/>
      <c r="SUV12" s="925"/>
      <c r="SUW12" s="925"/>
      <c r="SUX12" s="925"/>
      <c r="SUY12" s="925"/>
      <c r="SUZ12" s="925"/>
      <c r="SVA12" s="925"/>
      <c r="SVB12" s="926"/>
      <c r="SVC12" s="924"/>
      <c r="SVD12" s="925"/>
      <c r="SVE12" s="925"/>
      <c r="SVF12" s="925"/>
      <c r="SVG12" s="925"/>
      <c r="SVH12" s="925"/>
      <c r="SVI12" s="925"/>
      <c r="SVJ12" s="925"/>
      <c r="SVK12" s="925"/>
      <c r="SVL12" s="925"/>
      <c r="SVM12" s="925"/>
      <c r="SVN12" s="925"/>
      <c r="SVO12" s="925"/>
      <c r="SVP12" s="925"/>
      <c r="SVQ12" s="925"/>
      <c r="SVR12" s="925"/>
      <c r="SVS12" s="925"/>
      <c r="SVT12" s="925"/>
      <c r="SVU12" s="925"/>
      <c r="SVV12" s="926"/>
      <c r="SVW12" s="924"/>
      <c r="SVX12" s="925"/>
      <c r="SVY12" s="925"/>
      <c r="SVZ12" s="925"/>
      <c r="SWA12" s="925"/>
      <c r="SWB12" s="925"/>
      <c r="SWC12" s="925"/>
      <c r="SWD12" s="925"/>
      <c r="SWE12" s="925"/>
      <c r="SWF12" s="925"/>
      <c r="SWG12" s="925"/>
      <c r="SWH12" s="925"/>
      <c r="SWI12" s="925"/>
      <c r="SWJ12" s="925"/>
      <c r="SWK12" s="925"/>
      <c r="SWL12" s="925"/>
      <c r="SWM12" s="925"/>
      <c r="SWN12" s="925"/>
      <c r="SWO12" s="925"/>
      <c r="SWP12" s="926"/>
      <c r="SWQ12" s="924"/>
      <c r="SWR12" s="925"/>
      <c r="SWS12" s="925"/>
      <c r="SWT12" s="925"/>
      <c r="SWU12" s="925"/>
      <c r="SWV12" s="925"/>
      <c r="SWW12" s="925"/>
      <c r="SWX12" s="925"/>
      <c r="SWY12" s="925"/>
      <c r="SWZ12" s="925"/>
      <c r="SXA12" s="925"/>
      <c r="SXB12" s="925"/>
      <c r="SXC12" s="925"/>
      <c r="SXD12" s="925"/>
      <c r="SXE12" s="925"/>
      <c r="SXF12" s="925"/>
      <c r="SXG12" s="925"/>
      <c r="SXH12" s="925"/>
      <c r="SXI12" s="925"/>
      <c r="SXJ12" s="926"/>
      <c r="SXK12" s="924"/>
      <c r="SXL12" s="925"/>
      <c r="SXM12" s="925"/>
      <c r="SXN12" s="925"/>
      <c r="SXO12" s="925"/>
      <c r="SXP12" s="925"/>
      <c r="SXQ12" s="925"/>
      <c r="SXR12" s="925"/>
      <c r="SXS12" s="925"/>
      <c r="SXT12" s="925"/>
      <c r="SXU12" s="925"/>
      <c r="SXV12" s="925"/>
      <c r="SXW12" s="925"/>
      <c r="SXX12" s="925"/>
      <c r="SXY12" s="925"/>
      <c r="SXZ12" s="925"/>
      <c r="SYA12" s="925"/>
      <c r="SYB12" s="925"/>
      <c r="SYC12" s="925"/>
      <c r="SYD12" s="926"/>
      <c r="SYE12" s="924"/>
      <c r="SYF12" s="925"/>
      <c r="SYG12" s="925"/>
      <c r="SYH12" s="925"/>
      <c r="SYI12" s="925"/>
      <c r="SYJ12" s="925"/>
      <c r="SYK12" s="925"/>
      <c r="SYL12" s="925"/>
      <c r="SYM12" s="925"/>
      <c r="SYN12" s="925"/>
      <c r="SYO12" s="925"/>
      <c r="SYP12" s="925"/>
      <c r="SYQ12" s="925"/>
      <c r="SYR12" s="925"/>
      <c r="SYS12" s="925"/>
      <c r="SYT12" s="925"/>
      <c r="SYU12" s="925"/>
      <c r="SYV12" s="925"/>
      <c r="SYW12" s="925"/>
      <c r="SYX12" s="926"/>
      <c r="SYY12" s="924"/>
      <c r="SYZ12" s="925"/>
      <c r="SZA12" s="925"/>
      <c r="SZB12" s="925"/>
      <c r="SZC12" s="925"/>
      <c r="SZD12" s="925"/>
      <c r="SZE12" s="925"/>
      <c r="SZF12" s="925"/>
      <c r="SZG12" s="925"/>
      <c r="SZH12" s="925"/>
      <c r="SZI12" s="925"/>
      <c r="SZJ12" s="925"/>
      <c r="SZK12" s="925"/>
      <c r="SZL12" s="925"/>
      <c r="SZM12" s="925"/>
      <c r="SZN12" s="925"/>
      <c r="SZO12" s="925"/>
      <c r="SZP12" s="925"/>
      <c r="SZQ12" s="925"/>
      <c r="SZR12" s="926"/>
      <c r="SZS12" s="924"/>
      <c r="SZT12" s="925"/>
      <c r="SZU12" s="925"/>
      <c r="SZV12" s="925"/>
      <c r="SZW12" s="925"/>
      <c r="SZX12" s="925"/>
      <c r="SZY12" s="925"/>
      <c r="SZZ12" s="925"/>
      <c r="TAA12" s="925"/>
      <c r="TAB12" s="925"/>
      <c r="TAC12" s="925"/>
      <c r="TAD12" s="925"/>
      <c r="TAE12" s="925"/>
      <c r="TAF12" s="925"/>
      <c r="TAG12" s="925"/>
      <c r="TAH12" s="925"/>
      <c r="TAI12" s="925"/>
      <c r="TAJ12" s="925"/>
      <c r="TAK12" s="925"/>
      <c r="TAL12" s="926"/>
      <c r="TAM12" s="924"/>
      <c r="TAN12" s="925"/>
      <c r="TAO12" s="925"/>
      <c r="TAP12" s="925"/>
      <c r="TAQ12" s="925"/>
      <c r="TAR12" s="925"/>
      <c r="TAS12" s="925"/>
      <c r="TAT12" s="925"/>
      <c r="TAU12" s="925"/>
      <c r="TAV12" s="925"/>
      <c r="TAW12" s="925"/>
      <c r="TAX12" s="925"/>
      <c r="TAY12" s="925"/>
      <c r="TAZ12" s="925"/>
      <c r="TBA12" s="925"/>
      <c r="TBB12" s="925"/>
      <c r="TBC12" s="925"/>
      <c r="TBD12" s="925"/>
      <c r="TBE12" s="925"/>
      <c r="TBF12" s="926"/>
      <c r="TBG12" s="924"/>
      <c r="TBH12" s="925"/>
      <c r="TBI12" s="925"/>
      <c r="TBJ12" s="925"/>
      <c r="TBK12" s="925"/>
      <c r="TBL12" s="925"/>
      <c r="TBM12" s="925"/>
      <c r="TBN12" s="925"/>
      <c r="TBO12" s="925"/>
      <c r="TBP12" s="925"/>
      <c r="TBQ12" s="925"/>
      <c r="TBR12" s="925"/>
      <c r="TBS12" s="925"/>
      <c r="TBT12" s="925"/>
      <c r="TBU12" s="925"/>
      <c r="TBV12" s="925"/>
      <c r="TBW12" s="925"/>
      <c r="TBX12" s="925"/>
      <c r="TBY12" s="925"/>
      <c r="TBZ12" s="926"/>
      <c r="TCA12" s="924"/>
      <c r="TCB12" s="925"/>
      <c r="TCC12" s="925"/>
      <c r="TCD12" s="925"/>
      <c r="TCE12" s="925"/>
      <c r="TCF12" s="925"/>
      <c r="TCG12" s="925"/>
      <c r="TCH12" s="925"/>
      <c r="TCI12" s="925"/>
      <c r="TCJ12" s="925"/>
      <c r="TCK12" s="925"/>
      <c r="TCL12" s="925"/>
      <c r="TCM12" s="925"/>
      <c r="TCN12" s="925"/>
      <c r="TCO12" s="925"/>
      <c r="TCP12" s="925"/>
      <c r="TCQ12" s="925"/>
      <c r="TCR12" s="925"/>
      <c r="TCS12" s="925"/>
      <c r="TCT12" s="926"/>
      <c r="TCU12" s="924"/>
      <c r="TCV12" s="925"/>
      <c r="TCW12" s="925"/>
      <c r="TCX12" s="925"/>
      <c r="TCY12" s="925"/>
      <c r="TCZ12" s="925"/>
      <c r="TDA12" s="925"/>
      <c r="TDB12" s="925"/>
      <c r="TDC12" s="925"/>
      <c r="TDD12" s="925"/>
      <c r="TDE12" s="925"/>
      <c r="TDF12" s="925"/>
      <c r="TDG12" s="925"/>
      <c r="TDH12" s="925"/>
      <c r="TDI12" s="925"/>
      <c r="TDJ12" s="925"/>
      <c r="TDK12" s="925"/>
      <c r="TDL12" s="925"/>
      <c r="TDM12" s="925"/>
      <c r="TDN12" s="926"/>
      <c r="TDO12" s="924"/>
      <c r="TDP12" s="925"/>
      <c r="TDQ12" s="925"/>
      <c r="TDR12" s="925"/>
      <c r="TDS12" s="925"/>
      <c r="TDT12" s="925"/>
      <c r="TDU12" s="925"/>
      <c r="TDV12" s="925"/>
      <c r="TDW12" s="925"/>
      <c r="TDX12" s="925"/>
      <c r="TDY12" s="925"/>
      <c r="TDZ12" s="925"/>
      <c r="TEA12" s="925"/>
      <c r="TEB12" s="925"/>
      <c r="TEC12" s="925"/>
      <c r="TED12" s="925"/>
      <c r="TEE12" s="925"/>
      <c r="TEF12" s="925"/>
      <c r="TEG12" s="925"/>
      <c r="TEH12" s="926"/>
      <c r="TEI12" s="924"/>
      <c r="TEJ12" s="925"/>
      <c r="TEK12" s="925"/>
      <c r="TEL12" s="925"/>
      <c r="TEM12" s="925"/>
      <c r="TEN12" s="925"/>
      <c r="TEO12" s="925"/>
      <c r="TEP12" s="925"/>
      <c r="TEQ12" s="925"/>
      <c r="TER12" s="925"/>
      <c r="TES12" s="925"/>
      <c r="TET12" s="925"/>
      <c r="TEU12" s="925"/>
      <c r="TEV12" s="925"/>
      <c r="TEW12" s="925"/>
      <c r="TEX12" s="925"/>
      <c r="TEY12" s="925"/>
      <c r="TEZ12" s="925"/>
      <c r="TFA12" s="925"/>
      <c r="TFB12" s="926"/>
      <c r="TFC12" s="924"/>
      <c r="TFD12" s="925"/>
      <c r="TFE12" s="925"/>
      <c r="TFF12" s="925"/>
      <c r="TFG12" s="925"/>
      <c r="TFH12" s="925"/>
      <c r="TFI12" s="925"/>
      <c r="TFJ12" s="925"/>
      <c r="TFK12" s="925"/>
      <c r="TFL12" s="925"/>
      <c r="TFM12" s="925"/>
      <c r="TFN12" s="925"/>
      <c r="TFO12" s="925"/>
      <c r="TFP12" s="925"/>
      <c r="TFQ12" s="925"/>
      <c r="TFR12" s="925"/>
      <c r="TFS12" s="925"/>
      <c r="TFT12" s="925"/>
      <c r="TFU12" s="925"/>
      <c r="TFV12" s="926"/>
      <c r="TFW12" s="924"/>
      <c r="TFX12" s="925"/>
      <c r="TFY12" s="925"/>
      <c r="TFZ12" s="925"/>
      <c r="TGA12" s="925"/>
      <c r="TGB12" s="925"/>
      <c r="TGC12" s="925"/>
      <c r="TGD12" s="925"/>
      <c r="TGE12" s="925"/>
      <c r="TGF12" s="925"/>
      <c r="TGG12" s="925"/>
      <c r="TGH12" s="925"/>
      <c r="TGI12" s="925"/>
      <c r="TGJ12" s="925"/>
      <c r="TGK12" s="925"/>
      <c r="TGL12" s="925"/>
      <c r="TGM12" s="925"/>
      <c r="TGN12" s="925"/>
      <c r="TGO12" s="925"/>
      <c r="TGP12" s="926"/>
      <c r="TGQ12" s="924"/>
      <c r="TGR12" s="925"/>
      <c r="TGS12" s="925"/>
      <c r="TGT12" s="925"/>
      <c r="TGU12" s="925"/>
      <c r="TGV12" s="925"/>
      <c r="TGW12" s="925"/>
      <c r="TGX12" s="925"/>
      <c r="TGY12" s="925"/>
      <c r="TGZ12" s="925"/>
      <c r="THA12" s="925"/>
      <c r="THB12" s="925"/>
      <c r="THC12" s="925"/>
      <c r="THD12" s="925"/>
      <c r="THE12" s="925"/>
      <c r="THF12" s="925"/>
      <c r="THG12" s="925"/>
      <c r="THH12" s="925"/>
      <c r="THI12" s="925"/>
      <c r="THJ12" s="926"/>
      <c r="THK12" s="924"/>
      <c r="THL12" s="925"/>
      <c r="THM12" s="925"/>
      <c r="THN12" s="925"/>
      <c r="THO12" s="925"/>
      <c r="THP12" s="925"/>
      <c r="THQ12" s="925"/>
      <c r="THR12" s="925"/>
      <c r="THS12" s="925"/>
      <c r="THT12" s="925"/>
      <c r="THU12" s="925"/>
      <c r="THV12" s="925"/>
      <c r="THW12" s="925"/>
      <c r="THX12" s="925"/>
      <c r="THY12" s="925"/>
      <c r="THZ12" s="925"/>
      <c r="TIA12" s="925"/>
      <c r="TIB12" s="925"/>
      <c r="TIC12" s="925"/>
      <c r="TID12" s="926"/>
      <c r="TIE12" s="924"/>
      <c r="TIF12" s="925"/>
      <c r="TIG12" s="925"/>
      <c r="TIH12" s="925"/>
      <c r="TII12" s="925"/>
      <c r="TIJ12" s="925"/>
      <c r="TIK12" s="925"/>
      <c r="TIL12" s="925"/>
      <c r="TIM12" s="925"/>
      <c r="TIN12" s="925"/>
      <c r="TIO12" s="925"/>
      <c r="TIP12" s="925"/>
      <c r="TIQ12" s="925"/>
      <c r="TIR12" s="925"/>
      <c r="TIS12" s="925"/>
      <c r="TIT12" s="925"/>
      <c r="TIU12" s="925"/>
      <c r="TIV12" s="925"/>
      <c r="TIW12" s="925"/>
      <c r="TIX12" s="926"/>
      <c r="TIY12" s="924"/>
      <c r="TIZ12" s="925"/>
      <c r="TJA12" s="925"/>
      <c r="TJB12" s="925"/>
      <c r="TJC12" s="925"/>
      <c r="TJD12" s="925"/>
      <c r="TJE12" s="925"/>
      <c r="TJF12" s="925"/>
      <c r="TJG12" s="925"/>
      <c r="TJH12" s="925"/>
      <c r="TJI12" s="925"/>
      <c r="TJJ12" s="925"/>
      <c r="TJK12" s="925"/>
      <c r="TJL12" s="925"/>
      <c r="TJM12" s="925"/>
      <c r="TJN12" s="925"/>
      <c r="TJO12" s="925"/>
      <c r="TJP12" s="925"/>
      <c r="TJQ12" s="925"/>
      <c r="TJR12" s="926"/>
      <c r="TJS12" s="924"/>
      <c r="TJT12" s="925"/>
      <c r="TJU12" s="925"/>
      <c r="TJV12" s="925"/>
      <c r="TJW12" s="925"/>
      <c r="TJX12" s="925"/>
      <c r="TJY12" s="925"/>
      <c r="TJZ12" s="925"/>
      <c r="TKA12" s="925"/>
      <c r="TKB12" s="925"/>
      <c r="TKC12" s="925"/>
      <c r="TKD12" s="925"/>
      <c r="TKE12" s="925"/>
      <c r="TKF12" s="925"/>
      <c r="TKG12" s="925"/>
      <c r="TKH12" s="925"/>
      <c r="TKI12" s="925"/>
      <c r="TKJ12" s="925"/>
      <c r="TKK12" s="925"/>
      <c r="TKL12" s="926"/>
      <c r="TKM12" s="924"/>
      <c r="TKN12" s="925"/>
      <c r="TKO12" s="925"/>
      <c r="TKP12" s="925"/>
      <c r="TKQ12" s="925"/>
      <c r="TKR12" s="925"/>
      <c r="TKS12" s="925"/>
      <c r="TKT12" s="925"/>
      <c r="TKU12" s="925"/>
      <c r="TKV12" s="925"/>
      <c r="TKW12" s="925"/>
      <c r="TKX12" s="925"/>
      <c r="TKY12" s="925"/>
      <c r="TKZ12" s="925"/>
      <c r="TLA12" s="925"/>
      <c r="TLB12" s="925"/>
      <c r="TLC12" s="925"/>
      <c r="TLD12" s="925"/>
      <c r="TLE12" s="925"/>
      <c r="TLF12" s="926"/>
      <c r="TLG12" s="924"/>
      <c r="TLH12" s="925"/>
      <c r="TLI12" s="925"/>
      <c r="TLJ12" s="925"/>
      <c r="TLK12" s="925"/>
      <c r="TLL12" s="925"/>
      <c r="TLM12" s="925"/>
      <c r="TLN12" s="925"/>
      <c r="TLO12" s="925"/>
      <c r="TLP12" s="925"/>
      <c r="TLQ12" s="925"/>
      <c r="TLR12" s="925"/>
      <c r="TLS12" s="925"/>
      <c r="TLT12" s="925"/>
      <c r="TLU12" s="925"/>
      <c r="TLV12" s="925"/>
      <c r="TLW12" s="925"/>
      <c r="TLX12" s="925"/>
      <c r="TLY12" s="925"/>
      <c r="TLZ12" s="926"/>
      <c r="TMA12" s="924"/>
      <c r="TMB12" s="925"/>
      <c r="TMC12" s="925"/>
      <c r="TMD12" s="925"/>
      <c r="TME12" s="925"/>
      <c r="TMF12" s="925"/>
      <c r="TMG12" s="925"/>
      <c r="TMH12" s="925"/>
      <c r="TMI12" s="925"/>
      <c r="TMJ12" s="925"/>
      <c r="TMK12" s="925"/>
      <c r="TML12" s="925"/>
      <c r="TMM12" s="925"/>
      <c r="TMN12" s="925"/>
      <c r="TMO12" s="925"/>
      <c r="TMP12" s="925"/>
      <c r="TMQ12" s="925"/>
      <c r="TMR12" s="925"/>
      <c r="TMS12" s="925"/>
      <c r="TMT12" s="926"/>
      <c r="TMU12" s="924"/>
      <c r="TMV12" s="925"/>
      <c r="TMW12" s="925"/>
      <c r="TMX12" s="925"/>
      <c r="TMY12" s="925"/>
      <c r="TMZ12" s="925"/>
      <c r="TNA12" s="925"/>
      <c r="TNB12" s="925"/>
      <c r="TNC12" s="925"/>
      <c r="TND12" s="925"/>
      <c r="TNE12" s="925"/>
      <c r="TNF12" s="925"/>
      <c r="TNG12" s="925"/>
      <c r="TNH12" s="925"/>
      <c r="TNI12" s="925"/>
      <c r="TNJ12" s="925"/>
      <c r="TNK12" s="925"/>
      <c r="TNL12" s="925"/>
      <c r="TNM12" s="925"/>
      <c r="TNN12" s="926"/>
      <c r="TNO12" s="924"/>
      <c r="TNP12" s="925"/>
      <c r="TNQ12" s="925"/>
      <c r="TNR12" s="925"/>
      <c r="TNS12" s="925"/>
      <c r="TNT12" s="925"/>
      <c r="TNU12" s="925"/>
      <c r="TNV12" s="925"/>
      <c r="TNW12" s="925"/>
      <c r="TNX12" s="925"/>
      <c r="TNY12" s="925"/>
      <c r="TNZ12" s="925"/>
      <c r="TOA12" s="925"/>
      <c r="TOB12" s="925"/>
      <c r="TOC12" s="925"/>
      <c r="TOD12" s="925"/>
      <c r="TOE12" s="925"/>
      <c r="TOF12" s="925"/>
      <c r="TOG12" s="925"/>
      <c r="TOH12" s="926"/>
      <c r="TOI12" s="924"/>
      <c r="TOJ12" s="925"/>
      <c r="TOK12" s="925"/>
      <c r="TOL12" s="925"/>
      <c r="TOM12" s="925"/>
      <c r="TON12" s="925"/>
      <c r="TOO12" s="925"/>
      <c r="TOP12" s="925"/>
      <c r="TOQ12" s="925"/>
      <c r="TOR12" s="925"/>
      <c r="TOS12" s="925"/>
      <c r="TOT12" s="925"/>
      <c r="TOU12" s="925"/>
      <c r="TOV12" s="925"/>
      <c r="TOW12" s="925"/>
      <c r="TOX12" s="925"/>
      <c r="TOY12" s="925"/>
      <c r="TOZ12" s="925"/>
      <c r="TPA12" s="925"/>
      <c r="TPB12" s="926"/>
      <c r="TPC12" s="924"/>
      <c r="TPD12" s="925"/>
      <c r="TPE12" s="925"/>
      <c r="TPF12" s="925"/>
      <c r="TPG12" s="925"/>
      <c r="TPH12" s="925"/>
      <c r="TPI12" s="925"/>
      <c r="TPJ12" s="925"/>
      <c r="TPK12" s="925"/>
      <c r="TPL12" s="925"/>
      <c r="TPM12" s="925"/>
      <c r="TPN12" s="925"/>
      <c r="TPO12" s="925"/>
      <c r="TPP12" s="925"/>
      <c r="TPQ12" s="925"/>
      <c r="TPR12" s="925"/>
      <c r="TPS12" s="925"/>
      <c r="TPT12" s="925"/>
      <c r="TPU12" s="925"/>
      <c r="TPV12" s="926"/>
      <c r="TPW12" s="924"/>
      <c r="TPX12" s="925"/>
      <c r="TPY12" s="925"/>
      <c r="TPZ12" s="925"/>
      <c r="TQA12" s="925"/>
      <c r="TQB12" s="925"/>
      <c r="TQC12" s="925"/>
      <c r="TQD12" s="925"/>
      <c r="TQE12" s="925"/>
      <c r="TQF12" s="925"/>
      <c r="TQG12" s="925"/>
      <c r="TQH12" s="925"/>
      <c r="TQI12" s="925"/>
      <c r="TQJ12" s="925"/>
      <c r="TQK12" s="925"/>
      <c r="TQL12" s="925"/>
      <c r="TQM12" s="925"/>
      <c r="TQN12" s="925"/>
      <c r="TQO12" s="925"/>
      <c r="TQP12" s="926"/>
      <c r="TQQ12" s="924"/>
      <c r="TQR12" s="925"/>
      <c r="TQS12" s="925"/>
      <c r="TQT12" s="925"/>
      <c r="TQU12" s="925"/>
      <c r="TQV12" s="925"/>
      <c r="TQW12" s="925"/>
      <c r="TQX12" s="925"/>
      <c r="TQY12" s="925"/>
      <c r="TQZ12" s="925"/>
      <c r="TRA12" s="925"/>
      <c r="TRB12" s="925"/>
      <c r="TRC12" s="925"/>
      <c r="TRD12" s="925"/>
      <c r="TRE12" s="925"/>
      <c r="TRF12" s="925"/>
      <c r="TRG12" s="925"/>
      <c r="TRH12" s="925"/>
      <c r="TRI12" s="925"/>
      <c r="TRJ12" s="926"/>
      <c r="TRK12" s="924"/>
      <c r="TRL12" s="925"/>
      <c r="TRM12" s="925"/>
      <c r="TRN12" s="925"/>
      <c r="TRO12" s="925"/>
      <c r="TRP12" s="925"/>
      <c r="TRQ12" s="925"/>
      <c r="TRR12" s="925"/>
      <c r="TRS12" s="925"/>
      <c r="TRT12" s="925"/>
      <c r="TRU12" s="925"/>
      <c r="TRV12" s="925"/>
      <c r="TRW12" s="925"/>
      <c r="TRX12" s="925"/>
      <c r="TRY12" s="925"/>
      <c r="TRZ12" s="925"/>
      <c r="TSA12" s="925"/>
      <c r="TSB12" s="925"/>
      <c r="TSC12" s="925"/>
      <c r="TSD12" s="926"/>
      <c r="TSE12" s="924"/>
      <c r="TSF12" s="925"/>
      <c r="TSG12" s="925"/>
      <c r="TSH12" s="925"/>
      <c r="TSI12" s="925"/>
      <c r="TSJ12" s="925"/>
      <c r="TSK12" s="925"/>
      <c r="TSL12" s="925"/>
      <c r="TSM12" s="925"/>
      <c r="TSN12" s="925"/>
      <c r="TSO12" s="925"/>
      <c r="TSP12" s="925"/>
      <c r="TSQ12" s="925"/>
      <c r="TSR12" s="925"/>
      <c r="TSS12" s="925"/>
      <c r="TST12" s="925"/>
      <c r="TSU12" s="925"/>
      <c r="TSV12" s="925"/>
      <c r="TSW12" s="925"/>
      <c r="TSX12" s="926"/>
      <c r="TSY12" s="924"/>
      <c r="TSZ12" s="925"/>
      <c r="TTA12" s="925"/>
      <c r="TTB12" s="925"/>
      <c r="TTC12" s="925"/>
      <c r="TTD12" s="925"/>
      <c r="TTE12" s="925"/>
      <c r="TTF12" s="925"/>
      <c r="TTG12" s="925"/>
      <c r="TTH12" s="925"/>
      <c r="TTI12" s="925"/>
      <c r="TTJ12" s="925"/>
      <c r="TTK12" s="925"/>
      <c r="TTL12" s="925"/>
      <c r="TTM12" s="925"/>
      <c r="TTN12" s="925"/>
      <c r="TTO12" s="925"/>
      <c r="TTP12" s="925"/>
      <c r="TTQ12" s="925"/>
      <c r="TTR12" s="926"/>
      <c r="TTS12" s="924"/>
      <c r="TTT12" s="925"/>
      <c r="TTU12" s="925"/>
      <c r="TTV12" s="925"/>
      <c r="TTW12" s="925"/>
      <c r="TTX12" s="925"/>
      <c r="TTY12" s="925"/>
      <c r="TTZ12" s="925"/>
      <c r="TUA12" s="925"/>
      <c r="TUB12" s="925"/>
      <c r="TUC12" s="925"/>
      <c r="TUD12" s="925"/>
      <c r="TUE12" s="925"/>
      <c r="TUF12" s="925"/>
      <c r="TUG12" s="925"/>
      <c r="TUH12" s="925"/>
      <c r="TUI12" s="925"/>
      <c r="TUJ12" s="925"/>
      <c r="TUK12" s="925"/>
      <c r="TUL12" s="926"/>
      <c r="TUM12" s="924"/>
      <c r="TUN12" s="925"/>
      <c r="TUO12" s="925"/>
      <c r="TUP12" s="925"/>
      <c r="TUQ12" s="925"/>
      <c r="TUR12" s="925"/>
      <c r="TUS12" s="925"/>
      <c r="TUT12" s="925"/>
      <c r="TUU12" s="925"/>
      <c r="TUV12" s="925"/>
      <c r="TUW12" s="925"/>
      <c r="TUX12" s="925"/>
      <c r="TUY12" s="925"/>
      <c r="TUZ12" s="925"/>
      <c r="TVA12" s="925"/>
      <c r="TVB12" s="925"/>
      <c r="TVC12" s="925"/>
      <c r="TVD12" s="925"/>
      <c r="TVE12" s="925"/>
      <c r="TVF12" s="926"/>
      <c r="TVG12" s="924"/>
      <c r="TVH12" s="925"/>
      <c r="TVI12" s="925"/>
      <c r="TVJ12" s="925"/>
      <c r="TVK12" s="925"/>
      <c r="TVL12" s="925"/>
      <c r="TVM12" s="925"/>
      <c r="TVN12" s="925"/>
      <c r="TVO12" s="925"/>
      <c r="TVP12" s="925"/>
      <c r="TVQ12" s="925"/>
      <c r="TVR12" s="925"/>
      <c r="TVS12" s="925"/>
      <c r="TVT12" s="925"/>
      <c r="TVU12" s="925"/>
      <c r="TVV12" s="925"/>
      <c r="TVW12" s="925"/>
      <c r="TVX12" s="925"/>
      <c r="TVY12" s="925"/>
      <c r="TVZ12" s="926"/>
      <c r="TWA12" s="924"/>
      <c r="TWB12" s="925"/>
      <c r="TWC12" s="925"/>
      <c r="TWD12" s="925"/>
      <c r="TWE12" s="925"/>
      <c r="TWF12" s="925"/>
      <c r="TWG12" s="925"/>
      <c r="TWH12" s="925"/>
      <c r="TWI12" s="925"/>
      <c r="TWJ12" s="925"/>
      <c r="TWK12" s="925"/>
      <c r="TWL12" s="925"/>
      <c r="TWM12" s="925"/>
      <c r="TWN12" s="925"/>
      <c r="TWO12" s="925"/>
      <c r="TWP12" s="925"/>
      <c r="TWQ12" s="925"/>
      <c r="TWR12" s="925"/>
      <c r="TWS12" s="925"/>
      <c r="TWT12" s="926"/>
      <c r="TWU12" s="924"/>
      <c r="TWV12" s="925"/>
      <c r="TWW12" s="925"/>
      <c r="TWX12" s="925"/>
      <c r="TWY12" s="925"/>
      <c r="TWZ12" s="925"/>
      <c r="TXA12" s="925"/>
      <c r="TXB12" s="925"/>
      <c r="TXC12" s="925"/>
      <c r="TXD12" s="925"/>
      <c r="TXE12" s="925"/>
      <c r="TXF12" s="925"/>
      <c r="TXG12" s="925"/>
      <c r="TXH12" s="925"/>
      <c r="TXI12" s="925"/>
      <c r="TXJ12" s="925"/>
      <c r="TXK12" s="925"/>
      <c r="TXL12" s="925"/>
      <c r="TXM12" s="925"/>
      <c r="TXN12" s="926"/>
      <c r="TXO12" s="924"/>
      <c r="TXP12" s="925"/>
      <c r="TXQ12" s="925"/>
      <c r="TXR12" s="925"/>
      <c r="TXS12" s="925"/>
      <c r="TXT12" s="925"/>
      <c r="TXU12" s="925"/>
      <c r="TXV12" s="925"/>
      <c r="TXW12" s="925"/>
      <c r="TXX12" s="925"/>
      <c r="TXY12" s="925"/>
      <c r="TXZ12" s="925"/>
      <c r="TYA12" s="925"/>
      <c r="TYB12" s="925"/>
      <c r="TYC12" s="925"/>
      <c r="TYD12" s="925"/>
      <c r="TYE12" s="925"/>
      <c r="TYF12" s="925"/>
      <c r="TYG12" s="925"/>
      <c r="TYH12" s="926"/>
      <c r="TYI12" s="924"/>
      <c r="TYJ12" s="925"/>
      <c r="TYK12" s="925"/>
      <c r="TYL12" s="925"/>
      <c r="TYM12" s="925"/>
      <c r="TYN12" s="925"/>
      <c r="TYO12" s="925"/>
      <c r="TYP12" s="925"/>
      <c r="TYQ12" s="925"/>
      <c r="TYR12" s="925"/>
      <c r="TYS12" s="925"/>
      <c r="TYT12" s="925"/>
      <c r="TYU12" s="925"/>
      <c r="TYV12" s="925"/>
      <c r="TYW12" s="925"/>
      <c r="TYX12" s="925"/>
      <c r="TYY12" s="925"/>
      <c r="TYZ12" s="925"/>
      <c r="TZA12" s="925"/>
      <c r="TZB12" s="926"/>
      <c r="TZC12" s="924"/>
      <c r="TZD12" s="925"/>
      <c r="TZE12" s="925"/>
      <c r="TZF12" s="925"/>
      <c r="TZG12" s="925"/>
      <c r="TZH12" s="925"/>
      <c r="TZI12" s="925"/>
      <c r="TZJ12" s="925"/>
      <c r="TZK12" s="925"/>
      <c r="TZL12" s="925"/>
      <c r="TZM12" s="925"/>
      <c r="TZN12" s="925"/>
      <c r="TZO12" s="925"/>
      <c r="TZP12" s="925"/>
      <c r="TZQ12" s="925"/>
      <c r="TZR12" s="925"/>
      <c r="TZS12" s="925"/>
      <c r="TZT12" s="925"/>
      <c r="TZU12" s="925"/>
      <c r="TZV12" s="926"/>
      <c r="TZW12" s="924"/>
      <c r="TZX12" s="925"/>
      <c r="TZY12" s="925"/>
      <c r="TZZ12" s="925"/>
      <c r="UAA12" s="925"/>
      <c r="UAB12" s="925"/>
      <c r="UAC12" s="925"/>
      <c r="UAD12" s="925"/>
      <c r="UAE12" s="925"/>
      <c r="UAF12" s="925"/>
      <c r="UAG12" s="925"/>
      <c r="UAH12" s="925"/>
      <c r="UAI12" s="925"/>
      <c r="UAJ12" s="925"/>
      <c r="UAK12" s="925"/>
      <c r="UAL12" s="925"/>
      <c r="UAM12" s="925"/>
      <c r="UAN12" s="925"/>
      <c r="UAO12" s="925"/>
      <c r="UAP12" s="926"/>
      <c r="UAQ12" s="924"/>
      <c r="UAR12" s="925"/>
      <c r="UAS12" s="925"/>
      <c r="UAT12" s="925"/>
      <c r="UAU12" s="925"/>
      <c r="UAV12" s="925"/>
      <c r="UAW12" s="925"/>
      <c r="UAX12" s="925"/>
      <c r="UAY12" s="925"/>
      <c r="UAZ12" s="925"/>
      <c r="UBA12" s="925"/>
      <c r="UBB12" s="925"/>
      <c r="UBC12" s="925"/>
      <c r="UBD12" s="925"/>
      <c r="UBE12" s="925"/>
      <c r="UBF12" s="925"/>
      <c r="UBG12" s="925"/>
      <c r="UBH12" s="925"/>
      <c r="UBI12" s="925"/>
      <c r="UBJ12" s="926"/>
      <c r="UBK12" s="924"/>
      <c r="UBL12" s="925"/>
      <c r="UBM12" s="925"/>
      <c r="UBN12" s="925"/>
      <c r="UBO12" s="925"/>
      <c r="UBP12" s="925"/>
      <c r="UBQ12" s="925"/>
      <c r="UBR12" s="925"/>
      <c r="UBS12" s="925"/>
      <c r="UBT12" s="925"/>
      <c r="UBU12" s="925"/>
      <c r="UBV12" s="925"/>
      <c r="UBW12" s="925"/>
      <c r="UBX12" s="925"/>
      <c r="UBY12" s="925"/>
      <c r="UBZ12" s="925"/>
      <c r="UCA12" s="925"/>
      <c r="UCB12" s="925"/>
      <c r="UCC12" s="925"/>
      <c r="UCD12" s="926"/>
      <c r="UCE12" s="924"/>
      <c r="UCF12" s="925"/>
      <c r="UCG12" s="925"/>
      <c r="UCH12" s="925"/>
      <c r="UCI12" s="925"/>
      <c r="UCJ12" s="925"/>
      <c r="UCK12" s="925"/>
      <c r="UCL12" s="925"/>
      <c r="UCM12" s="925"/>
      <c r="UCN12" s="925"/>
      <c r="UCO12" s="925"/>
      <c r="UCP12" s="925"/>
      <c r="UCQ12" s="925"/>
      <c r="UCR12" s="925"/>
      <c r="UCS12" s="925"/>
      <c r="UCT12" s="925"/>
      <c r="UCU12" s="925"/>
      <c r="UCV12" s="925"/>
      <c r="UCW12" s="925"/>
      <c r="UCX12" s="926"/>
      <c r="UCY12" s="924"/>
      <c r="UCZ12" s="925"/>
      <c r="UDA12" s="925"/>
      <c r="UDB12" s="925"/>
      <c r="UDC12" s="925"/>
      <c r="UDD12" s="925"/>
      <c r="UDE12" s="925"/>
      <c r="UDF12" s="925"/>
      <c r="UDG12" s="925"/>
      <c r="UDH12" s="925"/>
      <c r="UDI12" s="925"/>
      <c r="UDJ12" s="925"/>
      <c r="UDK12" s="925"/>
      <c r="UDL12" s="925"/>
      <c r="UDM12" s="925"/>
      <c r="UDN12" s="925"/>
      <c r="UDO12" s="925"/>
      <c r="UDP12" s="925"/>
      <c r="UDQ12" s="925"/>
      <c r="UDR12" s="926"/>
      <c r="UDS12" s="924"/>
      <c r="UDT12" s="925"/>
      <c r="UDU12" s="925"/>
      <c r="UDV12" s="925"/>
      <c r="UDW12" s="925"/>
      <c r="UDX12" s="925"/>
      <c r="UDY12" s="925"/>
      <c r="UDZ12" s="925"/>
      <c r="UEA12" s="925"/>
      <c r="UEB12" s="925"/>
      <c r="UEC12" s="925"/>
      <c r="UED12" s="925"/>
      <c r="UEE12" s="925"/>
      <c r="UEF12" s="925"/>
      <c r="UEG12" s="925"/>
      <c r="UEH12" s="925"/>
      <c r="UEI12" s="925"/>
      <c r="UEJ12" s="925"/>
      <c r="UEK12" s="925"/>
      <c r="UEL12" s="926"/>
      <c r="UEM12" s="924"/>
      <c r="UEN12" s="925"/>
      <c r="UEO12" s="925"/>
      <c r="UEP12" s="925"/>
      <c r="UEQ12" s="925"/>
      <c r="UER12" s="925"/>
      <c r="UES12" s="925"/>
      <c r="UET12" s="925"/>
      <c r="UEU12" s="925"/>
      <c r="UEV12" s="925"/>
      <c r="UEW12" s="925"/>
      <c r="UEX12" s="925"/>
      <c r="UEY12" s="925"/>
      <c r="UEZ12" s="925"/>
      <c r="UFA12" s="925"/>
      <c r="UFB12" s="925"/>
      <c r="UFC12" s="925"/>
      <c r="UFD12" s="925"/>
      <c r="UFE12" s="925"/>
      <c r="UFF12" s="926"/>
      <c r="UFG12" s="924"/>
      <c r="UFH12" s="925"/>
      <c r="UFI12" s="925"/>
      <c r="UFJ12" s="925"/>
      <c r="UFK12" s="925"/>
      <c r="UFL12" s="925"/>
      <c r="UFM12" s="925"/>
      <c r="UFN12" s="925"/>
      <c r="UFO12" s="925"/>
      <c r="UFP12" s="925"/>
      <c r="UFQ12" s="925"/>
      <c r="UFR12" s="925"/>
      <c r="UFS12" s="925"/>
      <c r="UFT12" s="925"/>
      <c r="UFU12" s="925"/>
      <c r="UFV12" s="925"/>
      <c r="UFW12" s="925"/>
      <c r="UFX12" s="925"/>
      <c r="UFY12" s="925"/>
      <c r="UFZ12" s="926"/>
      <c r="UGA12" s="924"/>
      <c r="UGB12" s="925"/>
      <c r="UGC12" s="925"/>
      <c r="UGD12" s="925"/>
      <c r="UGE12" s="925"/>
      <c r="UGF12" s="925"/>
      <c r="UGG12" s="925"/>
      <c r="UGH12" s="925"/>
      <c r="UGI12" s="925"/>
      <c r="UGJ12" s="925"/>
      <c r="UGK12" s="925"/>
      <c r="UGL12" s="925"/>
      <c r="UGM12" s="925"/>
      <c r="UGN12" s="925"/>
      <c r="UGO12" s="925"/>
      <c r="UGP12" s="925"/>
      <c r="UGQ12" s="925"/>
      <c r="UGR12" s="925"/>
      <c r="UGS12" s="925"/>
      <c r="UGT12" s="926"/>
      <c r="UGU12" s="924"/>
      <c r="UGV12" s="925"/>
      <c r="UGW12" s="925"/>
      <c r="UGX12" s="925"/>
      <c r="UGY12" s="925"/>
      <c r="UGZ12" s="925"/>
      <c r="UHA12" s="925"/>
      <c r="UHB12" s="925"/>
      <c r="UHC12" s="925"/>
      <c r="UHD12" s="925"/>
      <c r="UHE12" s="925"/>
      <c r="UHF12" s="925"/>
      <c r="UHG12" s="925"/>
      <c r="UHH12" s="925"/>
      <c r="UHI12" s="925"/>
      <c r="UHJ12" s="925"/>
      <c r="UHK12" s="925"/>
      <c r="UHL12" s="925"/>
      <c r="UHM12" s="925"/>
      <c r="UHN12" s="926"/>
      <c r="UHO12" s="924"/>
      <c r="UHP12" s="925"/>
      <c r="UHQ12" s="925"/>
      <c r="UHR12" s="925"/>
      <c r="UHS12" s="925"/>
      <c r="UHT12" s="925"/>
      <c r="UHU12" s="925"/>
      <c r="UHV12" s="925"/>
      <c r="UHW12" s="925"/>
      <c r="UHX12" s="925"/>
      <c r="UHY12" s="925"/>
      <c r="UHZ12" s="925"/>
      <c r="UIA12" s="925"/>
      <c r="UIB12" s="925"/>
      <c r="UIC12" s="925"/>
      <c r="UID12" s="925"/>
      <c r="UIE12" s="925"/>
      <c r="UIF12" s="925"/>
      <c r="UIG12" s="925"/>
      <c r="UIH12" s="926"/>
      <c r="UII12" s="924"/>
      <c r="UIJ12" s="925"/>
      <c r="UIK12" s="925"/>
      <c r="UIL12" s="925"/>
      <c r="UIM12" s="925"/>
      <c r="UIN12" s="925"/>
      <c r="UIO12" s="925"/>
      <c r="UIP12" s="925"/>
      <c r="UIQ12" s="925"/>
      <c r="UIR12" s="925"/>
      <c r="UIS12" s="925"/>
      <c r="UIT12" s="925"/>
      <c r="UIU12" s="925"/>
      <c r="UIV12" s="925"/>
      <c r="UIW12" s="925"/>
      <c r="UIX12" s="925"/>
      <c r="UIY12" s="925"/>
      <c r="UIZ12" s="925"/>
      <c r="UJA12" s="925"/>
      <c r="UJB12" s="926"/>
      <c r="UJC12" s="924"/>
      <c r="UJD12" s="925"/>
      <c r="UJE12" s="925"/>
      <c r="UJF12" s="925"/>
      <c r="UJG12" s="925"/>
      <c r="UJH12" s="925"/>
      <c r="UJI12" s="925"/>
      <c r="UJJ12" s="925"/>
      <c r="UJK12" s="925"/>
      <c r="UJL12" s="925"/>
      <c r="UJM12" s="925"/>
      <c r="UJN12" s="925"/>
      <c r="UJO12" s="925"/>
      <c r="UJP12" s="925"/>
      <c r="UJQ12" s="925"/>
      <c r="UJR12" s="925"/>
      <c r="UJS12" s="925"/>
      <c r="UJT12" s="925"/>
      <c r="UJU12" s="925"/>
      <c r="UJV12" s="926"/>
      <c r="UJW12" s="924"/>
      <c r="UJX12" s="925"/>
      <c r="UJY12" s="925"/>
      <c r="UJZ12" s="925"/>
      <c r="UKA12" s="925"/>
      <c r="UKB12" s="925"/>
      <c r="UKC12" s="925"/>
      <c r="UKD12" s="925"/>
      <c r="UKE12" s="925"/>
      <c r="UKF12" s="925"/>
      <c r="UKG12" s="925"/>
      <c r="UKH12" s="925"/>
      <c r="UKI12" s="925"/>
      <c r="UKJ12" s="925"/>
      <c r="UKK12" s="925"/>
      <c r="UKL12" s="925"/>
      <c r="UKM12" s="925"/>
      <c r="UKN12" s="925"/>
      <c r="UKO12" s="925"/>
      <c r="UKP12" s="926"/>
      <c r="UKQ12" s="924"/>
      <c r="UKR12" s="925"/>
      <c r="UKS12" s="925"/>
      <c r="UKT12" s="925"/>
      <c r="UKU12" s="925"/>
      <c r="UKV12" s="925"/>
      <c r="UKW12" s="925"/>
      <c r="UKX12" s="925"/>
      <c r="UKY12" s="925"/>
      <c r="UKZ12" s="925"/>
      <c r="ULA12" s="925"/>
      <c r="ULB12" s="925"/>
      <c r="ULC12" s="925"/>
      <c r="ULD12" s="925"/>
      <c r="ULE12" s="925"/>
      <c r="ULF12" s="925"/>
      <c r="ULG12" s="925"/>
      <c r="ULH12" s="925"/>
      <c r="ULI12" s="925"/>
      <c r="ULJ12" s="926"/>
      <c r="ULK12" s="924"/>
      <c r="ULL12" s="925"/>
      <c r="ULM12" s="925"/>
      <c r="ULN12" s="925"/>
      <c r="ULO12" s="925"/>
      <c r="ULP12" s="925"/>
      <c r="ULQ12" s="925"/>
      <c r="ULR12" s="925"/>
      <c r="ULS12" s="925"/>
      <c r="ULT12" s="925"/>
      <c r="ULU12" s="925"/>
      <c r="ULV12" s="925"/>
      <c r="ULW12" s="925"/>
      <c r="ULX12" s="925"/>
      <c r="ULY12" s="925"/>
      <c r="ULZ12" s="925"/>
      <c r="UMA12" s="925"/>
      <c r="UMB12" s="925"/>
      <c r="UMC12" s="925"/>
      <c r="UMD12" s="926"/>
      <c r="UME12" s="924"/>
      <c r="UMF12" s="925"/>
      <c r="UMG12" s="925"/>
      <c r="UMH12" s="925"/>
      <c r="UMI12" s="925"/>
      <c r="UMJ12" s="925"/>
      <c r="UMK12" s="925"/>
      <c r="UML12" s="925"/>
      <c r="UMM12" s="925"/>
      <c r="UMN12" s="925"/>
      <c r="UMO12" s="925"/>
      <c r="UMP12" s="925"/>
      <c r="UMQ12" s="925"/>
      <c r="UMR12" s="925"/>
      <c r="UMS12" s="925"/>
      <c r="UMT12" s="925"/>
      <c r="UMU12" s="925"/>
      <c r="UMV12" s="925"/>
      <c r="UMW12" s="925"/>
      <c r="UMX12" s="926"/>
      <c r="UMY12" s="924"/>
      <c r="UMZ12" s="925"/>
      <c r="UNA12" s="925"/>
      <c r="UNB12" s="925"/>
      <c r="UNC12" s="925"/>
      <c r="UND12" s="925"/>
      <c r="UNE12" s="925"/>
      <c r="UNF12" s="925"/>
      <c r="UNG12" s="925"/>
      <c r="UNH12" s="925"/>
      <c r="UNI12" s="925"/>
      <c r="UNJ12" s="925"/>
      <c r="UNK12" s="925"/>
      <c r="UNL12" s="925"/>
      <c r="UNM12" s="925"/>
      <c r="UNN12" s="925"/>
      <c r="UNO12" s="925"/>
      <c r="UNP12" s="925"/>
      <c r="UNQ12" s="925"/>
      <c r="UNR12" s="926"/>
      <c r="UNS12" s="924"/>
      <c r="UNT12" s="925"/>
      <c r="UNU12" s="925"/>
      <c r="UNV12" s="925"/>
      <c r="UNW12" s="925"/>
      <c r="UNX12" s="925"/>
      <c r="UNY12" s="925"/>
      <c r="UNZ12" s="925"/>
      <c r="UOA12" s="925"/>
      <c r="UOB12" s="925"/>
      <c r="UOC12" s="925"/>
      <c r="UOD12" s="925"/>
      <c r="UOE12" s="925"/>
      <c r="UOF12" s="925"/>
      <c r="UOG12" s="925"/>
      <c r="UOH12" s="925"/>
      <c r="UOI12" s="925"/>
      <c r="UOJ12" s="925"/>
      <c r="UOK12" s="925"/>
      <c r="UOL12" s="926"/>
      <c r="UOM12" s="924"/>
      <c r="UON12" s="925"/>
      <c r="UOO12" s="925"/>
      <c r="UOP12" s="925"/>
      <c r="UOQ12" s="925"/>
      <c r="UOR12" s="925"/>
      <c r="UOS12" s="925"/>
      <c r="UOT12" s="925"/>
      <c r="UOU12" s="925"/>
      <c r="UOV12" s="925"/>
      <c r="UOW12" s="925"/>
      <c r="UOX12" s="925"/>
      <c r="UOY12" s="925"/>
      <c r="UOZ12" s="925"/>
      <c r="UPA12" s="925"/>
      <c r="UPB12" s="925"/>
      <c r="UPC12" s="925"/>
      <c r="UPD12" s="925"/>
      <c r="UPE12" s="925"/>
      <c r="UPF12" s="926"/>
      <c r="UPG12" s="924"/>
      <c r="UPH12" s="925"/>
      <c r="UPI12" s="925"/>
      <c r="UPJ12" s="925"/>
      <c r="UPK12" s="925"/>
      <c r="UPL12" s="925"/>
      <c r="UPM12" s="925"/>
      <c r="UPN12" s="925"/>
      <c r="UPO12" s="925"/>
      <c r="UPP12" s="925"/>
      <c r="UPQ12" s="925"/>
      <c r="UPR12" s="925"/>
      <c r="UPS12" s="925"/>
      <c r="UPT12" s="925"/>
      <c r="UPU12" s="925"/>
      <c r="UPV12" s="925"/>
      <c r="UPW12" s="925"/>
      <c r="UPX12" s="925"/>
      <c r="UPY12" s="925"/>
      <c r="UPZ12" s="926"/>
      <c r="UQA12" s="924"/>
      <c r="UQB12" s="925"/>
      <c r="UQC12" s="925"/>
      <c r="UQD12" s="925"/>
      <c r="UQE12" s="925"/>
      <c r="UQF12" s="925"/>
      <c r="UQG12" s="925"/>
      <c r="UQH12" s="925"/>
      <c r="UQI12" s="925"/>
      <c r="UQJ12" s="925"/>
      <c r="UQK12" s="925"/>
      <c r="UQL12" s="925"/>
      <c r="UQM12" s="925"/>
      <c r="UQN12" s="925"/>
      <c r="UQO12" s="925"/>
      <c r="UQP12" s="925"/>
      <c r="UQQ12" s="925"/>
      <c r="UQR12" s="925"/>
      <c r="UQS12" s="925"/>
      <c r="UQT12" s="926"/>
      <c r="UQU12" s="924"/>
      <c r="UQV12" s="925"/>
      <c r="UQW12" s="925"/>
      <c r="UQX12" s="925"/>
      <c r="UQY12" s="925"/>
      <c r="UQZ12" s="925"/>
      <c r="URA12" s="925"/>
      <c r="URB12" s="925"/>
      <c r="URC12" s="925"/>
      <c r="URD12" s="925"/>
      <c r="URE12" s="925"/>
      <c r="URF12" s="925"/>
      <c r="URG12" s="925"/>
      <c r="URH12" s="925"/>
      <c r="URI12" s="925"/>
      <c r="URJ12" s="925"/>
      <c r="URK12" s="925"/>
      <c r="URL12" s="925"/>
      <c r="URM12" s="925"/>
      <c r="URN12" s="926"/>
      <c r="URO12" s="924"/>
      <c r="URP12" s="925"/>
      <c r="URQ12" s="925"/>
      <c r="URR12" s="925"/>
      <c r="URS12" s="925"/>
      <c r="URT12" s="925"/>
      <c r="URU12" s="925"/>
      <c r="URV12" s="925"/>
      <c r="URW12" s="925"/>
      <c r="URX12" s="925"/>
      <c r="URY12" s="925"/>
      <c r="URZ12" s="925"/>
      <c r="USA12" s="925"/>
      <c r="USB12" s="925"/>
      <c r="USC12" s="925"/>
      <c r="USD12" s="925"/>
      <c r="USE12" s="925"/>
      <c r="USF12" s="925"/>
      <c r="USG12" s="925"/>
      <c r="USH12" s="926"/>
      <c r="USI12" s="924"/>
      <c r="USJ12" s="925"/>
      <c r="USK12" s="925"/>
      <c r="USL12" s="925"/>
      <c r="USM12" s="925"/>
      <c r="USN12" s="925"/>
      <c r="USO12" s="925"/>
      <c r="USP12" s="925"/>
      <c r="USQ12" s="925"/>
      <c r="USR12" s="925"/>
      <c r="USS12" s="925"/>
      <c r="UST12" s="925"/>
      <c r="USU12" s="925"/>
      <c r="USV12" s="925"/>
      <c r="USW12" s="925"/>
      <c r="USX12" s="925"/>
      <c r="USY12" s="925"/>
      <c r="USZ12" s="925"/>
      <c r="UTA12" s="925"/>
      <c r="UTB12" s="926"/>
      <c r="UTC12" s="924"/>
      <c r="UTD12" s="925"/>
      <c r="UTE12" s="925"/>
      <c r="UTF12" s="925"/>
      <c r="UTG12" s="925"/>
      <c r="UTH12" s="925"/>
      <c r="UTI12" s="925"/>
      <c r="UTJ12" s="925"/>
      <c r="UTK12" s="925"/>
      <c r="UTL12" s="925"/>
      <c r="UTM12" s="925"/>
      <c r="UTN12" s="925"/>
      <c r="UTO12" s="925"/>
      <c r="UTP12" s="925"/>
      <c r="UTQ12" s="925"/>
      <c r="UTR12" s="925"/>
      <c r="UTS12" s="925"/>
      <c r="UTT12" s="925"/>
      <c r="UTU12" s="925"/>
      <c r="UTV12" s="926"/>
      <c r="UTW12" s="924"/>
      <c r="UTX12" s="925"/>
      <c r="UTY12" s="925"/>
      <c r="UTZ12" s="925"/>
      <c r="UUA12" s="925"/>
      <c r="UUB12" s="925"/>
      <c r="UUC12" s="925"/>
      <c r="UUD12" s="925"/>
      <c r="UUE12" s="925"/>
      <c r="UUF12" s="925"/>
      <c r="UUG12" s="925"/>
      <c r="UUH12" s="925"/>
      <c r="UUI12" s="925"/>
      <c r="UUJ12" s="925"/>
      <c r="UUK12" s="925"/>
      <c r="UUL12" s="925"/>
      <c r="UUM12" s="925"/>
      <c r="UUN12" s="925"/>
      <c r="UUO12" s="925"/>
      <c r="UUP12" s="926"/>
      <c r="UUQ12" s="924"/>
      <c r="UUR12" s="925"/>
      <c r="UUS12" s="925"/>
      <c r="UUT12" s="925"/>
      <c r="UUU12" s="925"/>
      <c r="UUV12" s="925"/>
      <c r="UUW12" s="925"/>
      <c r="UUX12" s="925"/>
      <c r="UUY12" s="925"/>
      <c r="UUZ12" s="925"/>
      <c r="UVA12" s="925"/>
      <c r="UVB12" s="925"/>
      <c r="UVC12" s="925"/>
      <c r="UVD12" s="925"/>
      <c r="UVE12" s="925"/>
      <c r="UVF12" s="925"/>
      <c r="UVG12" s="925"/>
      <c r="UVH12" s="925"/>
      <c r="UVI12" s="925"/>
      <c r="UVJ12" s="926"/>
      <c r="UVK12" s="924"/>
      <c r="UVL12" s="925"/>
      <c r="UVM12" s="925"/>
      <c r="UVN12" s="925"/>
      <c r="UVO12" s="925"/>
      <c r="UVP12" s="925"/>
      <c r="UVQ12" s="925"/>
      <c r="UVR12" s="925"/>
      <c r="UVS12" s="925"/>
      <c r="UVT12" s="925"/>
      <c r="UVU12" s="925"/>
      <c r="UVV12" s="925"/>
      <c r="UVW12" s="925"/>
      <c r="UVX12" s="925"/>
      <c r="UVY12" s="925"/>
      <c r="UVZ12" s="925"/>
      <c r="UWA12" s="925"/>
      <c r="UWB12" s="925"/>
      <c r="UWC12" s="925"/>
      <c r="UWD12" s="926"/>
      <c r="UWE12" s="924"/>
      <c r="UWF12" s="925"/>
      <c r="UWG12" s="925"/>
      <c r="UWH12" s="925"/>
      <c r="UWI12" s="925"/>
      <c r="UWJ12" s="925"/>
      <c r="UWK12" s="925"/>
      <c r="UWL12" s="925"/>
      <c r="UWM12" s="925"/>
      <c r="UWN12" s="925"/>
      <c r="UWO12" s="925"/>
      <c r="UWP12" s="925"/>
      <c r="UWQ12" s="925"/>
      <c r="UWR12" s="925"/>
      <c r="UWS12" s="925"/>
      <c r="UWT12" s="925"/>
      <c r="UWU12" s="925"/>
      <c r="UWV12" s="925"/>
      <c r="UWW12" s="925"/>
      <c r="UWX12" s="926"/>
      <c r="UWY12" s="924"/>
      <c r="UWZ12" s="925"/>
      <c r="UXA12" s="925"/>
      <c r="UXB12" s="925"/>
      <c r="UXC12" s="925"/>
      <c r="UXD12" s="925"/>
      <c r="UXE12" s="925"/>
      <c r="UXF12" s="925"/>
      <c r="UXG12" s="925"/>
      <c r="UXH12" s="925"/>
      <c r="UXI12" s="925"/>
      <c r="UXJ12" s="925"/>
      <c r="UXK12" s="925"/>
      <c r="UXL12" s="925"/>
      <c r="UXM12" s="925"/>
      <c r="UXN12" s="925"/>
      <c r="UXO12" s="925"/>
      <c r="UXP12" s="925"/>
      <c r="UXQ12" s="925"/>
      <c r="UXR12" s="926"/>
      <c r="UXS12" s="924"/>
      <c r="UXT12" s="925"/>
      <c r="UXU12" s="925"/>
      <c r="UXV12" s="925"/>
      <c r="UXW12" s="925"/>
      <c r="UXX12" s="925"/>
      <c r="UXY12" s="925"/>
      <c r="UXZ12" s="925"/>
      <c r="UYA12" s="925"/>
      <c r="UYB12" s="925"/>
      <c r="UYC12" s="925"/>
      <c r="UYD12" s="925"/>
      <c r="UYE12" s="925"/>
      <c r="UYF12" s="925"/>
      <c r="UYG12" s="925"/>
      <c r="UYH12" s="925"/>
      <c r="UYI12" s="925"/>
      <c r="UYJ12" s="925"/>
      <c r="UYK12" s="925"/>
      <c r="UYL12" s="926"/>
      <c r="UYM12" s="924"/>
      <c r="UYN12" s="925"/>
      <c r="UYO12" s="925"/>
      <c r="UYP12" s="925"/>
      <c r="UYQ12" s="925"/>
      <c r="UYR12" s="925"/>
      <c r="UYS12" s="925"/>
      <c r="UYT12" s="925"/>
      <c r="UYU12" s="925"/>
      <c r="UYV12" s="925"/>
      <c r="UYW12" s="925"/>
      <c r="UYX12" s="925"/>
      <c r="UYY12" s="925"/>
      <c r="UYZ12" s="925"/>
      <c r="UZA12" s="925"/>
      <c r="UZB12" s="925"/>
      <c r="UZC12" s="925"/>
      <c r="UZD12" s="925"/>
      <c r="UZE12" s="925"/>
      <c r="UZF12" s="926"/>
      <c r="UZG12" s="924"/>
      <c r="UZH12" s="925"/>
      <c r="UZI12" s="925"/>
      <c r="UZJ12" s="925"/>
      <c r="UZK12" s="925"/>
      <c r="UZL12" s="925"/>
      <c r="UZM12" s="925"/>
      <c r="UZN12" s="925"/>
      <c r="UZO12" s="925"/>
      <c r="UZP12" s="925"/>
      <c r="UZQ12" s="925"/>
      <c r="UZR12" s="925"/>
      <c r="UZS12" s="925"/>
      <c r="UZT12" s="925"/>
      <c r="UZU12" s="925"/>
      <c r="UZV12" s="925"/>
      <c r="UZW12" s="925"/>
      <c r="UZX12" s="925"/>
      <c r="UZY12" s="925"/>
      <c r="UZZ12" s="926"/>
      <c r="VAA12" s="924"/>
      <c r="VAB12" s="925"/>
      <c r="VAC12" s="925"/>
      <c r="VAD12" s="925"/>
      <c r="VAE12" s="925"/>
      <c r="VAF12" s="925"/>
      <c r="VAG12" s="925"/>
      <c r="VAH12" s="925"/>
      <c r="VAI12" s="925"/>
      <c r="VAJ12" s="925"/>
      <c r="VAK12" s="925"/>
      <c r="VAL12" s="925"/>
      <c r="VAM12" s="925"/>
      <c r="VAN12" s="925"/>
      <c r="VAO12" s="925"/>
      <c r="VAP12" s="925"/>
      <c r="VAQ12" s="925"/>
      <c r="VAR12" s="925"/>
      <c r="VAS12" s="925"/>
      <c r="VAT12" s="926"/>
      <c r="VAU12" s="924"/>
      <c r="VAV12" s="925"/>
      <c r="VAW12" s="925"/>
      <c r="VAX12" s="925"/>
      <c r="VAY12" s="925"/>
      <c r="VAZ12" s="925"/>
      <c r="VBA12" s="925"/>
      <c r="VBB12" s="925"/>
      <c r="VBC12" s="925"/>
      <c r="VBD12" s="925"/>
      <c r="VBE12" s="925"/>
      <c r="VBF12" s="925"/>
      <c r="VBG12" s="925"/>
      <c r="VBH12" s="925"/>
      <c r="VBI12" s="925"/>
      <c r="VBJ12" s="925"/>
      <c r="VBK12" s="925"/>
      <c r="VBL12" s="925"/>
      <c r="VBM12" s="925"/>
      <c r="VBN12" s="926"/>
      <c r="VBO12" s="924"/>
      <c r="VBP12" s="925"/>
      <c r="VBQ12" s="925"/>
      <c r="VBR12" s="925"/>
      <c r="VBS12" s="925"/>
      <c r="VBT12" s="925"/>
      <c r="VBU12" s="925"/>
      <c r="VBV12" s="925"/>
      <c r="VBW12" s="925"/>
      <c r="VBX12" s="925"/>
      <c r="VBY12" s="925"/>
      <c r="VBZ12" s="925"/>
      <c r="VCA12" s="925"/>
      <c r="VCB12" s="925"/>
      <c r="VCC12" s="925"/>
      <c r="VCD12" s="925"/>
      <c r="VCE12" s="925"/>
      <c r="VCF12" s="925"/>
      <c r="VCG12" s="925"/>
      <c r="VCH12" s="926"/>
      <c r="VCI12" s="924"/>
      <c r="VCJ12" s="925"/>
      <c r="VCK12" s="925"/>
      <c r="VCL12" s="925"/>
      <c r="VCM12" s="925"/>
      <c r="VCN12" s="925"/>
      <c r="VCO12" s="925"/>
      <c r="VCP12" s="925"/>
      <c r="VCQ12" s="925"/>
      <c r="VCR12" s="925"/>
      <c r="VCS12" s="925"/>
      <c r="VCT12" s="925"/>
      <c r="VCU12" s="925"/>
      <c r="VCV12" s="925"/>
      <c r="VCW12" s="925"/>
      <c r="VCX12" s="925"/>
      <c r="VCY12" s="925"/>
      <c r="VCZ12" s="925"/>
      <c r="VDA12" s="925"/>
      <c r="VDB12" s="926"/>
      <c r="VDC12" s="924"/>
      <c r="VDD12" s="925"/>
      <c r="VDE12" s="925"/>
      <c r="VDF12" s="925"/>
      <c r="VDG12" s="925"/>
      <c r="VDH12" s="925"/>
      <c r="VDI12" s="925"/>
      <c r="VDJ12" s="925"/>
      <c r="VDK12" s="925"/>
      <c r="VDL12" s="925"/>
      <c r="VDM12" s="925"/>
      <c r="VDN12" s="925"/>
      <c r="VDO12" s="925"/>
      <c r="VDP12" s="925"/>
      <c r="VDQ12" s="925"/>
      <c r="VDR12" s="925"/>
      <c r="VDS12" s="925"/>
      <c r="VDT12" s="925"/>
      <c r="VDU12" s="925"/>
      <c r="VDV12" s="926"/>
      <c r="VDW12" s="924"/>
      <c r="VDX12" s="925"/>
      <c r="VDY12" s="925"/>
      <c r="VDZ12" s="925"/>
      <c r="VEA12" s="925"/>
      <c r="VEB12" s="925"/>
      <c r="VEC12" s="925"/>
      <c r="VED12" s="925"/>
      <c r="VEE12" s="925"/>
      <c r="VEF12" s="925"/>
      <c r="VEG12" s="925"/>
      <c r="VEH12" s="925"/>
      <c r="VEI12" s="925"/>
      <c r="VEJ12" s="925"/>
      <c r="VEK12" s="925"/>
      <c r="VEL12" s="925"/>
      <c r="VEM12" s="925"/>
      <c r="VEN12" s="925"/>
      <c r="VEO12" s="925"/>
      <c r="VEP12" s="926"/>
      <c r="VEQ12" s="924"/>
      <c r="VER12" s="925"/>
      <c r="VES12" s="925"/>
      <c r="VET12" s="925"/>
      <c r="VEU12" s="925"/>
      <c r="VEV12" s="925"/>
      <c r="VEW12" s="925"/>
      <c r="VEX12" s="925"/>
      <c r="VEY12" s="925"/>
      <c r="VEZ12" s="925"/>
      <c r="VFA12" s="925"/>
      <c r="VFB12" s="925"/>
      <c r="VFC12" s="925"/>
      <c r="VFD12" s="925"/>
      <c r="VFE12" s="925"/>
      <c r="VFF12" s="925"/>
      <c r="VFG12" s="925"/>
      <c r="VFH12" s="925"/>
      <c r="VFI12" s="925"/>
      <c r="VFJ12" s="926"/>
      <c r="VFK12" s="924"/>
      <c r="VFL12" s="925"/>
      <c r="VFM12" s="925"/>
      <c r="VFN12" s="925"/>
      <c r="VFO12" s="925"/>
      <c r="VFP12" s="925"/>
      <c r="VFQ12" s="925"/>
      <c r="VFR12" s="925"/>
      <c r="VFS12" s="925"/>
      <c r="VFT12" s="925"/>
      <c r="VFU12" s="925"/>
      <c r="VFV12" s="925"/>
      <c r="VFW12" s="925"/>
      <c r="VFX12" s="925"/>
      <c r="VFY12" s="925"/>
      <c r="VFZ12" s="925"/>
      <c r="VGA12" s="925"/>
      <c r="VGB12" s="925"/>
      <c r="VGC12" s="925"/>
      <c r="VGD12" s="926"/>
      <c r="VGE12" s="924"/>
      <c r="VGF12" s="925"/>
      <c r="VGG12" s="925"/>
      <c r="VGH12" s="925"/>
      <c r="VGI12" s="925"/>
      <c r="VGJ12" s="925"/>
      <c r="VGK12" s="925"/>
      <c r="VGL12" s="925"/>
      <c r="VGM12" s="925"/>
      <c r="VGN12" s="925"/>
      <c r="VGO12" s="925"/>
      <c r="VGP12" s="925"/>
      <c r="VGQ12" s="925"/>
      <c r="VGR12" s="925"/>
      <c r="VGS12" s="925"/>
      <c r="VGT12" s="925"/>
      <c r="VGU12" s="925"/>
      <c r="VGV12" s="925"/>
      <c r="VGW12" s="925"/>
      <c r="VGX12" s="926"/>
      <c r="VGY12" s="924"/>
      <c r="VGZ12" s="925"/>
      <c r="VHA12" s="925"/>
      <c r="VHB12" s="925"/>
      <c r="VHC12" s="925"/>
      <c r="VHD12" s="925"/>
      <c r="VHE12" s="925"/>
      <c r="VHF12" s="925"/>
      <c r="VHG12" s="925"/>
      <c r="VHH12" s="925"/>
      <c r="VHI12" s="925"/>
      <c r="VHJ12" s="925"/>
      <c r="VHK12" s="925"/>
      <c r="VHL12" s="925"/>
      <c r="VHM12" s="925"/>
      <c r="VHN12" s="925"/>
      <c r="VHO12" s="925"/>
      <c r="VHP12" s="925"/>
      <c r="VHQ12" s="925"/>
      <c r="VHR12" s="926"/>
      <c r="VHS12" s="924"/>
      <c r="VHT12" s="925"/>
      <c r="VHU12" s="925"/>
      <c r="VHV12" s="925"/>
      <c r="VHW12" s="925"/>
      <c r="VHX12" s="925"/>
      <c r="VHY12" s="925"/>
      <c r="VHZ12" s="925"/>
      <c r="VIA12" s="925"/>
      <c r="VIB12" s="925"/>
      <c r="VIC12" s="925"/>
      <c r="VID12" s="925"/>
      <c r="VIE12" s="925"/>
      <c r="VIF12" s="925"/>
      <c r="VIG12" s="925"/>
      <c r="VIH12" s="925"/>
      <c r="VII12" s="925"/>
      <c r="VIJ12" s="925"/>
      <c r="VIK12" s="925"/>
      <c r="VIL12" s="926"/>
      <c r="VIM12" s="924"/>
      <c r="VIN12" s="925"/>
      <c r="VIO12" s="925"/>
      <c r="VIP12" s="925"/>
      <c r="VIQ12" s="925"/>
      <c r="VIR12" s="925"/>
      <c r="VIS12" s="925"/>
      <c r="VIT12" s="925"/>
      <c r="VIU12" s="925"/>
      <c r="VIV12" s="925"/>
      <c r="VIW12" s="925"/>
      <c r="VIX12" s="925"/>
      <c r="VIY12" s="925"/>
      <c r="VIZ12" s="925"/>
      <c r="VJA12" s="925"/>
      <c r="VJB12" s="925"/>
      <c r="VJC12" s="925"/>
      <c r="VJD12" s="925"/>
      <c r="VJE12" s="925"/>
      <c r="VJF12" s="926"/>
      <c r="VJG12" s="924"/>
      <c r="VJH12" s="925"/>
      <c r="VJI12" s="925"/>
      <c r="VJJ12" s="925"/>
      <c r="VJK12" s="925"/>
      <c r="VJL12" s="925"/>
      <c r="VJM12" s="925"/>
      <c r="VJN12" s="925"/>
      <c r="VJO12" s="925"/>
      <c r="VJP12" s="925"/>
      <c r="VJQ12" s="925"/>
      <c r="VJR12" s="925"/>
      <c r="VJS12" s="925"/>
      <c r="VJT12" s="925"/>
      <c r="VJU12" s="925"/>
      <c r="VJV12" s="925"/>
      <c r="VJW12" s="925"/>
      <c r="VJX12" s="925"/>
      <c r="VJY12" s="925"/>
      <c r="VJZ12" s="926"/>
      <c r="VKA12" s="924"/>
      <c r="VKB12" s="925"/>
      <c r="VKC12" s="925"/>
      <c r="VKD12" s="925"/>
      <c r="VKE12" s="925"/>
      <c r="VKF12" s="925"/>
      <c r="VKG12" s="925"/>
      <c r="VKH12" s="925"/>
      <c r="VKI12" s="925"/>
      <c r="VKJ12" s="925"/>
      <c r="VKK12" s="925"/>
      <c r="VKL12" s="925"/>
      <c r="VKM12" s="925"/>
      <c r="VKN12" s="925"/>
      <c r="VKO12" s="925"/>
      <c r="VKP12" s="925"/>
      <c r="VKQ12" s="925"/>
      <c r="VKR12" s="925"/>
      <c r="VKS12" s="925"/>
      <c r="VKT12" s="926"/>
      <c r="VKU12" s="924"/>
      <c r="VKV12" s="925"/>
      <c r="VKW12" s="925"/>
      <c r="VKX12" s="925"/>
      <c r="VKY12" s="925"/>
      <c r="VKZ12" s="925"/>
      <c r="VLA12" s="925"/>
      <c r="VLB12" s="925"/>
      <c r="VLC12" s="925"/>
      <c r="VLD12" s="925"/>
      <c r="VLE12" s="925"/>
      <c r="VLF12" s="925"/>
      <c r="VLG12" s="925"/>
      <c r="VLH12" s="925"/>
      <c r="VLI12" s="925"/>
      <c r="VLJ12" s="925"/>
      <c r="VLK12" s="925"/>
      <c r="VLL12" s="925"/>
      <c r="VLM12" s="925"/>
      <c r="VLN12" s="926"/>
      <c r="VLO12" s="924"/>
      <c r="VLP12" s="925"/>
      <c r="VLQ12" s="925"/>
      <c r="VLR12" s="925"/>
      <c r="VLS12" s="925"/>
      <c r="VLT12" s="925"/>
      <c r="VLU12" s="925"/>
      <c r="VLV12" s="925"/>
      <c r="VLW12" s="925"/>
      <c r="VLX12" s="925"/>
      <c r="VLY12" s="925"/>
      <c r="VLZ12" s="925"/>
      <c r="VMA12" s="925"/>
      <c r="VMB12" s="925"/>
      <c r="VMC12" s="925"/>
      <c r="VMD12" s="925"/>
      <c r="VME12" s="925"/>
      <c r="VMF12" s="925"/>
      <c r="VMG12" s="925"/>
      <c r="VMH12" s="926"/>
      <c r="VMI12" s="924"/>
      <c r="VMJ12" s="925"/>
      <c r="VMK12" s="925"/>
      <c r="VML12" s="925"/>
      <c r="VMM12" s="925"/>
      <c r="VMN12" s="925"/>
      <c r="VMO12" s="925"/>
      <c r="VMP12" s="925"/>
      <c r="VMQ12" s="925"/>
      <c r="VMR12" s="925"/>
      <c r="VMS12" s="925"/>
      <c r="VMT12" s="925"/>
      <c r="VMU12" s="925"/>
      <c r="VMV12" s="925"/>
      <c r="VMW12" s="925"/>
      <c r="VMX12" s="925"/>
      <c r="VMY12" s="925"/>
      <c r="VMZ12" s="925"/>
      <c r="VNA12" s="925"/>
      <c r="VNB12" s="926"/>
      <c r="VNC12" s="924"/>
      <c r="VND12" s="925"/>
      <c r="VNE12" s="925"/>
      <c r="VNF12" s="925"/>
      <c r="VNG12" s="925"/>
      <c r="VNH12" s="925"/>
      <c r="VNI12" s="925"/>
      <c r="VNJ12" s="925"/>
      <c r="VNK12" s="925"/>
      <c r="VNL12" s="925"/>
      <c r="VNM12" s="925"/>
      <c r="VNN12" s="925"/>
      <c r="VNO12" s="925"/>
      <c r="VNP12" s="925"/>
      <c r="VNQ12" s="925"/>
      <c r="VNR12" s="925"/>
      <c r="VNS12" s="925"/>
      <c r="VNT12" s="925"/>
      <c r="VNU12" s="925"/>
      <c r="VNV12" s="926"/>
      <c r="VNW12" s="924"/>
      <c r="VNX12" s="925"/>
      <c r="VNY12" s="925"/>
      <c r="VNZ12" s="925"/>
      <c r="VOA12" s="925"/>
      <c r="VOB12" s="925"/>
      <c r="VOC12" s="925"/>
      <c r="VOD12" s="925"/>
      <c r="VOE12" s="925"/>
      <c r="VOF12" s="925"/>
      <c r="VOG12" s="925"/>
      <c r="VOH12" s="925"/>
      <c r="VOI12" s="925"/>
      <c r="VOJ12" s="925"/>
      <c r="VOK12" s="925"/>
      <c r="VOL12" s="925"/>
      <c r="VOM12" s="925"/>
      <c r="VON12" s="925"/>
      <c r="VOO12" s="925"/>
      <c r="VOP12" s="926"/>
      <c r="VOQ12" s="924"/>
      <c r="VOR12" s="925"/>
      <c r="VOS12" s="925"/>
      <c r="VOT12" s="925"/>
      <c r="VOU12" s="925"/>
      <c r="VOV12" s="925"/>
      <c r="VOW12" s="925"/>
      <c r="VOX12" s="925"/>
      <c r="VOY12" s="925"/>
      <c r="VOZ12" s="925"/>
      <c r="VPA12" s="925"/>
      <c r="VPB12" s="925"/>
      <c r="VPC12" s="925"/>
      <c r="VPD12" s="925"/>
      <c r="VPE12" s="925"/>
      <c r="VPF12" s="925"/>
      <c r="VPG12" s="925"/>
      <c r="VPH12" s="925"/>
      <c r="VPI12" s="925"/>
      <c r="VPJ12" s="926"/>
      <c r="VPK12" s="924"/>
      <c r="VPL12" s="925"/>
      <c r="VPM12" s="925"/>
      <c r="VPN12" s="925"/>
      <c r="VPO12" s="925"/>
      <c r="VPP12" s="925"/>
      <c r="VPQ12" s="925"/>
      <c r="VPR12" s="925"/>
      <c r="VPS12" s="925"/>
      <c r="VPT12" s="925"/>
      <c r="VPU12" s="925"/>
      <c r="VPV12" s="925"/>
      <c r="VPW12" s="925"/>
      <c r="VPX12" s="925"/>
      <c r="VPY12" s="925"/>
      <c r="VPZ12" s="925"/>
      <c r="VQA12" s="925"/>
      <c r="VQB12" s="925"/>
      <c r="VQC12" s="925"/>
      <c r="VQD12" s="926"/>
      <c r="VQE12" s="924"/>
      <c r="VQF12" s="925"/>
      <c r="VQG12" s="925"/>
      <c r="VQH12" s="925"/>
      <c r="VQI12" s="925"/>
      <c r="VQJ12" s="925"/>
      <c r="VQK12" s="925"/>
      <c r="VQL12" s="925"/>
      <c r="VQM12" s="925"/>
      <c r="VQN12" s="925"/>
      <c r="VQO12" s="925"/>
      <c r="VQP12" s="925"/>
      <c r="VQQ12" s="925"/>
      <c r="VQR12" s="925"/>
      <c r="VQS12" s="925"/>
      <c r="VQT12" s="925"/>
      <c r="VQU12" s="925"/>
      <c r="VQV12" s="925"/>
      <c r="VQW12" s="925"/>
      <c r="VQX12" s="926"/>
      <c r="VQY12" s="924"/>
      <c r="VQZ12" s="925"/>
      <c r="VRA12" s="925"/>
      <c r="VRB12" s="925"/>
      <c r="VRC12" s="925"/>
      <c r="VRD12" s="925"/>
      <c r="VRE12" s="925"/>
      <c r="VRF12" s="925"/>
      <c r="VRG12" s="925"/>
      <c r="VRH12" s="925"/>
      <c r="VRI12" s="925"/>
      <c r="VRJ12" s="925"/>
      <c r="VRK12" s="925"/>
      <c r="VRL12" s="925"/>
      <c r="VRM12" s="925"/>
      <c r="VRN12" s="925"/>
      <c r="VRO12" s="925"/>
      <c r="VRP12" s="925"/>
      <c r="VRQ12" s="925"/>
      <c r="VRR12" s="926"/>
      <c r="VRS12" s="924"/>
      <c r="VRT12" s="925"/>
      <c r="VRU12" s="925"/>
      <c r="VRV12" s="925"/>
      <c r="VRW12" s="925"/>
      <c r="VRX12" s="925"/>
      <c r="VRY12" s="925"/>
      <c r="VRZ12" s="925"/>
      <c r="VSA12" s="925"/>
      <c r="VSB12" s="925"/>
      <c r="VSC12" s="925"/>
      <c r="VSD12" s="925"/>
      <c r="VSE12" s="925"/>
      <c r="VSF12" s="925"/>
      <c r="VSG12" s="925"/>
      <c r="VSH12" s="925"/>
      <c r="VSI12" s="925"/>
      <c r="VSJ12" s="925"/>
      <c r="VSK12" s="925"/>
      <c r="VSL12" s="926"/>
      <c r="VSM12" s="924"/>
      <c r="VSN12" s="925"/>
      <c r="VSO12" s="925"/>
      <c r="VSP12" s="925"/>
      <c r="VSQ12" s="925"/>
      <c r="VSR12" s="925"/>
      <c r="VSS12" s="925"/>
      <c r="VST12" s="925"/>
      <c r="VSU12" s="925"/>
      <c r="VSV12" s="925"/>
      <c r="VSW12" s="925"/>
      <c r="VSX12" s="925"/>
      <c r="VSY12" s="925"/>
      <c r="VSZ12" s="925"/>
      <c r="VTA12" s="925"/>
      <c r="VTB12" s="925"/>
      <c r="VTC12" s="925"/>
      <c r="VTD12" s="925"/>
      <c r="VTE12" s="925"/>
      <c r="VTF12" s="926"/>
      <c r="VTG12" s="924"/>
      <c r="VTH12" s="925"/>
      <c r="VTI12" s="925"/>
      <c r="VTJ12" s="925"/>
      <c r="VTK12" s="925"/>
      <c r="VTL12" s="925"/>
      <c r="VTM12" s="925"/>
      <c r="VTN12" s="925"/>
      <c r="VTO12" s="925"/>
      <c r="VTP12" s="925"/>
      <c r="VTQ12" s="925"/>
      <c r="VTR12" s="925"/>
      <c r="VTS12" s="925"/>
      <c r="VTT12" s="925"/>
      <c r="VTU12" s="925"/>
      <c r="VTV12" s="925"/>
      <c r="VTW12" s="925"/>
      <c r="VTX12" s="925"/>
      <c r="VTY12" s="925"/>
      <c r="VTZ12" s="926"/>
      <c r="VUA12" s="924"/>
      <c r="VUB12" s="925"/>
      <c r="VUC12" s="925"/>
      <c r="VUD12" s="925"/>
      <c r="VUE12" s="925"/>
      <c r="VUF12" s="925"/>
      <c r="VUG12" s="925"/>
      <c r="VUH12" s="925"/>
      <c r="VUI12" s="925"/>
      <c r="VUJ12" s="925"/>
      <c r="VUK12" s="925"/>
      <c r="VUL12" s="925"/>
      <c r="VUM12" s="925"/>
      <c r="VUN12" s="925"/>
      <c r="VUO12" s="925"/>
      <c r="VUP12" s="925"/>
      <c r="VUQ12" s="925"/>
      <c r="VUR12" s="925"/>
      <c r="VUS12" s="925"/>
      <c r="VUT12" s="926"/>
      <c r="VUU12" s="924"/>
      <c r="VUV12" s="925"/>
      <c r="VUW12" s="925"/>
      <c r="VUX12" s="925"/>
      <c r="VUY12" s="925"/>
      <c r="VUZ12" s="925"/>
      <c r="VVA12" s="925"/>
      <c r="VVB12" s="925"/>
      <c r="VVC12" s="925"/>
      <c r="VVD12" s="925"/>
      <c r="VVE12" s="925"/>
      <c r="VVF12" s="925"/>
      <c r="VVG12" s="925"/>
      <c r="VVH12" s="925"/>
      <c r="VVI12" s="925"/>
      <c r="VVJ12" s="925"/>
      <c r="VVK12" s="925"/>
      <c r="VVL12" s="925"/>
      <c r="VVM12" s="925"/>
      <c r="VVN12" s="926"/>
      <c r="VVO12" s="924"/>
      <c r="VVP12" s="925"/>
      <c r="VVQ12" s="925"/>
      <c r="VVR12" s="925"/>
      <c r="VVS12" s="925"/>
      <c r="VVT12" s="925"/>
      <c r="VVU12" s="925"/>
      <c r="VVV12" s="925"/>
      <c r="VVW12" s="925"/>
      <c r="VVX12" s="925"/>
      <c r="VVY12" s="925"/>
      <c r="VVZ12" s="925"/>
      <c r="VWA12" s="925"/>
      <c r="VWB12" s="925"/>
      <c r="VWC12" s="925"/>
      <c r="VWD12" s="925"/>
      <c r="VWE12" s="925"/>
      <c r="VWF12" s="925"/>
      <c r="VWG12" s="925"/>
      <c r="VWH12" s="926"/>
      <c r="VWI12" s="924"/>
      <c r="VWJ12" s="925"/>
      <c r="VWK12" s="925"/>
      <c r="VWL12" s="925"/>
      <c r="VWM12" s="925"/>
      <c r="VWN12" s="925"/>
      <c r="VWO12" s="925"/>
      <c r="VWP12" s="925"/>
      <c r="VWQ12" s="925"/>
      <c r="VWR12" s="925"/>
      <c r="VWS12" s="925"/>
      <c r="VWT12" s="925"/>
      <c r="VWU12" s="925"/>
      <c r="VWV12" s="925"/>
      <c r="VWW12" s="925"/>
      <c r="VWX12" s="925"/>
      <c r="VWY12" s="925"/>
      <c r="VWZ12" s="925"/>
      <c r="VXA12" s="925"/>
      <c r="VXB12" s="926"/>
      <c r="VXC12" s="924"/>
      <c r="VXD12" s="925"/>
      <c r="VXE12" s="925"/>
      <c r="VXF12" s="925"/>
      <c r="VXG12" s="925"/>
      <c r="VXH12" s="925"/>
      <c r="VXI12" s="925"/>
      <c r="VXJ12" s="925"/>
      <c r="VXK12" s="925"/>
      <c r="VXL12" s="925"/>
      <c r="VXM12" s="925"/>
      <c r="VXN12" s="925"/>
      <c r="VXO12" s="925"/>
      <c r="VXP12" s="925"/>
      <c r="VXQ12" s="925"/>
      <c r="VXR12" s="925"/>
      <c r="VXS12" s="925"/>
      <c r="VXT12" s="925"/>
      <c r="VXU12" s="925"/>
      <c r="VXV12" s="926"/>
      <c r="VXW12" s="924"/>
      <c r="VXX12" s="925"/>
      <c r="VXY12" s="925"/>
      <c r="VXZ12" s="925"/>
      <c r="VYA12" s="925"/>
      <c r="VYB12" s="925"/>
      <c r="VYC12" s="925"/>
      <c r="VYD12" s="925"/>
      <c r="VYE12" s="925"/>
      <c r="VYF12" s="925"/>
      <c r="VYG12" s="925"/>
      <c r="VYH12" s="925"/>
      <c r="VYI12" s="925"/>
      <c r="VYJ12" s="925"/>
      <c r="VYK12" s="925"/>
      <c r="VYL12" s="925"/>
      <c r="VYM12" s="925"/>
      <c r="VYN12" s="925"/>
      <c r="VYO12" s="925"/>
      <c r="VYP12" s="926"/>
      <c r="VYQ12" s="924"/>
      <c r="VYR12" s="925"/>
      <c r="VYS12" s="925"/>
      <c r="VYT12" s="925"/>
      <c r="VYU12" s="925"/>
      <c r="VYV12" s="925"/>
      <c r="VYW12" s="925"/>
      <c r="VYX12" s="925"/>
      <c r="VYY12" s="925"/>
      <c r="VYZ12" s="925"/>
      <c r="VZA12" s="925"/>
      <c r="VZB12" s="925"/>
      <c r="VZC12" s="925"/>
      <c r="VZD12" s="925"/>
      <c r="VZE12" s="925"/>
      <c r="VZF12" s="925"/>
      <c r="VZG12" s="925"/>
      <c r="VZH12" s="925"/>
      <c r="VZI12" s="925"/>
      <c r="VZJ12" s="926"/>
      <c r="VZK12" s="924"/>
      <c r="VZL12" s="925"/>
      <c r="VZM12" s="925"/>
      <c r="VZN12" s="925"/>
      <c r="VZO12" s="925"/>
      <c r="VZP12" s="925"/>
      <c r="VZQ12" s="925"/>
      <c r="VZR12" s="925"/>
      <c r="VZS12" s="925"/>
      <c r="VZT12" s="925"/>
      <c r="VZU12" s="925"/>
      <c r="VZV12" s="925"/>
      <c r="VZW12" s="925"/>
      <c r="VZX12" s="925"/>
      <c r="VZY12" s="925"/>
      <c r="VZZ12" s="925"/>
      <c r="WAA12" s="925"/>
      <c r="WAB12" s="925"/>
      <c r="WAC12" s="925"/>
      <c r="WAD12" s="926"/>
      <c r="WAE12" s="924"/>
      <c r="WAF12" s="925"/>
      <c r="WAG12" s="925"/>
      <c r="WAH12" s="925"/>
      <c r="WAI12" s="925"/>
      <c r="WAJ12" s="925"/>
      <c r="WAK12" s="925"/>
      <c r="WAL12" s="925"/>
      <c r="WAM12" s="925"/>
      <c r="WAN12" s="925"/>
      <c r="WAO12" s="925"/>
      <c r="WAP12" s="925"/>
      <c r="WAQ12" s="925"/>
      <c r="WAR12" s="925"/>
      <c r="WAS12" s="925"/>
      <c r="WAT12" s="925"/>
      <c r="WAU12" s="925"/>
      <c r="WAV12" s="925"/>
      <c r="WAW12" s="925"/>
      <c r="WAX12" s="926"/>
      <c r="WAY12" s="924"/>
      <c r="WAZ12" s="925"/>
      <c r="WBA12" s="925"/>
      <c r="WBB12" s="925"/>
      <c r="WBC12" s="925"/>
      <c r="WBD12" s="925"/>
      <c r="WBE12" s="925"/>
      <c r="WBF12" s="925"/>
      <c r="WBG12" s="925"/>
      <c r="WBH12" s="925"/>
      <c r="WBI12" s="925"/>
      <c r="WBJ12" s="925"/>
      <c r="WBK12" s="925"/>
      <c r="WBL12" s="925"/>
      <c r="WBM12" s="925"/>
      <c r="WBN12" s="925"/>
      <c r="WBO12" s="925"/>
      <c r="WBP12" s="925"/>
      <c r="WBQ12" s="925"/>
      <c r="WBR12" s="926"/>
      <c r="WBS12" s="924"/>
      <c r="WBT12" s="925"/>
      <c r="WBU12" s="925"/>
      <c r="WBV12" s="925"/>
      <c r="WBW12" s="925"/>
      <c r="WBX12" s="925"/>
      <c r="WBY12" s="925"/>
      <c r="WBZ12" s="925"/>
      <c r="WCA12" s="925"/>
      <c r="WCB12" s="925"/>
      <c r="WCC12" s="925"/>
      <c r="WCD12" s="925"/>
      <c r="WCE12" s="925"/>
      <c r="WCF12" s="925"/>
      <c r="WCG12" s="925"/>
      <c r="WCH12" s="925"/>
      <c r="WCI12" s="925"/>
      <c r="WCJ12" s="925"/>
      <c r="WCK12" s="925"/>
      <c r="WCL12" s="926"/>
      <c r="WCM12" s="924"/>
      <c r="WCN12" s="925"/>
      <c r="WCO12" s="925"/>
      <c r="WCP12" s="925"/>
      <c r="WCQ12" s="925"/>
      <c r="WCR12" s="925"/>
      <c r="WCS12" s="925"/>
      <c r="WCT12" s="925"/>
      <c r="WCU12" s="925"/>
      <c r="WCV12" s="925"/>
      <c r="WCW12" s="925"/>
      <c r="WCX12" s="925"/>
      <c r="WCY12" s="925"/>
      <c r="WCZ12" s="925"/>
      <c r="WDA12" s="925"/>
      <c r="WDB12" s="925"/>
      <c r="WDC12" s="925"/>
      <c r="WDD12" s="925"/>
      <c r="WDE12" s="925"/>
      <c r="WDF12" s="926"/>
      <c r="WDG12" s="924"/>
      <c r="WDH12" s="925"/>
      <c r="WDI12" s="925"/>
      <c r="WDJ12" s="925"/>
      <c r="WDK12" s="925"/>
      <c r="WDL12" s="925"/>
      <c r="WDM12" s="925"/>
      <c r="WDN12" s="925"/>
      <c r="WDO12" s="925"/>
      <c r="WDP12" s="925"/>
      <c r="WDQ12" s="925"/>
      <c r="WDR12" s="925"/>
      <c r="WDS12" s="925"/>
      <c r="WDT12" s="925"/>
      <c r="WDU12" s="925"/>
      <c r="WDV12" s="925"/>
      <c r="WDW12" s="925"/>
      <c r="WDX12" s="925"/>
      <c r="WDY12" s="925"/>
      <c r="WDZ12" s="926"/>
      <c r="WEA12" s="924"/>
      <c r="WEB12" s="925"/>
      <c r="WEC12" s="925"/>
      <c r="WED12" s="925"/>
      <c r="WEE12" s="925"/>
      <c r="WEF12" s="925"/>
      <c r="WEG12" s="925"/>
      <c r="WEH12" s="925"/>
      <c r="WEI12" s="925"/>
      <c r="WEJ12" s="925"/>
      <c r="WEK12" s="925"/>
      <c r="WEL12" s="925"/>
      <c r="WEM12" s="925"/>
      <c r="WEN12" s="925"/>
      <c r="WEO12" s="925"/>
      <c r="WEP12" s="925"/>
      <c r="WEQ12" s="925"/>
      <c r="WER12" s="925"/>
      <c r="WES12" s="925"/>
      <c r="WET12" s="926"/>
      <c r="WEU12" s="924"/>
      <c r="WEV12" s="925"/>
      <c r="WEW12" s="925"/>
      <c r="WEX12" s="925"/>
      <c r="WEY12" s="925"/>
      <c r="WEZ12" s="925"/>
      <c r="WFA12" s="925"/>
      <c r="WFB12" s="925"/>
      <c r="WFC12" s="925"/>
      <c r="WFD12" s="925"/>
      <c r="WFE12" s="925"/>
      <c r="WFF12" s="925"/>
      <c r="WFG12" s="925"/>
      <c r="WFH12" s="925"/>
      <c r="WFI12" s="925"/>
      <c r="WFJ12" s="925"/>
      <c r="WFK12" s="925"/>
      <c r="WFL12" s="925"/>
      <c r="WFM12" s="925"/>
      <c r="WFN12" s="926"/>
      <c r="WFO12" s="924"/>
      <c r="WFP12" s="925"/>
      <c r="WFQ12" s="925"/>
      <c r="WFR12" s="925"/>
      <c r="WFS12" s="925"/>
      <c r="WFT12" s="925"/>
      <c r="WFU12" s="925"/>
      <c r="WFV12" s="925"/>
      <c r="WFW12" s="925"/>
      <c r="WFX12" s="925"/>
      <c r="WFY12" s="925"/>
      <c r="WFZ12" s="925"/>
      <c r="WGA12" s="925"/>
      <c r="WGB12" s="925"/>
      <c r="WGC12" s="925"/>
      <c r="WGD12" s="925"/>
      <c r="WGE12" s="925"/>
      <c r="WGF12" s="925"/>
      <c r="WGG12" s="925"/>
      <c r="WGH12" s="926"/>
      <c r="WGI12" s="924"/>
      <c r="WGJ12" s="925"/>
      <c r="WGK12" s="925"/>
      <c r="WGL12" s="925"/>
      <c r="WGM12" s="925"/>
      <c r="WGN12" s="925"/>
      <c r="WGO12" s="925"/>
      <c r="WGP12" s="925"/>
      <c r="WGQ12" s="925"/>
      <c r="WGR12" s="925"/>
      <c r="WGS12" s="925"/>
      <c r="WGT12" s="925"/>
      <c r="WGU12" s="925"/>
      <c r="WGV12" s="925"/>
      <c r="WGW12" s="925"/>
      <c r="WGX12" s="925"/>
      <c r="WGY12" s="925"/>
      <c r="WGZ12" s="925"/>
      <c r="WHA12" s="925"/>
      <c r="WHB12" s="926"/>
      <c r="WHC12" s="924"/>
      <c r="WHD12" s="925"/>
      <c r="WHE12" s="925"/>
      <c r="WHF12" s="925"/>
      <c r="WHG12" s="925"/>
      <c r="WHH12" s="925"/>
      <c r="WHI12" s="925"/>
      <c r="WHJ12" s="925"/>
      <c r="WHK12" s="925"/>
      <c r="WHL12" s="925"/>
      <c r="WHM12" s="925"/>
      <c r="WHN12" s="925"/>
      <c r="WHO12" s="925"/>
      <c r="WHP12" s="925"/>
      <c r="WHQ12" s="925"/>
      <c r="WHR12" s="925"/>
      <c r="WHS12" s="925"/>
      <c r="WHT12" s="925"/>
      <c r="WHU12" s="925"/>
      <c r="WHV12" s="926"/>
      <c r="WHW12" s="924"/>
      <c r="WHX12" s="925"/>
      <c r="WHY12" s="925"/>
      <c r="WHZ12" s="925"/>
      <c r="WIA12" s="925"/>
      <c r="WIB12" s="925"/>
      <c r="WIC12" s="925"/>
      <c r="WID12" s="925"/>
      <c r="WIE12" s="925"/>
      <c r="WIF12" s="925"/>
      <c r="WIG12" s="925"/>
      <c r="WIH12" s="925"/>
      <c r="WII12" s="925"/>
      <c r="WIJ12" s="925"/>
      <c r="WIK12" s="925"/>
      <c r="WIL12" s="925"/>
      <c r="WIM12" s="925"/>
      <c r="WIN12" s="925"/>
      <c r="WIO12" s="925"/>
      <c r="WIP12" s="926"/>
      <c r="WIQ12" s="924"/>
      <c r="WIR12" s="925"/>
      <c r="WIS12" s="925"/>
      <c r="WIT12" s="925"/>
      <c r="WIU12" s="925"/>
      <c r="WIV12" s="925"/>
      <c r="WIW12" s="925"/>
      <c r="WIX12" s="925"/>
      <c r="WIY12" s="925"/>
      <c r="WIZ12" s="925"/>
      <c r="WJA12" s="925"/>
      <c r="WJB12" s="925"/>
      <c r="WJC12" s="925"/>
      <c r="WJD12" s="925"/>
      <c r="WJE12" s="925"/>
      <c r="WJF12" s="925"/>
      <c r="WJG12" s="925"/>
      <c r="WJH12" s="925"/>
      <c r="WJI12" s="925"/>
      <c r="WJJ12" s="926"/>
      <c r="WJK12" s="924"/>
      <c r="WJL12" s="925"/>
      <c r="WJM12" s="925"/>
      <c r="WJN12" s="925"/>
      <c r="WJO12" s="925"/>
      <c r="WJP12" s="925"/>
      <c r="WJQ12" s="925"/>
      <c r="WJR12" s="925"/>
      <c r="WJS12" s="925"/>
      <c r="WJT12" s="925"/>
      <c r="WJU12" s="925"/>
      <c r="WJV12" s="925"/>
      <c r="WJW12" s="925"/>
      <c r="WJX12" s="925"/>
      <c r="WJY12" s="925"/>
      <c r="WJZ12" s="925"/>
      <c r="WKA12" s="925"/>
      <c r="WKB12" s="925"/>
      <c r="WKC12" s="925"/>
      <c r="WKD12" s="926"/>
      <c r="WKE12" s="924"/>
      <c r="WKF12" s="925"/>
      <c r="WKG12" s="925"/>
      <c r="WKH12" s="925"/>
      <c r="WKI12" s="925"/>
      <c r="WKJ12" s="925"/>
      <c r="WKK12" s="925"/>
      <c r="WKL12" s="925"/>
      <c r="WKM12" s="925"/>
      <c r="WKN12" s="925"/>
      <c r="WKO12" s="925"/>
      <c r="WKP12" s="925"/>
      <c r="WKQ12" s="925"/>
      <c r="WKR12" s="925"/>
      <c r="WKS12" s="925"/>
      <c r="WKT12" s="925"/>
      <c r="WKU12" s="925"/>
      <c r="WKV12" s="925"/>
      <c r="WKW12" s="925"/>
      <c r="WKX12" s="926"/>
      <c r="WKY12" s="924"/>
      <c r="WKZ12" s="925"/>
      <c r="WLA12" s="925"/>
      <c r="WLB12" s="925"/>
      <c r="WLC12" s="925"/>
      <c r="WLD12" s="925"/>
      <c r="WLE12" s="925"/>
      <c r="WLF12" s="925"/>
      <c r="WLG12" s="925"/>
      <c r="WLH12" s="925"/>
      <c r="WLI12" s="925"/>
      <c r="WLJ12" s="925"/>
      <c r="WLK12" s="925"/>
      <c r="WLL12" s="925"/>
      <c r="WLM12" s="925"/>
      <c r="WLN12" s="925"/>
      <c r="WLO12" s="925"/>
      <c r="WLP12" s="925"/>
      <c r="WLQ12" s="925"/>
      <c r="WLR12" s="926"/>
      <c r="WLS12" s="924"/>
      <c r="WLT12" s="925"/>
      <c r="WLU12" s="925"/>
      <c r="WLV12" s="925"/>
      <c r="WLW12" s="925"/>
      <c r="WLX12" s="925"/>
      <c r="WLY12" s="925"/>
      <c r="WLZ12" s="925"/>
      <c r="WMA12" s="925"/>
      <c r="WMB12" s="925"/>
      <c r="WMC12" s="925"/>
      <c r="WMD12" s="925"/>
      <c r="WME12" s="925"/>
      <c r="WMF12" s="925"/>
      <c r="WMG12" s="925"/>
      <c r="WMH12" s="925"/>
      <c r="WMI12" s="925"/>
      <c r="WMJ12" s="925"/>
      <c r="WMK12" s="925"/>
      <c r="WML12" s="926"/>
      <c r="WMM12" s="924"/>
      <c r="WMN12" s="925"/>
      <c r="WMO12" s="925"/>
      <c r="WMP12" s="925"/>
      <c r="WMQ12" s="925"/>
      <c r="WMR12" s="925"/>
      <c r="WMS12" s="925"/>
      <c r="WMT12" s="925"/>
      <c r="WMU12" s="925"/>
      <c r="WMV12" s="925"/>
      <c r="WMW12" s="925"/>
      <c r="WMX12" s="925"/>
      <c r="WMY12" s="925"/>
      <c r="WMZ12" s="925"/>
      <c r="WNA12" s="925"/>
      <c r="WNB12" s="925"/>
      <c r="WNC12" s="925"/>
      <c r="WND12" s="925"/>
      <c r="WNE12" s="925"/>
      <c r="WNF12" s="926"/>
      <c r="WNG12" s="924"/>
      <c r="WNH12" s="925"/>
      <c r="WNI12" s="925"/>
      <c r="WNJ12" s="925"/>
      <c r="WNK12" s="925"/>
      <c r="WNL12" s="925"/>
      <c r="WNM12" s="925"/>
      <c r="WNN12" s="925"/>
      <c r="WNO12" s="925"/>
      <c r="WNP12" s="925"/>
      <c r="WNQ12" s="925"/>
      <c r="WNR12" s="925"/>
      <c r="WNS12" s="925"/>
      <c r="WNT12" s="925"/>
      <c r="WNU12" s="925"/>
      <c r="WNV12" s="925"/>
      <c r="WNW12" s="925"/>
      <c r="WNX12" s="925"/>
      <c r="WNY12" s="925"/>
      <c r="WNZ12" s="926"/>
      <c r="WOA12" s="924"/>
      <c r="WOB12" s="925"/>
      <c r="WOC12" s="925"/>
      <c r="WOD12" s="925"/>
      <c r="WOE12" s="925"/>
      <c r="WOF12" s="925"/>
      <c r="WOG12" s="925"/>
      <c r="WOH12" s="925"/>
      <c r="WOI12" s="925"/>
      <c r="WOJ12" s="925"/>
      <c r="WOK12" s="925"/>
      <c r="WOL12" s="925"/>
      <c r="WOM12" s="925"/>
      <c r="WON12" s="925"/>
      <c r="WOO12" s="925"/>
      <c r="WOP12" s="925"/>
      <c r="WOQ12" s="925"/>
      <c r="WOR12" s="925"/>
      <c r="WOS12" s="925"/>
      <c r="WOT12" s="926"/>
      <c r="WOU12" s="924"/>
      <c r="WOV12" s="925"/>
      <c r="WOW12" s="925"/>
      <c r="WOX12" s="925"/>
      <c r="WOY12" s="925"/>
      <c r="WOZ12" s="925"/>
      <c r="WPA12" s="925"/>
      <c r="WPB12" s="925"/>
      <c r="WPC12" s="925"/>
      <c r="WPD12" s="925"/>
      <c r="WPE12" s="925"/>
      <c r="WPF12" s="925"/>
      <c r="WPG12" s="925"/>
      <c r="WPH12" s="925"/>
      <c r="WPI12" s="925"/>
      <c r="WPJ12" s="925"/>
      <c r="WPK12" s="925"/>
      <c r="WPL12" s="925"/>
      <c r="WPM12" s="925"/>
      <c r="WPN12" s="926"/>
      <c r="WPO12" s="924"/>
      <c r="WPP12" s="925"/>
      <c r="WPQ12" s="925"/>
      <c r="WPR12" s="925"/>
      <c r="WPS12" s="925"/>
      <c r="WPT12" s="925"/>
      <c r="WPU12" s="925"/>
      <c r="WPV12" s="925"/>
      <c r="WPW12" s="925"/>
      <c r="WPX12" s="925"/>
      <c r="WPY12" s="925"/>
      <c r="WPZ12" s="925"/>
      <c r="WQA12" s="925"/>
      <c r="WQB12" s="925"/>
      <c r="WQC12" s="925"/>
      <c r="WQD12" s="925"/>
      <c r="WQE12" s="925"/>
      <c r="WQF12" s="925"/>
      <c r="WQG12" s="925"/>
      <c r="WQH12" s="926"/>
      <c r="WQI12" s="924"/>
      <c r="WQJ12" s="925"/>
      <c r="WQK12" s="925"/>
      <c r="WQL12" s="925"/>
      <c r="WQM12" s="925"/>
      <c r="WQN12" s="925"/>
      <c r="WQO12" s="925"/>
      <c r="WQP12" s="925"/>
      <c r="WQQ12" s="925"/>
      <c r="WQR12" s="925"/>
      <c r="WQS12" s="925"/>
      <c r="WQT12" s="925"/>
      <c r="WQU12" s="925"/>
      <c r="WQV12" s="925"/>
      <c r="WQW12" s="925"/>
      <c r="WQX12" s="925"/>
      <c r="WQY12" s="925"/>
      <c r="WQZ12" s="925"/>
      <c r="WRA12" s="925"/>
      <c r="WRB12" s="926"/>
      <c r="WRC12" s="924"/>
      <c r="WRD12" s="925"/>
      <c r="WRE12" s="925"/>
      <c r="WRF12" s="925"/>
      <c r="WRG12" s="925"/>
      <c r="WRH12" s="925"/>
      <c r="WRI12" s="925"/>
      <c r="WRJ12" s="925"/>
      <c r="WRK12" s="925"/>
      <c r="WRL12" s="925"/>
      <c r="WRM12" s="925"/>
      <c r="WRN12" s="925"/>
      <c r="WRO12" s="925"/>
      <c r="WRP12" s="925"/>
      <c r="WRQ12" s="925"/>
      <c r="WRR12" s="925"/>
      <c r="WRS12" s="925"/>
      <c r="WRT12" s="925"/>
      <c r="WRU12" s="925"/>
      <c r="WRV12" s="926"/>
      <c r="WRW12" s="924"/>
      <c r="WRX12" s="925"/>
      <c r="WRY12" s="925"/>
      <c r="WRZ12" s="925"/>
      <c r="WSA12" s="925"/>
      <c r="WSB12" s="925"/>
      <c r="WSC12" s="925"/>
      <c r="WSD12" s="925"/>
      <c r="WSE12" s="925"/>
      <c r="WSF12" s="925"/>
      <c r="WSG12" s="925"/>
      <c r="WSH12" s="925"/>
      <c r="WSI12" s="925"/>
      <c r="WSJ12" s="925"/>
      <c r="WSK12" s="925"/>
      <c r="WSL12" s="925"/>
      <c r="WSM12" s="925"/>
      <c r="WSN12" s="925"/>
      <c r="WSO12" s="925"/>
      <c r="WSP12" s="926"/>
      <c r="WSQ12" s="924"/>
      <c r="WSR12" s="925"/>
      <c r="WSS12" s="925"/>
      <c r="WST12" s="925"/>
      <c r="WSU12" s="925"/>
      <c r="WSV12" s="925"/>
      <c r="WSW12" s="925"/>
      <c r="WSX12" s="925"/>
      <c r="WSY12" s="925"/>
      <c r="WSZ12" s="925"/>
      <c r="WTA12" s="925"/>
      <c r="WTB12" s="925"/>
      <c r="WTC12" s="925"/>
      <c r="WTD12" s="925"/>
      <c r="WTE12" s="925"/>
      <c r="WTF12" s="925"/>
      <c r="WTG12" s="925"/>
      <c r="WTH12" s="925"/>
      <c r="WTI12" s="925"/>
      <c r="WTJ12" s="926"/>
      <c r="WTK12" s="924"/>
      <c r="WTL12" s="925"/>
      <c r="WTM12" s="925"/>
      <c r="WTN12" s="925"/>
      <c r="WTO12" s="925"/>
      <c r="WTP12" s="925"/>
      <c r="WTQ12" s="925"/>
      <c r="WTR12" s="925"/>
      <c r="WTS12" s="925"/>
      <c r="WTT12" s="925"/>
      <c r="WTU12" s="925"/>
      <c r="WTV12" s="925"/>
      <c r="WTW12" s="925"/>
      <c r="WTX12" s="925"/>
      <c r="WTY12" s="925"/>
      <c r="WTZ12" s="925"/>
      <c r="WUA12" s="925"/>
      <c r="WUB12" s="925"/>
      <c r="WUC12" s="925"/>
      <c r="WUD12" s="926"/>
      <c r="WUE12" s="924"/>
      <c r="WUF12" s="925"/>
      <c r="WUG12" s="925"/>
      <c r="WUH12" s="925"/>
      <c r="WUI12" s="925"/>
      <c r="WUJ12" s="925"/>
      <c r="WUK12" s="925"/>
      <c r="WUL12" s="925"/>
      <c r="WUM12" s="925"/>
      <c r="WUN12" s="925"/>
      <c r="WUO12" s="925"/>
      <c r="WUP12" s="925"/>
      <c r="WUQ12" s="925"/>
      <c r="WUR12" s="925"/>
      <c r="WUS12" s="925"/>
      <c r="WUT12" s="925"/>
      <c r="WUU12" s="925"/>
      <c r="WUV12" s="925"/>
      <c r="WUW12" s="925"/>
      <c r="WUX12" s="926"/>
      <c r="WUY12" s="924"/>
      <c r="WUZ12" s="925"/>
      <c r="WVA12" s="925"/>
      <c r="WVB12" s="925"/>
      <c r="WVC12" s="925"/>
      <c r="WVD12" s="925"/>
      <c r="WVE12" s="925"/>
      <c r="WVF12" s="925"/>
      <c r="WVG12" s="925"/>
      <c r="WVH12" s="925"/>
      <c r="WVI12" s="925"/>
      <c r="WVJ12" s="925"/>
      <c r="WVK12" s="925"/>
      <c r="WVL12" s="925"/>
      <c r="WVM12" s="925"/>
      <c r="WVN12" s="925"/>
      <c r="WVO12" s="925"/>
      <c r="WVP12" s="925"/>
      <c r="WVQ12" s="925"/>
      <c r="WVR12" s="926"/>
      <c r="WVS12" s="924"/>
      <c r="WVT12" s="925"/>
      <c r="WVU12" s="925"/>
      <c r="WVV12" s="925"/>
      <c r="WVW12" s="925"/>
      <c r="WVX12" s="925"/>
      <c r="WVY12" s="925"/>
      <c r="WVZ12" s="925"/>
      <c r="WWA12" s="925"/>
      <c r="WWB12" s="925"/>
      <c r="WWC12" s="925"/>
      <c r="WWD12" s="925"/>
      <c r="WWE12" s="925"/>
      <c r="WWF12" s="925"/>
      <c r="WWG12" s="925"/>
      <c r="WWH12" s="925"/>
      <c r="WWI12" s="925"/>
      <c r="WWJ12" s="925"/>
      <c r="WWK12" s="925"/>
      <c r="WWL12" s="926"/>
      <c r="WWM12" s="924"/>
      <c r="WWN12" s="925"/>
      <c r="WWO12" s="925"/>
      <c r="WWP12" s="925"/>
      <c r="WWQ12" s="925"/>
      <c r="WWR12" s="925"/>
      <c r="WWS12" s="925"/>
      <c r="WWT12" s="925"/>
      <c r="WWU12" s="925"/>
      <c r="WWV12" s="925"/>
      <c r="WWW12" s="925"/>
      <c r="WWX12" s="925"/>
      <c r="WWY12" s="925"/>
      <c r="WWZ12" s="925"/>
      <c r="WXA12" s="925"/>
      <c r="WXB12" s="925"/>
      <c r="WXC12" s="925"/>
      <c r="WXD12" s="925"/>
      <c r="WXE12" s="925"/>
      <c r="WXF12" s="926"/>
      <c r="WXG12" s="924"/>
      <c r="WXH12" s="925"/>
      <c r="WXI12" s="925"/>
      <c r="WXJ12" s="925"/>
      <c r="WXK12" s="925"/>
      <c r="WXL12" s="925"/>
      <c r="WXM12" s="925"/>
      <c r="WXN12" s="925"/>
      <c r="WXO12" s="925"/>
      <c r="WXP12" s="925"/>
      <c r="WXQ12" s="925"/>
      <c r="WXR12" s="925"/>
      <c r="WXS12" s="925"/>
      <c r="WXT12" s="925"/>
      <c r="WXU12" s="925"/>
      <c r="WXV12" s="925"/>
      <c r="WXW12" s="925"/>
      <c r="WXX12" s="925"/>
      <c r="WXY12" s="925"/>
      <c r="WXZ12" s="926"/>
      <c r="WYA12" s="924"/>
      <c r="WYB12" s="925"/>
      <c r="WYC12" s="925"/>
      <c r="WYD12" s="925"/>
      <c r="WYE12" s="925"/>
      <c r="WYF12" s="925"/>
      <c r="WYG12" s="925"/>
      <c r="WYH12" s="925"/>
      <c r="WYI12" s="925"/>
      <c r="WYJ12" s="925"/>
      <c r="WYK12" s="925"/>
      <c r="WYL12" s="925"/>
      <c r="WYM12" s="925"/>
      <c r="WYN12" s="925"/>
      <c r="WYO12" s="925"/>
      <c r="WYP12" s="925"/>
      <c r="WYQ12" s="925"/>
      <c r="WYR12" s="925"/>
      <c r="WYS12" s="925"/>
      <c r="WYT12" s="926"/>
      <c r="WYU12" s="924"/>
      <c r="WYV12" s="925"/>
      <c r="WYW12" s="925"/>
      <c r="WYX12" s="925"/>
      <c r="WYY12" s="925"/>
      <c r="WYZ12" s="925"/>
      <c r="WZA12" s="925"/>
      <c r="WZB12" s="925"/>
      <c r="WZC12" s="925"/>
      <c r="WZD12" s="925"/>
      <c r="WZE12" s="925"/>
      <c r="WZF12" s="925"/>
      <c r="WZG12" s="925"/>
      <c r="WZH12" s="925"/>
      <c r="WZI12" s="925"/>
      <c r="WZJ12" s="925"/>
      <c r="WZK12" s="925"/>
      <c r="WZL12" s="925"/>
      <c r="WZM12" s="925"/>
      <c r="WZN12" s="926"/>
      <c r="WZO12" s="924"/>
      <c r="WZP12" s="925"/>
      <c r="WZQ12" s="925"/>
      <c r="WZR12" s="925"/>
      <c r="WZS12" s="925"/>
      <c r="WZT12" s="925"/>
      <c r="WZU12" s="925"/>
      <c r="WZV12" s="925"/>
      <c r="WZW12" s="925"/>
      <c r="WZX12" s="925"/>
      <c r="WZY12" s="925"/>
      <c r="WZZ12" s="925"/>
      <c r="XAA12" s="925"/>
      <c r="XAB12" s="925"/>
      <c r="XAC12" s="925"/>
      <c r="XAD12" s="925"/>
      <c r="XAE12" s="925"/>
      <c r="XAF12" s="925"/>
      <c r="XAG12" s="925"/>
      <c r="XAH12" s="926"/>
      <c r="XAI12" s="924"/>
      <c r="XAJ12" s="925"/>
      <c r="XAK12" s="925"/>
      <c r="XAL12" s="925"/>
      <c r="XAM12" s="925"/>
      <c r="XAN12" s="925"/>
      <c r="XAO12" s="925"/>
      <c r="XAP12" s="925"/>
      <c r="XAQ12" s="925"/>
      <c r="XAR12" s="925"/>
      <c r="XAS12" s="925"/>
      <c r="XAT12" s="925"/>
      <c r="XAU12" s="925"/>
      <c r="XAV12" s="925"/>
      <c r="XAW12" s="925"/>
      <c r="XAX12" s="925"/>
      <c r="XAY12" s="925"/>
      <c r="XAZ12" s="925"/>
      <c r="XBA12" s="925"/>
      <c r="XBB12" s="926"/>
      <c r="XBC12" s="924"/>
      <c r="XBD12" s="925"/>
      <c r="XBE12" s="925"/>
      <c r="XBF12" s="925"/>
      <c r="XBG12" s="925"/>
      <c r="XBH12" s="925"/>
      <c r="XBI12" s="925"/>
      <c r="XBJ12" s="925"/>
      <c r="XBK12" s="925"/>
      <c r="XBL12" s="925"/>
      <c r="XBM12" s="925"/>
      <c r="XBN12" s="925"/>
      <c r="XBO12" s="925"/>
      <c r="XBP12" s="925"/>
      <c r="XBQ12" s="925"/>
      <c r="XBR12" s="925"/>
      <c r="XBS12" s="925"/>
      <c r="XBT12" s="925"/>
      <c r="XBU12" s="925"/>
      <c r="XBV12" s="926"/>
      <c r="XBW12" s="924"/>
      <c r="XBX12" s="925"/>
      <c r="XBY12" s="925"/>
      <c r="XBZ12" s="925"/>
      <c r="XCA12" s="925"/>
      <c r="XCB12" s="925"/>
      <c r="XCC12" s="925"/>
      <c r="XCD12" s="925"/>
      <c r="XCE12" s="925"/>
      <c r="XCF12" s="925"/>
      <c r="XCG12" s="925"/>
      <c r="XCH12" s="925"/>
      <c r="XCI12" s="925"/>
      <c r="XCJ12" s="925"/>
      <c r="XCK12" s="925"/>
      <c r="XCL12" s="925"/>
      <c r="XCM12" s="925"/>
      <c r="XCN12" s="925"/>
      <c r="XCO12" s="925"/>
      <c r="XCP12" s="926"/>
      <c r="XCQ12" s="924"/>
      <c r="XCR12" s="925"/>
      <c r="XCS12" s="925"/>
      <c r="XCT12" s="925"/>
      <c r="XCU12" s="925"/>
      <c r="XCV12" s="925"/>
      <c r="XCW12" s="925"/>
      <c r="XCX12" s="925"/>
      <c r="XCY12" s="925"/>
      <c r="XCZ12" s="925"/>
      <c r="XDA12" s="925"/>
      <c r="XDB12" s="925"/>
      <c r="XDC12" s="925"/>
      <c r="XDD12" s="925"/>
      <c r="XDE12" s="925"/>
      <c r="XDF12" s="925"/>
      <c r="XDG12" s="925"/>
      <c r="XDH12" s="925"/>
      <c r="XDI12" s="925"/>
      <c r="XDJ12" s="926"/>
      <c r="XDK12" s="924"/>
      <c r="XDL12" s="925"/>
      <c r="XDM12" s="925"/>
      <c r="XDN12" s="925"/>
      <c r="XDO12" s="925"/>
      <c r="XDP12" s="925"/>
      <c r="XDQ12" s="925"/>
      <c r="XDR12" s="925"/>
      <c r="XDS12" s="925"/>
      <c r="XDT12" s="925"/>
      <c r="XDU12" s="925"/>
      <c r="XDV12" s="925"/>
      <c r="XDW12" s="925"/>
      <c r="XDX12" s="925"/>
      <c r="XDY12" s="925"/>
      <c r="XDZ12" s="925"/>
      <c r="XEA12" s="925"/>
      <c r="XEB12" s="925"/>
      <c r="XEC12" s="925"/>
      <c r="XED12" s="926"/>
      <c r="XEE12" s="924"/>
      <c r="XEF12" s="925"/>
      <c r="XEG12" s="925"/>
      <c r="XEH12" s="925"/>
      <c r="XEI12" s="925"/>
      <c r="XEJ12" s="925"/>
      <c r="XEK12" s="925"/>
      <c r="XEL12" s="925"/>
      <c r="XEM12" s="925"/>
      <c r="XEN12" s="925"/>
      <c r="XEO12" s="925"/>
      <c r="XEP12" s="925"/>
      <c r="XEQ12" s="925"/>
      <c r="XER12" s="925"/>
      <c r="XES12" s="925"/>
      <c r="XET12" s="925"/>
      <c r="XEU12" s="925"/>
      <c r="XEV12" s="925"/>
      <c r="XEW12" s="925"/>
      <c r="XEX12" s="926"/>
      <c r="XEY12" s="924"/>
      <c r="XEZ12" s="925"/>
      <c r="XFA12" s="925"/>
      <c r="XFB12" s="925"/>
    </row>
    <row r="13" spans="1:16382" ht="15.75" customHeight="1">
      <c r="A13" s="586"/>
      <c r="B13" s="557"/>
      <c r="C13" s="557"/>
      <c r="D13" s="557"/>
      <c r="E13" s="557"/>
      <c r="F13" s="557"/>
      <c r="G13" s="557"/>
      <c r="H13" s="557"/>
      <c r="I13" s="893" t="s">
        <v>31</v>
      </c>
      <c r="J13" s="876" t="s">
        <v>32</v>
      </c>
      <c r="K13" s="873" t="s">
        <v>33</v>
      </c>
      <c r="L13" s="873" t="s">
        <v>34</v>
      </c>
      <c r="M13" s="878" t="s">
        <v>505</v>
      </c>
      <c r="N13" s="881" t="s">
        <v>506</v>
      </c>
      <c r="O13" s="873" t="s">
        <v>36</v>
      </c>
      <c r="P13" s="873" t="s">
        <v>37</v>
      </c>
      <c r="Q13" s="876" t="s">
        <v>507</v>
      </c>
      <c r="R13" s="884" t="s">
        <v>3</v>
      </c>
      <c r="S13" s="884" t="s">
        <v>5</v>
      </c>
      <c r="T13" s="884" t="s">
        <v>7</v>
      </c>
      <c r="U13" s="886" t="s">
        <v>508</v>
      </c>
    </row>
    <row r="14" spans="1:16382" ht="15.75">
      <c r="A14" s="586"/>
      <c r="B14" s="557"/>
      <c r="C14" s="557"/>
      <c r="D14" s="557"/>
      <c r="E14" s="557"/>
      <c r="F14" s="557"/>
      <c r="G14" s="557"/>
      <c r="H14" s="557"/>
      <c r="I14" s="893"/>
      <c r="J14" s="876"/>
      <c r="K14" s="873"/>
      <c r="L14" s="873"/>
      <c r="M14" s="878"/>
      <c r="N14" s="881"/>
      <c r="O14" s="873"/>
      <c r="P14" s="873"/>
      <c r="Q14" s="876"/>
      <c r="R14" s="884"/>
      <c r="S14" s="884"/>
      <c r="T14" s="884"/>
      <c r="U14" s="887"/>
    </row>
    <row r="15" spans="1:16382" s="562" customFormat="1" ht="47.25">
      <c r="A15" s="587" t="s">
        <v>1964</v>
      </c>
      <c r="B15" s="560" t="s">
        <v>1965</v>
      </c>
      <c r="C15" s="560" t="s">
        <v>1966</v>
      </c>
      <c r="D15" s="560" t="s">
        <v>1967</v>
      </c>
      <c r="E15" s="560" t="s">
        <v>2006</v>
      </c>
      <c r="F15" s="560" t="s">
        <v>2007</v>
      </c>
      <c r="G15" s="560" t="s">
        <v>2008</v>
      </c>
      <c r="H15" s="560" t="s">
        <v>2009</v>
      </c>
      <c r="I15" s="894"/>
      <c r="J15" s="877"/>
      <c r="K15" s="874"/>
      <c r="L15" s="874"/>
      <c r="M15" s="879"/>
      <c r="N15" s="882"/>
      <c r="O15" s="874"/>
      <c r="P15" s="874"/>
      <c r="Q15" s="877"/>
      <c r="R15" s="885"/>
      <c r="S15" s="885"/>
      <c r="T15" s="885"/>
      <c r="U15" s="888"/>
    </row>
    <row r="16" spans="1:16382" s="571" customFormat="1" ht="19.5" customHeight="1">
      <c r="A16" s="199" t="s">
        <v>866</v>
      </c>
      <c r="B16" s="622" t="s">
        <v>866</v>
      </c>
      <c r="C16" s="623" t="s">
        <v>866</v>
      </c>
      <c r="D16" s="623" t="s">
        <v>866</v>
      </c>
      <c r="E16" s="164" t="s">
        <v>866</v>
      </c>
      <c r="F16" s="110"/>
      <c r="G16" s="110"/>
      <c r="H16" s="110"/>
      <c r="I16" s="200" t="s">
        <v>867</v>
      </c>
      <c r="J16" s="572" t="s">
        <v>868</v>
      </c>
      <c r="K16" s="572" t="s">
        <v>869</v>
      </c>
      <c r="L16" s="573" t="s">
        <v>521</v>
      </c>
      <c r="M16" s="126">
        <v>500000</v>
      </c>
      <c r="N16" s="114">
        <v>732854</v>
      </c>
      <c r="O16" s="569">
        <v>43308</v>
      </c>
      <c r="P16" s="113">
        <v>1</v>
      </c>
      <c r="Q16" s="113">
        <v>1</v>
      </c>
      <c r="R16" s="114">
        <v>40072.20000000007</v>
      </c>
      <c r="S16" s="114">
        <v>692781.79999999993</v>
      </c>
      <c r="T16" s="126">
        <f t="shared" ref="T16:T26" si="0">N16-R16-S16</f>
        <v>0</v>
      </c>
      <c r="U16" s="615" t="s">
        <v>870</v>
      </c>
    </row>
    <row r="17" spans="1:21" s="571" customFormat="1" ht="21" customHeight="1">
      <c r="A17" s="199">
        <v>442</v>
      </c>
      <c r="B17" s="622">
        <v>442</v>
      </c>
      <c r="C17" s="623">
        <v>442</v>
      </c>
      <c r="D17" s="623">
        <v>442</v>
      </c>
      <c r="E17" s="164">
        <v>442</v>
      </c>
      <c r="F17" s="110"/>
      <c r="G17" s="110"/>
      <c r="H17" s="110"/>
      <c r="I17" s="200" t="s">
        <v>871</v>
      </c>
      <c r="J17" s="572" t="s">
        <v>872</v>
      </c>
      <c r="K17" s="572" t="s">
        <v>869</v>
      </c>
      <c r="L17" s="573" t="s">
        <v>521</v>
      </c>
      <c r="M17" s="126">
        <v>250000</v>
      </c>
      <c r="N17" s="126">
        <v>206086</v>
      </c>
      <c r="O17" s="569">
        <v>43561</v>
      </c>
      <c r="P17" s="113">
        <v>1</v>
      </c>
      <c r="Q17" s="113">
        <v>0</v>
      </c>
      <c r="R17" s="114">
        <v>206086</v>
      </c>
      <c r="S17" s="126">
        <v>0</v>
      </c>
      <c r="T17" s="126">
        <f t="shared" si="0"/>
        <v>0</v>
      </c>
      <c r="U17" s="615" t="s">
        <v>1296</v>
      </c>
    </row>
    <row r="18" spans="1:21" s="571" customFormat="1" ht="19.5" customHeight="1">
      <c r="A18" s="199">
        <v>504</v>
      </c>
      <c r="B18" s="622">
        <v>504</v>
      </c>
      <c r="C18" s="623">
        <v>504</v>
      </c>
      <c r="D18" s="623">
        <v>504</v>
      </c>
      <c r="E18" s="164">
        <v>504</v>
      </c>
      <c r="F18" s="110"/>
      <c r="G18" s="110"/>
      <c r="H18" s="110"/>
      <c r="I18" s="200" t="s">
        <v>873</v>
      </c>
      <c r="J18" s="572" t="s">
        <v>874</v>
      </c>
      <c r="K18" s="572" t="s">
        <v>869</v>
      </c>
      <c r="L18" s="573" t="s">
        <v>521</v>
      </c>
      <c r="M18" s="126">
        <v>250000</v>
      </c>
      <c r="N18" s="126">
        <v>206086</v>
      </c>
      <c r="O18" s="569">
        <v>43561</v>
      </c>
      <c r="P18" s="113">
        <v>1</v>
      </c>
      <c r="Q18" s="113">
        <v>0</v>
      </c>
      <c r="R18" s="114">
        <v>206086</v>
      </c>
      <c r="S18" s="126">
        <v>0</v>
      </c>
      <c r="T18" s="126">
        <f t="shared" si="0"/>
        <v>0</v>
      </c>
      <c r="U18" s="615" t="s">
        <v>1296</v>
      </c>
    </row>
    <row r="19" spans="1:21" s="571" customFormat="1" ht="19.5" customHeight="1">
      <c r="A19" s="199">
        <v>630</v>
      </c>
      <c r="B19" s="622">
        <v>630</v>
      </c>
      <c r="C19" s="623">
        <v>630</v>
      </c>
      <c r="D19" s="623">
        <v>630</v>
      </c>
      <c r="E19" s="164">
        <v>630</v>
      </c>
      <c r="F19" s="110"/>
      <c r="G19" s="110"/>
      <c r="H19" s="110"/>
      <c r="I19" s="200" t="s">
        <v>875</v>
      </c>
      <c r="J19" s="572" t="s">
        <v>876</v>
      </c>
      <c r="K19" s="572" t="s">
        <v>869</v>
      </c>
      <c r="L19" s="573" t="s">
        <v>521</v>
      </c>
      <c r="M19" s="126">
        <v>450000</v>
      </c>
      <c r="N19" s="126">
        <v>450000</v>
      </c>
      <c r="O19" s="569">
        <v>43804</v>
      </c>
      <c r="P19" s="113">
        <v>0</v>
      </c>
      <c r="Q19" s="113">
        <v>0</v>
      </c>
      <c r="R19" s="126">
        <v>0</v>
      </c>
      <c r="S19" s="126">
        <v>0</v>
      </c>
      <c r="T19" s="126">
        <f t="shared" si="0"/>
        <v>450000</v>
      </c>
      <c r="U19" s="615"/>
    </row>
    <row r="20" spans="1:21" s="571" customFormat="1" ht="33" customHeight="1">
      <c r="A20" s="199">
        <v>712</v>
      </c>
      <c r="B20" s="622">
        <v>712</v>
      </c>
      <c r="C20" s="623">
        <v>712</v>
      </c>
      <c r="D20" s="623">
        <v>712</v>
      </c>
      <c r="E20" s="164">
        <v>712</v>
      </c>
      <c r="F20" s="110"/>
      <c r="G20" s="110"/>
      <c r="H20" s="110"/>
      <c r="I20" s="200" t="s">
        <v>877</v>
      </c>
      <c r="J20" s="572" t="s">
        <v>878</v>
      </c>
      <c r="K20" s="572" t="s">
        <v>869</v>
      </c>
      <c r="L20" s="573" t="s">
        <v>521</v>
      </c>
      <c r="M20" s="126">
        <v>250000</v>
      </c>
      <c r="N20" s="126">
        <v>243579</v>
      </c>
      <c r="O20" s="569">
        <v>43630</v>
      </c>
      <c r="P20" s="113">
        <v>1</v>
      </c>
      <c r="Q20" s="113">
        <v>0</v>
      </c>
      <c r="R20" s="114">
        <v>243579</v>
      </c>
      <c r="S20" s="126">
        <v>0</v>
      </c>
      <c r="T20" s="126">
        <f t="shared" si="0"/>
        <v>0</v>
      </c>
      <c r="U20" s="615" t="s">
        <v>1296</v>
      </c>
    </row>
    <row r="21" spans="1:21" s="571" customFormat="1" ht="19.5" customHeight="1">
      <c r="A21" s="199">
        <v>743</v>
      </c>
      <c r="B21" s="622">
        <v>743</v>
      </c>
      <c r="C21" s="623">
        <v>743</v>
      </c>
      <c r="D21" s="623">
        <v>743</v>
      </c>
      <c r="E21" s="164">
        <v>743</v>
      </c>
      <c r="F21" s="110"/>
      <c r="G21" s="110"/>
      <c r="H21" s="110"/>
      <c r="I21" s="200" t="s">
        <v>879</v>
      </c>
      <c r="J21" s="572" t="s">
        <v>880</v>
      </c>
      <c r="K21" s="572" t="s">
        <v>869</v>
      </c>
      <c r="L21" s="573" t="s">
        <v>521</v>
      </c>
      <c r="M21" s="126">
        <v>400000</v>
      </c>
      <c r="N21" s="126">
        <v>457672</v>
      </c>
      <c r="O21" s="569">
        <v>43469</v>
      </c>
      <c r="P21" s="113">
        <v>1</v>
      </c>
      <c r="Q21" s="113">
        <v>0</v>
      </c>
      <c r="R21" s="114">
        <v>457672</v>
      </c>
      <c r="S21" s="114">
        <v>0</v>
      </c>
      <c r="T21" s="126">
        <f t="shared" si="0"/>
        <v>0</v>
      </c>
      <c r="U21" s="615" t="s">
        <v>881</v>
      </c>
    </row>
    <row r="22" spans="1:21" s="571" customFormat="1" ht="19.5" customHeight="1">
      <c r="A22" s="201"/>
      <c r="B22" s="201"/>
      <c r="C22" s="164" t="s">
        <v>882</v>
      </c>
      <c r="D22" s="164" t="s">
        <v>882</v>
      </c>
      <c r="E22" s="164" t="s">
        <v>882</v>
      </c>
      <c r="F22" s="127"/>
      <c r="G22" s="127"/>
      <c r="H22" s="127"/>
      <c r="I22" s="200" t="s">
        <v>883</v>
      </c>
      <c r="J22" s="572" t="s">
        <v>884</v>
      </c>
      <c r="K22" s="572" t="s">
        <v>869</v>
      </c>
      <c r="L22" s="573" t="s">
        <v>521</v>
      </c>
      <c r="M22" s="126"/>
      <c r="N22" s="624">
        <v>243579</v>
      </c>
      <c r="O22" s="569">
        <v>43630</v>
      </c>
      <c r="P22" s="113">
        <v>1</v>
      </c>
      <c r="Q22" s="113">
        <v>0</v>
      </c>
      <c r="R22" s="114">
        <v>243579</v>
      </c>
      <c r="S22" s="126">
        <v>0</v>
      </c>
      <c r="T22" s="126">
        <f t="shared" si="0"/>
        <v>0</v>
      </c>
      <c r="U22" s="615" t="s">
        <v>1296</v>
      </c>
    </row>
    <row r="23" spans="1:21" s="571" customFormat="1" ht="19.5" customHeight="1">
      <c r="A23" s="201"/>
      <c r="B23" s="201"/>
      <c r="C23" s="164" t="s">
        <v>886</v>
      </c>
      <c r="D23" s="164" t="s">
        <v>886</v>
      </c>
      <c r="E23" s="164" t="s">
        <v>886</v>
      </c>
      <c r="F23" s="127"/>
      <c r="G23" s="127"/>
      <c r="H23" s="127"/>
      <c r="I23" s="200" t="s">
        <v>887</v>
      </c>
      <c r="J23" s="572" t="s">
        <v>888</v>
      </c>
      <c r="K23" s="572" t="s">
        <v>869</v>
      </c>
      <c r="L23" s="573" t="s">
        <v>521</v>
      </c>
      <c r="M23" s="126"/>
      <c r="N23" s="624">
        <v>234454</v>
      </c>
      <c r="O23" s="569">
        <v>43632</v>
      </c>
      <c r="P23" s="113">
        <v>1</v>
      </c>
      <c r="Q23" s="113">
        <v>0</v>
      </c>
      <c r="R23" s="114">
        <v>234454</v>
      </c>
      <c r="S23" s="126">
        <v>0</v>
      </c>
      <c r="T23" s="126">
        <f t="shared" si="0"/>
        <v>0</v>
      </c>
      <c r="U23" s="615" t="s">
        <v>1296</v>
      </c>
    </row>
    <row r="24" spans="1:21" s="571" customFormat="1" ht="19.5" customHeight="1">
      <c r="A24" s="201"/>
      <c r="B24" s="201"/>
      <c r="C24" s="164" t="s">
        <v>889</v>
      </c>
      <c r="D24" s="164" t="s">
        <v>889</v>
      </c>
      <c r="E24" s="164" t="s">
        <v>889</v>
      </c>
      <c r="F24" s="127"/>
      <c r="G24" s="127"/>
      <c r="H24" s="127"/>
      <c r="I24" s="200" t="s">
        <v>890</v>
      </c>
      <c r="J24" s="572" t="s">
        <v>891</v>
      </c>
      <c r="K24" s="572" t="s">
        <v>869</v>
      </c>
      <c r="L24" s="573" t="s">
        <v>521</v>
      </c>
      <c r="M24" s="126"/>
      <c r="N24" s="624">
        <v>228445</v>
      </c>
      <c r="O24" s="569">
        <v>43630</v>
      </c>
      <c r="P24" s="113">
        <v>1</v>
      </c>
      <c r="Q24" s="113">
        <v>0</v>
      </c>
      <c r="R24" s="114">
        <v>228445</v>
      </c>
      <c r="S24" s="126">
        <v>0</v>
      </c>
      <c r="T24" s="126">
        <f t="shared" si="0"/>
        <v>0</v>
      </c>
      <c r="U24" s="615" t="s">
        <v>1296</v>
      </c>
    </row>
    <row r="25" spans="1:21" s="571" customFormat="1" ht="19.5" customHeight="1">
      <c r="A25" s="201"/>
      <c r="B25" s="201"/>
      <c r="C25" s="164" t="s">
        <v>892</v>
      </c>
      <c r="D25" s="164" t="s">
        <v>892</v>
      </c>
      <c r="E25" s="164" t="s">
        <v>892</v>
      </c>
      <c r="F25" s="127"/>
      <c r="G25" s="127"/>
      <c r="H25" s="127"/>
      <c r="I25" s="200" t="s">
        <v>893</v>
      </c>
      <c r="J25" s="572" t="s">
        <v>894</v>
      </c>
      <c r="K25" s="572" t="s">
        <v>869</v>
      </c>
      <c r="L25" s="573" t="s">
        <v>521</v>
      </c>
      <c r="M25" s="126"/>
      <c r="N25" s="624">
        <v>228445</v>
      </c>
      <c r="O25" s="569">
        <v>43630</v>
      </c>
      <c r="P25" s="113">
        <v>1</v>
      </c>
      <c r="Q25" s="113">
        <v>0</v>
      </c>
      <c r="R25" s="114">
        <v>228445</v>
      </c>
      <c r="S25" s="126">
        <v>0</v>
      </c>
      <c r="T25" s="126">
        <f t="shared" si="0"/>
        <v>0</v>
      </c>
      <c r="U25" s="615" t="s">
        <v>1296</v>
      </c>
    </row>
    <row r="26" spans="1:21" s="571" customFormat="1" ht="19.5" customHeight="1">
      <c r="A26" s="201"/>
      <c r="B26" s="201"/>
      <c r="C26" s="164" t="s">
        <v>895</v>
      </c>
      <c r="D26" s="164" t="s">
        <v>895</v>
      </c>
      <c r="E26" s="164" t="s">
        <v>895</v>
      </c>
      <c r="F26" s="127"/>
      <c r="G26" s="127"/>
      <c r="H26" s="127"/>
      <c r="I26" s="200" t="s">
        <v>896</v>
      </c>
      <c r="J26" s="572" t="s">
        <v>897</v>
      </c>
      <c r="K26" s="572" t="s">
        <v>869</v>
      </c>
      <c r="L26" s="573" t="s">
        <v>521</v>
      </c>
      <c r="M26" s="126"/>
      <c r="N26" s="624">
        <v>234454</v>
      </c>
      <c r="O26" s="569">
        <v>43632</v>
      </c>
      <c r="P26" s="113">
        <v>1</v>
      </c>
      <c r="Q26" s="113">
        <v>0</v>
      </c>
      <c r="R26" s="114">
        <v>234454</v>
      </c>
      <c r="S26" s="126">
        <v>0</v>
      </c>
      <c r="T26" s="126">
        <f t="shared" si="0"/>
        <v>0</v>
      </c>
      <c r="U26" s="615" t="s">
        <v>1296</v>
      </c>
    </row>
    <row r="27" spans="1:21" s="571" customFormat="1" ht="21" customHeight="1">
      <c r="A27" s="927" t="s">
        <v>1297</v>
      </c>
      <c r="B27" s="928"/>
      <c r="C27" s="928"/>
      <c r="D27" s="928"/>
      <c r="E27" s="928"/>
      <c r="F27" s="928"/>
      <c r="G27" s="928"/>
      <c r="H27" s="928"/>
      <c r="I27" s="928"/>
      <c r="J27" s="928"/>
      <c r="K27" s="928"/>
      <c r="L27" s="929"/>
      <c r="M27" s="128">
        <f>SUM(M16:M26)</f>
        <v>2100000</v>
      </c>
      <c r="N27" s="128">
        <f>SUM(N16:N26)</f>
        <v>3465654</v>
      </c>
      <c r="O27" s="625"/>
      <c r="P27" s="129"/>
      <c r="Q27" s="129"/>
      <c r="R27" s="128">
        <f>SUM(R16:R26)</f>
        <v>2322872.2000000002</v>
      </c>
      <c r="S27" s="128">
        <f>SUM(S16:S26)</f>
        <v>692781.79999999993</v>
      </c>
      <c r="T27" s="128">
        <f>SUM(T16:T26)</f>
        <v>450000</v>
      </c>
      <c r="U27" s="626"/>
    </row>
    <row r="28" spans="1:21" s="571" customFormat="1" ht="40.5" customHeight="1">
      <c r="A28" s="199">
        <v>461</v>
      </c>
      <c r="B28" s="574">
        <v>461</v>
      </c>
      <c r="C28" s="574">
        <v>461</v>
      </c>
      <c r="D28" s="574">
        <v>461</v>
      </c>
      <c r="E28" s="164">
        <v>461</v>
      </c>
      <c r="F28" s="110"/>
      <c r="G28" s="110"/>
      <c r="H28" s="110"/>
      <c r="I28" s="200" t="s">
        <v>898</v>
      </c>
      <c r="J28" s="572" t="s">
        <v>872</v>
      </c>
      <c r="K28" s="572" t="s">
        <v>869</v>
      </c>
      <c r="L28" s="573" t="s">
        <v>521</v>
      </c>
      <c r="M28" s="126">
        <v>250000</v>
      </c>
      <c r="N28" s="126">
        <v>200000</v>
      </c>
      <c r="O28" s="569">
        <v>43863</v>
      </c>
      <c r="P28" s="113">
        <v>0</v>
      </c>
      <c r="Q28" s="113">
        <v>0</v>
      </c>
      <c r="R28" s="126">
        <v>0</v>
      </c>
      <c r="S28" s="126">
        <v>0</v>
      </c>
      <c r="T28" s="126">
        <f t="shared" ref="T28:T33" si="1">N28-R28-S28</f>
        <v>200000</v>
      </c>
      <c r="U28" s="615"/>
    </row>
    <row r="29" spans="1:21" s="571" customFormat="1" ht="19.5" customHeight="1">
      <c r="A29" s="199">
        <v>705</v>
      </c>
      <c r="B29" s="574">
        <v>705</v>
      </c>
      <c r="C29" s="574">
        <v>705</v>
      </c>
      <c r="D29" s="574">
        <v>705</v>
      </c>
      <c r="E29" s="164">
        <v>705</v>
      </c>
      <c r="F29" s="110"/>
      <c r="G29" s="110"/>
      <c r="H29" s="110"/>
      <c r="I29" s="200" t="s">
        <v>899</v>
      </c>
      <c r="J29" s="572" t="s">
        <v>900</v>
      </c>
      <c r="K29" s="572" t="s">
        <v>869</v>
      </c>
      <c r="L29" s="573" t="s">
        <v>521</v>
      </c>
      <c r="M29" s="126">
        <v>250000</v>
      </c>
      <c r="N29" s="126">
        <v>450000</v>
      </c>
      <c r="O29" s="569">
        <v>43880</v>
      </c>
      <c r="P29" s="113">
        <v>0</v>
      </c>
      <c r="Q29" s="113">
        <v>0</v>
      </c>
      <c r="R29" s="126">
        <v>0</v>
      </c>
      <c r="S29" s="126">
        <v>0</v>
      </c>
      <c r="T29" s="126">
        <f t="shared" si="1"/>
        <v>450000</v>
      </c>
      <c r="U29" s="615"/>
    </row>
    <row r="30" spans="1:21" s="571" customFormat="1" ht="19.5" customHeight="1">
      <c r="A30" s="199">
        <v>719</v>
      </c>
      <c r="B30" s="574">
        <v>719</v>
      </c>
      <c r="C30" s="574">
        <v>719</v>
      </c>
      <c r="D30" s="574">
        <v>719</v>
      </c>
      <c r="E30" s="164">
        <v>719</v>
      </c>
      <c r="F30" s="110"/>
      <c r="G30" s="110"/>
      <c r="H30" s="110"/>
      <c r="I30" s="200" t="s">
        <v>901</v>
      </c>
      <c r="J30" s="572" t="s">
        <v>902</v>
      </c>
      <c r="K30" s="572" t="s">
        <v>869</v>
      </c>
      <c r="L30" s="573" t="s">
        <v>521</v>
      </c>
      <c r="M30" s="126">
        <v>450000</v>
      </c>
      <c r="N30" s="126">
        <v>450000</v>
      </c>
      <c r="O30" s="569">
        <v>43837</v>
      </c>
      <c r="P30" s="113">
        <v>0</v>
      </c>
      <c r="Q30" s="113">
        <v>0</v>
      </c>
      <c r="R30" s="126">
        <v>0</v>
      </c>
      <c r="S30" s="126">
        <v>0</v>
      </c>
      <c r="T30" s="126">
        <f t="shared" si="1"/>
        <v>450000</v>
      </c>
      <c r="U30" s="615"/>
    </row>
    <row r="31" spans="1:21" s="571" customFormat="1" ht="19.5" customHeight="1">
      <c r="A31" s="199">
        <v>732</v>
      </c>
      <c r="B31" s="574">
        <v>732</v>
      </c>
      <c r="C31" s="574">
        <v>732</v>
      </c>
      <c r="D31" s="574">
        <v>732</v>
      </c>
      <c r="E31" s="164">
        <v>732</v>
      </c>
      <c r="F31" s="110"/>
      <c r="G31" s="110"/>
      <c r="H31" s="110"/>
      <c r="I31" s="200" t="s">
        <v>903</v>
      </c>
      <c r="J31" s="572" t="s">
        <v>904</v>
      </c>
      <c r="K31" s="572" t="s">
        <v>869</v>
      </c>
      <c r="L31" s="573" t="s">
        <v>521</v>
      </c>
      <c r="M31" s="126">
        <v>400000</v>
      </c>
      <c r="N31" s="126">
        <v>400000</v>
      </c>
      <c r="O31" s="569">
        <v>43797</v>
      </c>
      <c r="P31" s="113">
        <v>0</v>
      </c>
      <c r="Q31" s="113">
        <v>0</v>
      </c>
      <c r="R31" s="126">
        <v>0</v>
      </c>
      <c r="S31" s="126">
        <v>0</v>
      </c>
      <c r="T31" s="126">
        <f t="shared" si="1"/>
        <v>400000</v>
      </c>
      <c r="U31" s="615"/>
    </row>
    <row r="32" spans="1:21" s="571" customFormat="1" ht="19.5" customHeight="1">
      <c r="A32" s="201"/>
      <c r="B32" s="201"/>
      <c r="C32" s="574" t="s">
        <v>905</v>
      </c>
      <c r="D32" s="574" t="s">
        <v>905</v>
      </c>
      <c r="E32" s="164" t="s">
        <v>905</v>
      </c>
      <c r="F32" s="110"/>
      <c r="G32" s="110"/>
      <c r="H32" s="110"/>
      <c r="I32" s="200" t="s">
        <v>906</v>
      </c>
      <c r="J32" s="572" t="s">
        <v>907</v>
      </c>
      <c r="K32" s="572" t="s">
        <v>869</v>
      </c>
      <c r="L32" s="573" t="s">
        <v>521</v>
      </c>
      <c r="M32" s="126"/>
      <c r="N32" s="126">
        <v>510000</v>
      </c>
      <c r="O32" s="569">
        <v>43908</v>
      </c>
      <c r="P32" s="113">
        <v>0</v>
      </c>
      <c r="Q32" s="113">
        <v>0</v>
      </c>
      <c r="R32" s="126">
        <v>0</v>
      </c>
      <c r="S32" s="126">
        <v>0</v>
      </c>
      <c r="T32" s="126">
        <f t="shared" si="1"/>
        <v>510000</v>
      </c>
      <c r="U32" s="615" t="s">
        <v>885</v>
      </c>
    </row>
    <row r="33" spans="1:16382" s="571" customFormat="1" ht="30.75" customHeight="1">
      <c r="A33" s="199" t="s">
        <v>916</v>
      </c>
      <c r="B33" s="574" t="s">
        <v>916</v>
      </c>
      <c r="C33" s="574" t="s">
        <v>916</v>
      </c>
      <c r="D33" s="574" t="s">
        <v>916</v>
      </c>
      <c r="E33" s="164" t="s">
        <v>916</v>
      </c>
      <c r="F33" s="110"/>
      <c r="G33" s="110"/>
      <c r="H33" s="110"/>
      <c r="I33" s="202"/>
      <c r="J33" s="572" t="s">
        <v>917</v>
      </c>
      <c r="K33" s="572" t="s">
        <v>869</v>
      </c>
      <c r="L33" s="573" t="s">
        <v>521</v>
      </c>
      <c r="M33" s="126">
        <v>2550000</v>
      </c>
      <c r="N33" s="126">
        <v>524346</v>
      </c>
      <c r="O33" s="569">
        <v>43738</v>
      </c>
      <c r="P33" s="113">
        <v>0</v>
      </c>
      <c r="Q33" s="113">
        <v>0</v>
      </c>
      <c r="R33" s="126">
        <v>0</v>
      </c>
      <c r="S33" s="126">
        <v>0</v>
      </c>
      <c r="T33" s="126">
        <f t="shared" si="1"/>
        <v>524346</v>
      </c>
      <c r="U33" s="615"/>
    </row>
    <row r="34" spans="1:16382" s="571" customFormat="1" ht="21.75" customHeight="1">
      <c r="A34" s="927" t="s">
        <v>1298</v>
      </c>
      <c r="B34" s="928"/>
      <c r="C34" s="928"/>
      <c r="D34" s="928"/>
      <c r="E34" s="928"/>
      <c r="F34" s="928"/>
      <c r="G34" s="928"/>
      <c r="H34" s="928"/>
      <c r="I34" s="928"/>
      <c r="J34" s="928"/>
      <c r="K34" s="928"/>
      <c r="L34" s="929"/>
      <c r="M34" s="128">
        <f>SUM(M28:M33)</f>
        <v>3900000</v>
      </c>
      <c r="N34" s="128">
        <f>SUM(N28:N33)</f>
        <v>2534346</v>
      </c>
      <c r="O34" s="625"/>
      <c r="P34" s="129"/>
      <c r="Q34" s="129"/>
      <c r="R34" s="128">
        <f>SUM(R28:R33)</f>
        <v>0</v>
      </c>
      <c r="S34" s="128">
        <f>SUM(S28:S33)</f>
        <v>0</v>
      </c>
      <c r="T34" s="128">
        <f>SUM(T28:T33)</f>
        <v>2534346</v>
      </c>
      <c r="U34" s="626"/>
    </row>
    <row r="35" spans="1:16382" s="571" customFormat="1" ht="19.5" customHeight="1">
      <c r="A35" s="203">
        <v>615</v>
      </c>
      <c r="B35" s="627">
        <v>615</v>
      </c>
      <c r="C35" s="627">
        <v>615</v>
      </c>
      <c r="D35" s="627">
        <v>615</v>
      </c>
      <c r="E35" s="628">
        <v>615</v>
      </c>
      <c r="F35" s="130"/>
      <c r="G35" s="130"/>
      <c r="H35" s="130"/>
      <c r="I35" s="204" t="s">
        <v>918</v>
      </c>
      <c r="J35" s="629" t="s">
        <v>876</v>
      </c>
      <c r="K35" s="629" t="s">
        <v>869</v>
      </c>
      <c r="L35" s="630" t="s">
        <v>521</v>
      </c>
      <c r="M35" s="131"/>
      <c r="N35" s="131"/>
      <c r="O35" s="631"/>
      <c r="P35" s="132"/>
      <c r="Q35" s="132"/>
      <c r="R35" s="131"/>
      <c r="S35" s="131"/>
      <c r="T35" s="131"/>
      <c r="U35" s="632" t="s">
        <v>919</v>
      </c>
    </row>
    <row r="36" spans="1:16382" s="571" customFormat="1" ht="19.5" customHeight="1">
      <c r="A36" s="203">
        <v>648</v>
      </c>
      <c r="B36" s="627">
        <v>648</v>
      </c>
      <c r="C36" s="627">
        <v>648</v>
      </c>
      <c r="D36" s="627">
        <v>648</v>
      </c>
      <c r="E36" s="628">
        <v>648</v>
      </c>
      <c r="F36" s="130"/>
      <c r="G36" s="130"/>
      <c r="H36" s="130"/>
      <c r="I36" s="204" t="s">
        <v>920</v>
      </c>
      <c r="J36" s="629" t="s">
        <v>876</v>
      </c>
      <c r="K36" s="629" t="s">
        <v>869</v>
      </c>
      <c r="L36" s="630" t="s">
        <v>521</v>
      </c>
      <c r="M36" s="131"/>
      <c r="N36" s="131"/>
      <c r="O36" s="631"/>
      <c r="P36" s="132"/>
      <c r="Q36" s="132"/>
      <c r="R36" s="131"/>
      <c r="S36" s="131"/>
      <c r="T36" s="131"/>
      <c r="U36" s="632" t="s">
        <v>919</v>
      </c>
    </row>
    <row r="37" spans="1:16382" s="571" customFormat="1" ht="19.5" customHeight="1">
      <c r="A37" s="203">
        <v>700</v>
      </c>
      <c r="B37" s="627">
        <v>700</v>
      </c>
      <c r="C37" s="627">
        <v>700</v>
      </c>
      <c r="D37" s="627">
        <v>700</v>
      </c>
      <c r="E37" s="628">
        <v>700</v>
      </c>
      <c r="F37" s="130"/>
      <c r="G37" s="130"/>
      <c r="H37" s="130"/>
      <c r="I37" s="204" t="s">
        <v>921</v>
      </c>
      <c r="J37" s="629" t="s">
        <v>922</v>
      </c>
      <c r="K37" s="629" t="s">
        <v>869</v>
      </c>
      <c r="L37" s="630" t="s">
        <v>521</v>
      </c>
      <c r="M37" s="131"/>
      <c r="N37" s="131"/>
      <c r="O37" s="631"/>
      <c r="P37" s="132"/>
      <c r="Q37" s="132"/>
      <c r="R37" s="131"/>
      <c r="S37" s="131"/>
      <c r="T37" s="131"/>
      <c r="U37" s="632" t="s">
        <v>919</v>
      </c>
    </row>
    <row r="38" spans="1:16382" s="571" customFormat="1" ht="33" customHeight="1">
      <c r="A38" s="203">
        <v>706</v>
      </c>
      <c r="B38" s="627">
        <v>706</v>
      </c>
      <c r="C38" s="627">
        <v>706</v>
      </c>
      <c r="D38" s="627">
        <v>706</v>
      </c>
      <c r="E38" s="628">
        <v>706</v>
      </c>
      <c r="F38" s="130"/>
      <c r="G38" s="130"/>
      <c r="H38" s="130"/>
      <c r="I38" s="204" t="s">
        <v>923</v>
      </c>
      <c r="J38" s="629" t="s">
        <v>924</v>
      </c>
      <c r="K38" s="629" t="s">
        <v>869</v>
      </c>
      <c r="L38" s="630" t="s">
        <v>521</v>
      </c>
      <c r="M38" s="131"/>
      <c r="N38" s="131"/>
      <c r="O38" s="631"/>
      <c r="P38" s="132"/>
      <c r="Q38" s="132"/>
      <c r="R38" s="131"/>
      <c r="S38" s="131"/>
      <c r="T38" s="131"/>
      <c r="U38" s="632" t="s">
        <v>919</v>
      </c>
    </row>
    <row r="39" spans="1:16382" s="571" customFormat="1" ht="33" customHeight="1">
      <c r="A39" s="203">
        <v>713</v>
      </c>
      <c r="B39" s="627">
        <v>713</v>
      </c>
      <c r="C39" s="627">
        <v>713</v>
      </c>
      <c r="D39" s="627">
        <v>713</v>
      </c>
      <c r="E39" s="628">
        <v>713</v>
      </c>
      <c r="F39" s="130"/>
      <c r="G39" s="130"/>
      <c r="H39" s="130"/>
      <c r="I39" s="204" t="s">
        <v>925</v>
      </c>
      <c r="J39" s="629" t="s">
        <v>924</v>
      </c>
      <c r="K39" s="629" t="s">
        <v>869</v>
      </c>
      <c r="L39" s="630" t="s">
        <v>521</v>
      </c>
      <c r="M39" s="131"/>
      <c r="N39" s="131"/>
      <c r="O39" s="631"/>
      <c r="P39" s="132"/>
      <c r="Q39" s="132"/>
      <c r="R39" s="131"/>
      <c r="S39" s="131"/>
      <c r="T39" s="131"/>
      <c r="U39" s="632" t="s">
        <v>919</v>
      </c>
    </row>
    <row r="40" spans="1:16382" s="571" customFormat="1" ht="33" customHeight="1">
      <c r="A40" s="203"/>
      <c r="B40" s="627"/>
      <c r="C40" s="627" t="s">
        <v>911</v>
      </c>
      <c r="D40" s="627" t="s">
        <v>911</v>
      </c>
      <c r="E40" s="628" t="s">
        <v>911</v>
      </c>
      <c r="F40" s="130"/>
      <c r="G40" s="130"/>
      <c r="H40" s="130"/>
      <c r="I40" s="204" t="s">
        <v>912</v>
      </c>
      <c r="J40" s="629" t="s">
        <v>1299</v>
      </c>
      <c r="K40" s="629" t="s">
        <v>869</v>
      </c>
      <c r="L40" s="630" t="s">
        <v>521</v>
      </c>
      <c r="M40" s="131"/>
      <c r="N40" s="131"/>
      <c r="O40" s="631"/>
      <c r="P40" s="132"/>
      <c r="Q40" s="132"/>
      <c r="R40" s="131"/>
      <c r="S40" s="131"/>
      <c r="T40" s="131"/>
      <c r="U40" s="632" t="s">
        <v>919</v>
      </c>
    </row>
    <row r="41" spans="1:16382" s="571" customFormat="1" ht="33" customHeight="1">
      <c r="A41" s="203"/>
      <c r="B41" s="627"/>
      <c r="C41" s="627" t="s">
        <v>908</v>
      </c>
      <c r="D41" s="627" t="s">
        <v>908</v>
      </c>
      <c r="E41" s="628" t="s">
        <v>908</v>
      </c>
      <c r="F41" s="130"/>
      <c r="G41" s="130"/>
      <c r="H41" s="130"/>
      <c r="I41" s="204" t="s">
        <v>909</v>
      </c>
      <c r="J41" s="629" t="s">
        <v>910</v>
      </c>
      <c r="K41" s="629" t="s">
        <v>869</v>
      </c>
      <c r="L41" s="630" t="s">
        <v>521</v>
      </c>
      <c r="M41" s="131"/>
      <c r="N41" s="131"/>
      <c r="O41" s="631"/>
      <c r="P41" s="132"/>
      <c r="Q41" s="132"/>
      <c r="R41" s="131"/>
      <c r="S41" s="131"/>
      <c r="T41" s="131"/>
      <c r="U41" s="632" t="s">
        <v>1300</v>
      </c>
    </row>
    <row r="42" spans="1:16382" s="571" customFormat="1" ht="33" customHeight="1">
      <c r="A42" s="203"/>
      <c r="B42" s="627"/>
      <c r="C42" s="627" t="s">
        <v>913</v>
      </c>
      <c r="D42" s="627" t="s">
        <v>913</v>
      </c>
      <c r="E42" s="628" t="s">
        <v>913</v>
      </c>
      <c r="F42" s="130"/>
      <c r="G42" s="130"/>
      <c r="H42" s="130"/>
      <c r="I42" s="204" t="s">
        <v>914</v>
      </c>
      <c r="J42" s="629" t="s">
        <v>915</v>
      </c>
      <c r="K42" s="629" t="s">
        <v>869</v>
      </c>
      <c r="L42" s="630" t="s">
        <v>521</v>
      </c>
      <c r="M42" s="131"/>
      <c r="N42" s="131"/>
      <c r="O42" s="631"/>
      <c r="P42" s="132"/>
      <c r="Q42" s="132"/>
      <c r="R42" s="131"/>
      <c r="S42" s="131"/>
      <c r="T42" s="131"/>
      <c r="U42" s="632" t="s">
        <v>1300</v>
      </c>
    </row>
    <row r="43" spans="1:16382" s="571" customFormat="1" ht="22.5" customHeight="1">
      <c r="A43" s="927" t="s">
        <v>1301</v>
      </c>
      <c r="B43" s="928"/>
      <c r="C43" s="928"/>
      <c r="D43" s="928"/>
      <c r="E43" s="928"/>
      <c r="F43" s="928"/>
      <c r="G43" s="928"/>
      <c r="H43" s="928"/>
      <c r="I43" s="928"/>
      <c r="J43" s="928"/>
      <c r="K43" s="928"/>
      <c r="L43" s="929"/>
      <c r="M43" s="133">
        <f>SUM(M35:M39)</f>
        <v>0</v>
      </c>
      <c r="N43" s="133">
        <f>SUM(N35:N39)</f>
        <v>0</v>
      </c>
      <c r="O43" s="633"/>
      <c r="P43" s="134"/>
      <c r="Q43" s="134"/>
      <c r="R43" s="133">
        <f>SUM(R35:R39)</f>
        <v>0</v>
      </c>
      <c r="S43" s="133">
        <f>SUM(S35:S39)</f>
        <v>0</v>
      </c>
      <c r="T43" s="133">
        <f>SUM(T35:T39)</f>
        <v>0</v>
      </c>
      <c r="U43" s="626"/>
    </row>
    <row r="44" spans="1:16382" s="571" customFormat="1" ht="36.75" customHeight="1">
      <c r="A44" s="918" t="s">
        <v>1302</v>
      </c>
      <c r="B44" s="919"/>
      <c r="C44" s="919"/>
      <c r="D44" s="919"/>
      <c r="E44" s="919"/>
      <c r="F44" s="919"/>
      <c r="G44" s="919"/>
      <c r="H44" s="919"/>
      <c r="I44" s="919"/>
      <c r="J44" s="919"/>
      <c r="K44" s="919"/>
      <c r="L44" s="920"/>
      <c r="M44" s="135">
        <f>M43+M34+M27</f>
        <v>6000000</v>
      </c>
      <c r="N44" s="135">
        <f>N43+N34+N27</f>
        <v>6000000</v>
      </c>
      <c r="O44" s="634"/>
      <c r="P44" s="136"/>
      <c r="Q44" s="136"/>
      <c r="R44" s="135">
        <f>R43+R34+R27</f>
        <v>2322872.2000000002</v>
      </c>
      <c r="S44" s="135">
        <f>S43+S34+S27</f>
        <v>692781.79999999993</v>
      </c>
      <c r="T44" s="135">
        <f>T43+T34+T27</f>
        <v>2984346</v>
      </c>
      <c r="U44" s="626"/>
    </row>
    <row r="45" spans="1:16382" s="621" customFormat="1" ht="21.75" customHeight="1">
      <c r="A45" s="195"/>
      <c r="B45" s="195"/>
      <c r="C45" s="195"/>
      <c r="D45" s="195"/>
      <c r="E45" s="195"/>
      <c r="F45" s="195"/>
      <c r="G45" s="195"/>
      <c r="H45" s="195"/>
      <c r="I45" s="195"/>
      <c r="J45" s="195"/>
      <c r="K45" s="195"/>
      <c r="L45" s="195"/>
      <c r="M45" s="196"/>
      <c r="N45" s="196"/>
      <c r="O45" s="619"/>
      <c r="P45" s="197"/>
      <c r="Q45" s="197"/>
      <c r="R45" s="196"/>
      <c r="S45" s="196"/>
      <c r="T45" s="198"/>
      <c r="U45" s="620"/>
    </row>
    <row r="46" spans="1:16382" s="571" customFormat="1" ht="51.75" customHeight="1" thickBot="1">
      <c r="A46" s="924" t="s">
        <v>1303</v>
      </c>
      <c r="B46" s="925"/>
      <c r="C46" s="925"/>
      <c r="D46" s="925"/>
      <c r="E46" s="925"/>
      <c r="F46" s="925"/>
      <c r="G46" s="925"/>
      <c r="H46" s="925"/>
      <c r="I46" s="925"/>
      <c r="J46" s="925"/>
      <c r="K46" s="925"/>
      <c r="L46" s="925"/>
      <c r="M46" s="925"/>
      <c r="N46" s="925"/>
      <c r="O46" s="925"/>
      <c r="P46" s="925"/>
      <c r="Q46" s="925"/>
      <c r="R46" s="925"/>
      <c r="S46" s="925"/>
      <c r="T46" s="926"/>
      <c r="U46" s="924"/>
      <c r="V46" s="925"/>
      <c r="W46" s="925"/>
      <c r="X46" s="925"/>
      <c r="Y46" s="925"/>
      <c r="Z46" s="925"/>
      <c r="AA46" s="925"/>
      <c r="AB46" s="925"/>
      <c r="AC46" s="925"/>
      <c r="AD46" s="925"/>
      <c r="AE46" s="925"/>
      <c r="AF46" s="925"/>
      <c r="AG46" s="925"/>
      <c r="AH46" s="925"/>
      <c r="AI46" s="925"/>
      <c r="AJ46" s="925"/>
      <c r="AK46" s="925"/>
      <c r="AL46" s="926"/>
      <c r="AM46" s="924"/>
      <c r="AN46" s="925"/>
      <c r="AO46" s="925"/>
      <c r="AP46" s="925"/>
      <c r="AQ46" s="925"/>
      <c r="AR46" s="925"/>
      <c r="AS46" s="925"/>
      <c r="AT46" s="925"/>
      <c r="AU46" s="925"/>
      <c r="AV46" s="925"/>
      <c r="AW46" s="925"/>
      <c r="AX46" s="925"/>
      <c r="AY46" s="925"/>
      <c r="AZ46" s="925"/>
      <c r="BA46" s="925"/>
      <c r="BB46" s="925"/>
      <c r="BC46" s="925"/>
      <c r="BD46" s="925"/>
      <c r="BE46" s="925"/>
      <c r="BF46" s="926"/>
      <c r="BG46" s="924"/>
      <c r="BH46" s="925"/>
      <c r="BI46" s="925"/>
      <c r="BJ46" s="925"/>
      <c r="BK46" s="925"/>
      <c r="BL46" s="925"/>
      <c r="BM46" s="925"/>
      <c r="BN46" s="925"/>
      <c r="BO46" s="925"/>
      <c r="BP46" s="925"/>
      <c r="BQ46" s="925"/>
      <c r="BR46" s="925"/>
      <c r="BS46" s="925"/>
      <c r="BT46" s="925"/>
      <c r="BU46" s="925"/>
      <c r="BV46" s="925"/>
      <c r="BW46" s="925"/>
      <c r="BX46" s="925"/>
      <c r="BY46" s="925"/>
      <c r="BZ46" s="926"/>
      <c r="CA46" s="924"/>
      <c r="CB46" s="925"/>
      <c r="CC46" s="925"/>
      <c r="CD46" s="925"/>
      <c r="CE46" s="925"/>
      <c r="CF46" s="925"/>
      <c r="CG46" s="925"/>
      <c r="CH46" s="925"/>
      <c r="CI46" s="925"/>
      <c r="CJ46" s="925"/>
      <c r="CK46" s="925"/>
      <c r="CL46" s="925"/>
      <c r="CM46" s="925"/>
      <c r="CN46" s="925"/>
      <c r="CO46" s="925"/>
      <c r="CP46" s="925"/>
      <c r="CQ46" s="925"/>
      <c r="CR46" s="925"/>
      <c r="CS46" s="925"/>
      <c r="CT46" s="926"/>
      <c r="CU46" s="924"/>
      <c r="CV46" s="925"/>
      <c r="CW46" s="925"/>
      <c r="CX46" s="925"/>
      <c r="CY46" s="925"/>
      <c r="CZ46" s="925"/>
      <c r="DA46" s="925"/>
      <c r="DB46" s="925"/>
      <c r="DC46" s="925"/>
      <c r="DD46" s="925"/>
      <c r="DE46" s="925"/>
      <c r="DF46" s="925"/>
      <c r="DG46" s="925"/>
      <c r="DH46" s="925"/>
      <c r="DI46" s="925"/>
      <c r="DJ46" s="925"/>
      <c r="DK46" s="925"/>
      <c r="DL46" s="925"/>
      <c r="DM46" s="925"/>
      <c r="DN46" s="926"/>
      <c r="DO46" s="924"/>
      <c r="DP46" s="925"/>
      <c r="DQ46" s="925"/>
      <c r="DR46" s="925"/>
      <c r="DS46" s="925"/>
      <c r="DT46" s="925"/>
      <c r="DU46" s="925"/>
      <c r="DV46" s="925"/>
      <c r="DW46" s="925"/>
      <c r="DX46" s="925"/>
      <c r="DY46" s="925"/>
      <c r="DZ46" s="925"/>
      <c r="EA46" s="925"/>
      <c r="EB46" s="925"/>
      <c r="EC46" s="925"/>
      <c r="ED46" s="925"/>
      <c r="EE46" s="925"/>
      <c r="EF46" s="925"/>
      <c r="EG46" s="925"/>
      <c r="EH46" s="926"/>
      <c r="EI46" s="924"/>
      <c r="EJ46" s="925"/>
      <c r="EK46" s="925"/>
      <c r="EL46" s="925"/>
      <c r="EM46" s="925"/>
      <c r="EN46" s="925"/>
      <c r="EO46" s="925"/>
      <c r="EP46" s="925"/>
      <c r="EQ46" s="925"/>
      <c r="ER46" s="925"/>
      <c r="ES46" s="925"/>
      <c r="ET46" s="925"/>
      <c r="EU46" s="925"/>
      <c r="EV46" s="925"/>
      <c r="EW46" s="925"/>
      <c r="EX46" s="925"/>
      <c r="EY46" s="925"/>
      <c r="EZ46" s="925"/>
      <c r="FA46" s="925"/>
      <c r="FB46" s="926"/>
      <c r="FC46" s="924"/>
      <c r="FD46" s="925"/>
      <c r="FE46" s="925"/>
      <c r="FF46" s="925"/>
      <c r="FG46" s="925"/>
      <c r="FH46" s="925"/>
      <c r="FI46" s="925"/>
      <c r="FJ46" s="925"/>
      <c r="FK46" s="925"/>
      <c r="FL46" s="925"/>
      <c r="FM46" s="925"/>
      <c r="FN46" s="925"/>
      <c r="FO46" s="925"/>
      <c r="FP46" s="925"/>
      <c r="FQ46" s="925"/>
      <c r="FR46" s="925"/>
      <c r="FS46" s="925"/>
      <c r="FT46" s="925"/>
      <c r="FU46" s="925"/>
      <c r="FV46" s="926"/>
      <c r="FW46" s="924"/>
      <c r="FX46" s="925"/>
      <c r="FY46" s="925"/>
      <c r="FZ46" s="925"/>
      <c r="GA46" s="925"/>
      <c r="GB46" s="925"/>
      <c r="GC46" s="925"/>
      <c r="GD46" s="925"/>
      <c r="GE46" s="925"/>
      <c r="GF46" s="925"/>
      <c r="GG46" s="925"/>
      <c r="GH46" s="925"/>
      <c r="GI46" s="925"/>
      <c r="GJ46" s="925"/>
      <c r="GK46" s="925"/>
      <c r="GL46" s="925"/>
      <c r="GM46" s="925"/>
      <c r="GN46" s="925"/>
      <c r="GO46" s="925"/>
      <c r="GP46" s="926"/>
      <c r="GQ46" s="924"/>
      <c r="GR46" s="925"/>
      <c r="GS46" s="925"/>
      <c r="GT46" s="925"/>
      <c r="GU46" s="925"/>
      <c r="GV46" s="925"/>
      <c r="GW46" s="925"/>
      <c r="GX46" s="925"/>
      <c r="GY46" s="925"/>
      <c r="GZ46" s="925"/>
      <c r="HA46" s="925"/>
      <c r="HB46" s="925"/>
      <c r="HC46" s="925"/>
      <c r="HD46" s="925"/>
      <c r="HE46" s="925"/>
      <c r="HF46" s="925"/>
      <c r="HG46" s="925"/>
      <c r="HH46" s="925"/>
      <c r="HI46" s="925"/>
      <c r="HJ46" s="926"/>
      <c r="HK46" s="924"/>
      <c r="HL46" s="925"/>
      <c r="HM46" s="925"/>
      <c r="HN46" s="925"/>
      <c r="HO46" s="925"/>
      <c r="HP46" s="925"/>
      <c r="HQ46" s="925"/>
      <c r="HR46" s="925"/>
      <c r="HS46" s="925"/>
      <c r="HT46" s="925"/>
      <c r="HU46" s="925"/>
      <c r="HV46" s="925"/>
      <c r="HW46" s="925"/>
      <c r="HX46" s="925"/>
      <c r="HY46" s="925"/>
      <c r="HZ46" s="925"/>
      <c r="IA46" s="925"/>
      <c r="IB46" s="925"/>
      <c r="IC46" s="925"/>
      <c r="ID46" s="926"/>
      <c r="IE46" s="924"/>
      <c r="IF46" s="925"/>
      <c r="IG46" s="925"/>
      <c r="IH46" s="925"/>
      <c r="II46" s="925"/>
      <c r="IJ46" s="925"/>
      <c r="IK46" s="925"/>
      <c r="IL46" s="925"/>
      <c r="IM46" s="925"/>
      <c r="IN46" s="925"/>
      <c r="IO46" s="925"/>
      <c r="IP46" s="925"/>
      <c r="IQ46" s="925"/>
      <c r="IR46" s="925"/>
      <c r="IS46" s="925"/>
      <c r="IT46" s="925"/>
      <c r="IU46" s="925"/>
      <c r="IV46" s="925"/>
      <c r="IW46" s="925"/>
      <c r="IX46" s="926"/>
      <c r="IY46" s="924"/>
      <c r="IZ46" s="925"/>
      <c r="JA46" s="925"/>
      <c r="JB46" s="925"/>
      <c r="JC46" s="925"/>
      <c r="JD46" s="925"/>
      <c r="JE46" s="925"/>
      <c r="JF46" s="925"/>
      <c r="JG46" s="925"/>
      <c r="JH46" s="925"/>
      <c r="JI46" s="925"/>
      <c r="JJ46" s="925"/>
      <c r="JK46" s="925"/>
      <c r="JL46" s="925"/>
      <c r="JM46" s="925"/>
      <c r="JN46" s="925"/>
      <c r="JO46" s="925"/>
      <c r="JP46" s="925"/>
      <c r="JQ46" s="925"/>
      <c r="JR46" s="926"/>
      <c r="JS46" s="924"/>
      <c r="JT46" s="925"/>
      <c r="JU46" s="925"/>
      <c r="JV46" s="925"/>
      <c r="JW46" s="925"/>
      <c r="JX46" s="925"/>
      <c r="JY46" s="925"/>
      <c r="JZ46" s="925"/>
      <c r="KA46" s="925"/>
      <c r="KB46" s="925"/>
      <c r="KC46" s="925"/>
      <c r="KD46" s="925"/>
      <c r="KE46" s="925"/>
      <c r="KF46" s="925"/>
      <c r="KG46" s="925"/>
      <c r="KH46" s="925"/>
      <c r="KI46" s="925"/>
      <c r="KJ46" s="925"/>
      <c r="KK46" s="925"/>
      <c r="KL46" s="926"/>
      <c r="KM46" s="924"/>
      <c r="KN46" s="925"/>
      <c r="KO46" s="925"/>
      <c r="KP46" s="925"/>
      <c r="KQ46" s="925"/>
      <c r="KR46" s="925"/>
      <c r="KS46" s="925"/>
      <c r="KT46" s="925"/>
      <c r="KU46" s="925"/>
      <c r="KV46" s="925"/>
      <c r="KW46" s="925"/>
      <c r="KX46" s="925"/>
      <c r="KY46" s="925"/>
      <c r="KZ46" s="925"/>
      <c r="LA46" s="925"/>
      <c r="LB46" s="925"/>
      <c r="LC46" s="925"/>
      <c r="LD46" s="925"/>
      <c r="LE46" s="925"/>
      <c r="LF46" s="926"/>
      <c r="LG46" s="924"/>
      <c r="LH46" s="925"/>
      <c r="LI46" s="925"/>
      <c r="LJ46" s="925"/>
      <c r="LK46" s="925"/>
      <c r="LL46" s="925"/>
      <c r="LM46" s="925"/>
      <c r="LN46" s="925"/>
      <c r="LO46" s="925"/>
      <c r="LP46" s="925"/>
      <c r="LQ46" s="925"/>
      <c r="LR46" s="925"/>
      <c r="LS46" s="925"/>
      <c r="LT46" s="925"/>
      <c r="LU46" s="925"/>
      <c r="LV46" s="925"/>
      <c r="LW46" s="925"/>
      <c r="LX46" s="925"/>
      <c r="LY46" s="925"/>
      <c r="LZ46" s="926"/>
      <c r="MA46" s="924"/>
      <c r="MB46" s="925"/>
      <c r="MC46" s="925"/>
      <c r="MD46" s="925"/>
      <c r="ME46" s="925"/>
      <c r="MF46" s="925"/>
      <c r="MG46" s="925"/>
      <c r="MH46" s="925"/>
      <c r="MI46" s="925"/>
      <c r="MJ46" s="925"/>
      <c r="MK46" s="925"/>
      <c r="ML46" s="925"/>
      <c r="MM46" s="925"/>
      <c r="MN46" s="925"/>
      <c r="MO46" s="925"/>
      <c r="MP46" s="925"/>
      <c r="MQ46" s="925"/>
      <c r="MR46" s="925"/>
      <c r="MS46" s="925"/>
      <c r="MT46" s="926"/>
      <c r="MU46" s="924"/>
      <c r="MV46" s="925"/>
      <c r="MW46" s="925"/>
      <c r="MX46" s="925"/>
      <c r="MY46" s="925"/>
      <c r="MZ46" s="925"/>
      <c r="NA46" s="925"/>
      <c r="NB46" s="925"/>
      <c r="NC46" s="925"/>
      <c r="ND46" s="925"/>
      <c r="NE46" s="925"/>
      <c r="NF46" s="925"/>
      <c r="NG46" s="925"/>
      <c r="NH46" s="925"/>
      <c r="NI46" s="925"/>
      <c r="NJ46" s="925"/>
      <c r="NK46" s="925"/>
      <c r="NL46" s="925"/>
      <c r="NM46" s="925"/>
      <c r="NN46" s="926"/>
      <c r="NO46" s="924"/>
      <c r="NP46" s="925"/>
      <c r="NQ46" s="925"/>
      <c r="NR46" s="925"/>
      <c r="NS46" s="925"/>
      <c r="NT46" s="925"/>
      <c r="NU46" s="925"/>
      <c r="NV46" s="925"/>
      <c r="NW46" s="925"/>
      <c r="NX46" s="925"/>
      <c r="NY46" s="925"/>
      <c r="NZ46" s="925"/>
      <c r="OA46" s="925"/>
      <c r="OB46" s="925"/>
      <c r="OC46" s="925"/>
      <c r="OD46" s="925"/>
      <c r="OE46" s="925"/>
      <c r="OF46" s="925"/>
      <c r="OG46" s="925"/>
      <c r="OH46" s="926"/>
      <c r="OI46" s="924"/>
      <c r="OJ46" s="925"/>
      <c r="OK46" s="925"/>
      <c r="OL46" s="925"/>
      <c r="OM46" s="925"/>
      <c r="ON46" s="925"/>
      <c r="OO46" s="925"/>
      <c r="OP46" s="925"/>
      <c r="OQ46" s="925"/>
      <c r="OR46" s="925"/>
      <c r="OS46" s="925"/>
      <c r="OT46" s="925"/>
      <c r="OU46" s="925"/>
      <c r="OV46" s="925"/>
      <c r="OW46" s="925"/>
      <c r="OX46" s="925"/>
      <c r="OY46" s="925"/>
      <c r="OZ46" s="925"/>
      <c r="PA46" s="925"/>
      <c r="PB46" s="926"/>
      <c r="PC46" s="924"/>
      <c r="PD46" s="925"/>
      <c r="PE46" s="925"/>
      <c r="PF46" s="925"/>
      <c r="PG46" s="925"/>
      <c r="PH46" s="925"/>
      <c r="PI46" s="925"/>
      <c r="PJ46" s="925"/>
      <c r="PK46" s="925"/>
      <c r="PL46" s="925"/>
      <c r="PM46" s="925"/>
      <c r="PN46" s="925"/>
      <c r="PO46" s="925"/>
      <c r="PP46" s="925"/>
      <c r="PQ46" s="925"/>
      <c r="PR46" s="925"/>
      <c r="PS46" s="925"/>
      <c r="PT46" s="925"/>
      <c r="PU46" s="925"/>
      <c r="PV46" s="926"/>
      <c r="PW46" s="924"/>
      <c r="PX46" s="925"/>
      <c r="PY46" s="925"/>
      <c r="PZ46" s="925"/>
      <c r="QA46" s="925"/>
      <c r="QB46" s="925"/>
      <c r="QC46" s="925"/>
      <c r="QD46" s="925"/>
      <c r="QE46" s="925"/>
      <c r="QF46" s="925"/>
      <c r="QG46" s="925"/>
      <c r="QH46" s="925"/>
      <c r="QI46" s="925"/>
      <c r="QJ46" s="925"/>
      <c r="QK46" s="925"/>
      <c r="QL46" s="925"/>
      <c r="QM46" s="925"/>
      <c r="QN46" s="925"/>
      <c r="QO46" s="925"/>
      <c r="QP46" s="926"/>
      <c r="QQ46" s="924"/>
      <c r="QR46" s="925"/>
      <c r="QS46" s="925"/>
      <c r="QT46" s="925"/>
      <c r="QU46" s="925"/>
      <c r="QV46" s="925"/>
      <c r="QW46" s="925"/>
      <c r="QX46" s="925"/>
      <c r="QY46" s="925"/>
      <c r="QZ46" s="925"/>
      <c r="RA46" s="925"/>
      <c r="RB46" s="925"/>
      <c r="RC46" s="925"/>
      <c r="RD46" s="925"/>
      <c r="RE46" s="925"/>
      <c r="RF46" s="925"/>
      <c r="RG46" s="925"/>
      <c r="RH46" s="925"/>
      <c r="RI46" s="925"/>
      <c r="RJ46" s="926"/>
      <c r="RK46" s="924"/>
      <c r="RL46" s="925"/>
      <c r="RM46" s="925"/>
      <c r="RN46" s="925"/>
      <c r="RO46" s="925"/>
      <c r="RP46" s="925"/>
      <c r="RQ46" s="925"/>
      <c r="RR46" s="925"/>
      <c r="RS46" s="925"/>
      <c r="RT46" s="925"/>
      <c r="RU46" s="925"/>
      <c r="RV46" s="925"/>
      <c r="RW46" s="925"/>
      <c r="RX46" s="925"/>
      <c r="RY46" s="925"/>
      <c r="RZ46" s="925"/>
      <c r="SA46" s="925"/>
      <c r="SB46" s="925"/>
      <c r="SC46" s="925"/>
      <c r="SD46" s="926"/>
      <c r="SE46" s="924"/>
      <c r="SF46" s="925"/>
      <c r="SG46" s="925"/>
      <c r="SH46" s="925"/>
      <c r="SI46" s="925"/>
      <c r="SJ46" s="925"/>
      <c r="SK46" s="925"/>
      <c r="SL46" s="925"/>
      <c r="SM46" s="925"/>
      <c r="SN46" s="925"/>
      <c r="SO46" s="925"/>
      <c r="SP46" s="925"/>
      <c r="SQ46" s="925"/>
      <c r="SR46" s="925"/>
      <c r="SS46" s="925"/>
      <c r="ST46" s="925"/>
      <c r="SU46" s="925"/>
      <c r="SV46" s="925"/>
      <c r="SW46" s="925"/>
      <c r="SX46" s="926"/>
      <c r="SY46" s="924"/>
      <c r="SZ46" s="925"/>
      <c r="TA46" s="925"/>
      <c r="TB46" s="925"/>
      <c r="TC46" s="925"/>
      <c r="TD46" s="925"/>
      <c r="TE46" s="925"/>
      <c r="TF46" s="925"/>
      <c r="TG46" s="925"/>
      <c r="TH46" s="925"/>
      <c r="TI46" s="925"/>
      <c r="TJ46" s="925"/>
      <c r="TK46" s="925"/>
      <c r="TL46" s="925"/>
      <c r="TM46" s="925"/>
      <c r="TN46" s="925"/>
      <c r="TO46" s="925"/>
      <c r="TP46" s="925"/>
      <c r="TQ46" s="925"/>
      <c r="TR46" s="926"/>
      <c r="TS46" s="924"/>
      <c r="TT46" s="925"/>
      <c r="TU46" s="925"/>
      <c r="TV46" s="925"/>
      <c r="TW46" s="925"/>
      <c r="TX46" s="925"/>
      <c r="TY46" s="925"/>
      <c r="TZ46" s="925"/>
      <c r="UA46" s="925"/>
      <c r="UB46" s="925"/>
      <c r="UC46" s="925"/>
      <c r="UD46" s="925"/>
      <c r="UE46" s="925"/>
      <c r="UF46" s="925"/>
      <c r="UG46" s="925"/>
      <c r="UH46" s="925"/>
      <c r="UI46" s="925"/>
      <c r="UJ46" s="925"/>
      <c r="UK46" s="925"/>
      <c r="UL46" s="926"/>
      <c r="UM46" s="924"/>
      <c r="UN46" s="925"/>
      <c r="UO46" s="925"/>
      <c r="UP46" s="925"/>
      <c r="UQ46" s="925"/>
      <c r="UR46" s="925"/>
      <c r="US46" s="925"/>
      <c r="UT46" s="925"/>
      <c r="UU46" s="925"/>
      <c r="UV46" s="925"/>
      <c r="UW46" s="925"/>
      <c r="UX46" s="925"/>
      <c r="UY46" s="925"/>
      <c r="UZ46" s="925"/>
      <c r="VA46" s="925"/>
      <c r="VB46" s="925"/>
      <c r="VC46" s="925"/>
      <c r="VD46" s="925"/>
      <c r="VE46" s="925"/>
      <c r="VF46" s="926"/>
      <c r="VG46" s="924"/>
      <c r="VH46" s="925"/>
      <c r="VI46" s="925"/>
      <c r="VJ46" s="925"/>
      <c r="VK46" s="925"/>
      <c r="VL46" s="925"/>
      <c r="VM46" s="925"/>
      <c r="VN46" s="925"/>
      <c r="VO46" s="925"/>
      <c r="VP46" s="925"/>
      <c r="VQ46" s="925"/>
      <c r="VR46" s="925"/>
      <c r="VS46" s="925"/>
      <c r="VT46" s="925"/>
      <c r="VU46" s="925"/>
      <c r="VV46" s="925"/>
      <c r="VW46" s="925"/>
      <c r="VX46" s="925"/>
      <c r="VY46" s="925"/>
      <c r="VZ46" s="926"/>
      <c r="WA46" s="924"/>
      <c r="WB46" s="925"/>
      <c r="WC46" s="925"/>
      <c r="WD46" s="925"/>
      <c r="WE46" s="925"/>
      <c r="WF46" s="925"/>
      <c r="WG46" s="925"/>
      <c r="WH46" s="925"/>
      <c r="WI46" s="925"/>
      <c r="WJ46" s="925"/>
      <c r="WK46" s="925"/>
      <c r="WL46" s="925"/>
      <c r="WM46" s="925"/>
      <c r="WN46" s="925"/>
      <c r="WO46" s="925"/>
      <c r="WP46" s="925"/>
      <c r="WQ46" s="925"/>
      <c r="WR46" s="925"/>
      <c r="WS46" s="925"/>
      <c r="WT46" s="926"/>
      <c r="WU46" s="924"/>
      <c r="WV46" s="925"/>
      <c r="WW46" s="925"/>
      <c r="WX46" s="925"/>
      <c r="WY46" s="925"/>
      <c r="WZ46" s="925"/>
      <c r="XA46" s="925"/>
      <c r="XB46" s="925"/>
      <c r="XC46" s="925"/>
      <c r="XD46" s="925"/>
      <c r="XE46" s="925"/>
      <c r="XF46" s="925"/>
      <c r="XG46" s="925"/>
      <c r="XH46" s="925"/>
      <c r="XI46" s="925"/>
      <c r="XJ46" s="925"/>
      <c r="XK46" s="925"/>
      <c r="XL46" s="925"/>
      <c r="XM46" s="925"/>
      <c r="XN46" s="926"/>
      <c r="XO46" s="924"/>
      <c r="XP46" s="925"/>
      <c r="XQ46" s="925"/>
      <c r="XR46" s="925"/>
      <c r="XS46" s="925"/>
      <c r="XT46" s="925"/>
      <c r="XU46" s="925"/>
      <c r="XV46" s="925"/>
      <c r="XW46" s="925"/>
      <c r="XX46" s="925"/>
      <c r="XY46" s="925"/>
      <c r="XZ46" s="925"/>
      <c r="YA46" s="925"/>
      <c r="YB46" s="925"/>
      <c r="YC46" s="925"/>
      <c r="YD46" s="925"/>
      <c r="YE46" s="925"/>
      <c r="YF46" s="925"/>
      <c r="YG46" s="925"/>
      <c r="YH46" s="926"/>
      <c r="YI46" s="924"/>
      <c r="YJ46" s="925"/>
      <c r="YK46" s="925"/>
      <c r="YL46" s="925"/>
      <c r="YM46" s="925"/>
      <c r="YN46" s="925"/>
      <c r="YO46" s="925"/>
      <c r="YP46" s="925"/>
      <c r="YQ46" s="925"/>
      <c r="YR46" s="925"/>
      <c r="YS46" s="925"/>
      <c r="YT46" s="925"/>
      <c r="YU46" s="925"/>
      <c r="YV46" s="925"/>
      <c r="YW46" s="925"/>
      <c r="YX46" s="925"/>
      <c r="YY46" s="925"/>
      <c r="YZ46" s="925"/>
      <c r="ZA46" s="925"/>
      <c r="ZB46" s="926"/>
      <c r="ZC46" s="924"/>
      <c r="ZD46" s="925"/>
      <c r="ZE46" s="925"/>
      <c r="ZF46" s="925"/>
      <c r="ZG46" s="925"/>
      <c r="ZH46" s="925"/>
      <c r="ZI46" s="925"/>
      <c r="ZJ46" s="925"/>
      <c r="ZK46" s="925"/>
      <c r="ZL46" s="925"/>
      <c r="ZM46" s="925"/>
      <c r="ZN46" s="925"/>
      <c r="ZO46" s="925"/>
      <c r="ZP46" s="925"/>
      <c r="ZQ46" s="925"/>
      <c r="ZR46" s="925"/>
      <c r="ZS46" s="925"/>
      <c r="ZT46" s="925"/>
      <c r="ZU46" s="925"/>
      <c r="ZV46" s="926"/>
      <c r="ZW46" s="924"/>
      <c r="ZX46" s="925"/>
      <c r="ZY46" s="925"/>
      <c r="ZZ46" s="925"/>
      <c r="AAA46" s="925"/>
      <c r="AAB46" s="925"/>
      <c r="AAC46" s="925"/>
      <c r="AAD46" s="925"/>
      <c r="AAE46" s="925"/>
      <c r="AAF46" s="925"/>
      <c r="AAG46" s="925"/>
      <c r="AAH46" s="925"/>
      <c r="AAI46" s="925"/>
      <c r="AAJ46" s="925"/>
      <c r="AAK46" s="925"/>
      <c r="AAL46" s="925"/>
      <c r="AAM46" s="925"/>
      <c r="AAN46" s="925"/>
      <c r="AAO46" s="925"/>
      <c r="AAP46" s="926"/>
      <c r="AAQ46" s="924"/>
      <c r="AAR46" s="925"/>
      <c r="AAS46" s="925"/>
      <c r="AAT46" s="925"/>
      <c r="AAU46" s="925"/>
      <c r="AAV46" s="925"/>
      <c r="AAW46" s="925"/>
      <c r="AAX46" s="925"/>
      <c r="AAY46" s="925"/>
      <c r="AAZ46" s="925"/>
      <c r="ABA46" s="925"/>
      <c r="ABB46" s="925"/>
      <c r="ABC46" s="925"/>
      <c r="ABD46" s="925"/>
      <c r="ABE46" s="925"/>
      <c r="ABF46" s="925"/>
      <c r="ABG46" s="925"/>
      <c r="ABH46" s="925"/>
      <c r="ABI46" s="925"/>
      <c r="ABJ46" s="926"/>
      <c r="ABK46" s="924"/>
      <c r="ABL46" s="925"/>
      <c r="ABM46" s="925"/>
      <c r="ABN46" s="925"/>
      <c r="ABO46" s="925"/>
      <c r="ABP46" s="925"/>
      <c r="ABQ46" s="925"/>
      <c r="ABR46" s="925"/>
      <c r="ABS46" s="925"/>
      <c r="ABT46" s="925"/>
      <c r="ABU46" s="925"/>
      <c r="ABV46" s="925"/>
      <c r="ABW46" s="925"/>
      <c r="ABX46" s="925"/>
      <c r="ABY46" s="925"/>
      <c r="ABZ46" s="925"/>
      <c r="ACA46" s="925"/>
      <c r="ACB46" s="925"/>
      <c r="ACC46" s="925"/>
      <c r="ACD46" s="926"/>
      <c r="ACE46" s="924"/>
      <c r="ACF46" s="925"/>
      <c r="ACG46" s="925"/>
      <c r="ACH46" s="925"/>
      <c r="ACI46" s="925"/>
      <c r="ACJ46" s="925"/>
      <c r="ACK46" s="925"/>
      <c r="ACL46" s="925"/>
      <c r="ACM46" s="925"/>
      <c r="ACN46" s="925"/>
      <c r="ACO46" s="925"/>
      <c r="ACP46" s="925"/>
      <c r="ACQ46" s="925"/>
      <c r="ACR46" s="925"/>
      <c r="ACS46" s="925"/>
      <c r="ACT46" s="925"/>
      <c r="ACU46" s="925"/>
      <c r="ACV46" s="925"/>
      <c r="ACW46" s="925"/>
      <c r="ACX46" s="926"/>
      <c r="ACY46" s="924"/>
      <c r="ACZ46" s="925"/>
      <c r="ADA46" s="925"/>
      <c r="ADB46" s="925"/>
      <c r="ADC46" s="925"/>
      <c r="ADD46" s="925"/>
      <c r="ADE46" s="925"/>
      <c r="ADF46" s="925"/>
      <c r="ADG46" s="925"/>
      <c r="ADH46" s="925"/>
      <c r="ADI46" s="925"/>
      <c r="ADJ46" s="925"/>
      <c r="ADK46" s="925"/>
      <c r="ADL46" s="925"/>
      <c r="ADM46" s="925"/>
      <c r="ADN46" s="925"/>
      <c r="ADO46" s="925"/>
      <c r="ADP46" s="925"/>
      <c r="ADQ46" s="925"/>
      <c r="ADR46" s="926"/>
      <c r="ADS46" s="924"/>
      <c r="ADT46" s="925"/>
      <c r="ADU46" s="925"/>
      <c r="ADV46" s="925"/>
      <c r="ADW46" s="925"/>
      <c r="ADX46" s="925"/>
      <c r="ADY46" s="925"/>
      <c r="ADZ46" s="925"/>
      <c r="AEA46" s="925"/>
      <c r="AEB46" s="925"/>
      <c r="AEC46" s="925"/>
      <c r="AED46" s="925"/>
      <c r="AEE46" s="925"/>
      <c r="AEF46" s="925"/>
      <c r="AEG46" s="925"/>
      <c r="AEH46" s="925"/>
      <c r="AEI46" s="925"/>
      <c r="AEJ46" s="925"/>
      <c r="AEK46" s="925"/>
      <c r="AEL46" s="926"/>
      <c r="AEM46" s="924"/>
      <c r="AEN46" s="925"/>
      <c r="AEO46" s="925"/>
      <c r="AEP46" s="925"/>
      <c r="AEQ46" s="925"/>
      <c r="AER46" s="925"/>
      <c r="AES46" s="925"/>
      <c r="AET46" s="925"/>
      <c r="AEU46" s="925"/>
      <c r="AEV46" s="925"/>
      <c r="AEW46" s="925"/>
      <c r="AEX46" s="925"/>
      <c r="AEY46" s="925"/>
      <c r="AEZ46" s="925"/>
      <c r="AFA46" s="925"/>
      <c r="AFB46" s="925"/>
      <c r="AFC46" s="925"/>
      <c r="AFD46" s="925"/>
      <c r="AFE46" s="925"/>
      <c r="AFF46" s="926"/>
      <c r="AFG46" s="924"/>
      <c r="AFH46" s="925"/>
      <c r="AFI46" s="925"/>
      <c r="AFJ46" s="925"/>
      <c r="AFK46" s="925"/>
      <c r="AFL46" s="925"/>
      <c r="AFM46" s="925"/>
      <c r="AFN46" s="925"/>
      <c r="AFO46" s="925"/>
      <c r="AFP46" s="925"/>
      <c r="AFQ46" s="925"/>
      <c r="AFR46" s="925"/>
      <c r="AFS46" s="925"/>
      <c r="AFT46" s="925"/>
      <c r="AFU46" s="925"/>
      <c r="AFV46" s="925"/>
      <c r="AFW46" s="925"/>
      <c r="AFX46" s="925"/>
      <c r="AFY46" s="925"/>
      <c r="AFZ46" s="926"/>
      <c r="AGA46" s="924"/>
      <c r="AGB46" s="925"/>
      <c r="AGC46" s="925"/>
      <c r="AGD46" s="925"/>
      <c r="AGE46" s="925"/>
      <c r="AGF46" s="925"/>
      <c r="AGG46" s="925"/>
      <c r="AGH46" s="925"/>
      <c r="AGI46" s="925"/>
      <c r="AGJ46" s="925"/>
      <c r="AGK46" s="925"/>
      <c r="AGL46" s="925"/>
      <c r="AGM46" s="925"/>
      <c r="AGN46" s="925"/>
      <c r="AGO46" s="925"/>
      <c r="AGP46" s="925"/>
      <c r="AGQ46" s="925"/>
      <c r="AGR46" s="925"/>
      <c r="AGS46" s="925"/>
      <c r="AGT46" s="926"/>
      <c r="AGU46" s="924"/>
      <c r="AGV46" s="925"/>
      <c r="AGW46" s="925"/>
      <c r="AGX46" s="925"/>
      <c r="AGY46" s="925"/>
      <c r="AGZ46" s="925"/>
      <c r="AHA46" s="925"/>
      <c r="AHB46" s="925"/>
      <c r="AHC46" s="925"/>
      <c r="AHD46" s="925"/>
      <c r="AHE46" s="925"/>
      <c r="AHF46" s="925"/>
      <c r="AHG46" s="925"/>
      <c r="AHH46" s="925"/>
      <c r="AHI46" s="925"/>
      <c r="AHJ46" s="925"/>
      <c r="AHK46" s="925"/>
      <c r="AHL46" s="925"/>
      <c r="AHM46" s="925"/>
      <c r="AHN46" s="926"/>
      <c r="AHO46" s="924"/>
      <c r="AHP46" s="925"/>
      <c r="AHQ46" s="925"/>
      <c r="AHR46" s="925"/>
      <c r="AHS46" s="925"/>
      <c r="AHT46" s="925"/>
      <c r="AHU46" s="925"/>
      <c r="AHV46" s="925"/>
      <c r="AHW46" s="925"/>
      <c r="AHX46" s="925"/>
      <c r="AHY46" s="925"/>
      <c r="AHZ46" s="925"/>
      <c r="AIA46" s="925"/>
      <c r="AIB46" s="925"/>
      <c r="AIC46" s="925"/>
      <c r="AID46" s="925"/>
      <c r="AIE46" s="925"/>
      <c r="AIF46" s="925"/>
      <c r="AIG46" s="925"/>
      <c r="AIH46" s="926"/>
      <c r="AII46" s="924"/>
      <c r="AIJ46" s="925"/>
      <c r="AIK46" s="925"/>
      <c r="AIL46" s="925"/>
      <c r="AIM46" s="925"/>
      <c r="AIN46" s="925"/>
      <c r="AIO46" s="925"/>
      <c r="AIP46" s="925"/>
      <c r="AIQ46" s="925"/>
      <c r="AIR46" s="925"/>
      <c r="AIS46" s="925"/>
      <c r="AIT46" s="925"/>
      <c r="AIU46" s="925"/>
      <c r="AIV46" s="925"/>
      <c r="AIW46" s="925"/>
      <c r="AIX46" s="925"/>
      <c r="AIY46" s="925"/>
      <c r="AIZ46" s="925"/>
      <c r="AJA46" s="925"/>
      <c r="AJB46" s="926"/>
      <c r="AJC46" s="924"/>
      <c r="AJD46" s="925"/>
      <c r="AJE46" s="925"/>
      <c r="AJF46" s="925"/>
      <c r="AJG46" s="925"/>
      <c r="AJH46" s="925"/>
      <c r="AJI46" s="925"/>
      <c r="AJJ46" s="925"/>
      <c r="AJK46" s="925"/>
      <c r="AJL46" s="925"/>
      <c r="AJM46" s="925"/>
      <c r="AJN46" s="925"/>
      <c r="AJO46" s="925"/>
      <c r="AJP46" s="925"/>
      <c r="AJQ46" s="925"/>
      <c r="AJR46" s="925"/>
      <c r="AJS46" s="925"/>
      <c r="AJT46" s="925"/>
      <c r="AJU46" s="925"/>
      <c r="AJV46" s="926"/>
      <c r="AJW46" s="924"/>
      <c r="AJX46" s="925"/>
      <c r="AJY46" s="925"/>
      <c r="AJZ46" s="925"/>
      <c r="AKA46" s="925"/>
      <c r="AKB46" s="925"/>
      <c r="AKC46" s="925"/>
      <c r="AKD46" s="925"/>
      <c r="AKE46" s="925"/>
      <c r="AKF46" s="925"/>
      <c r="AKG46" s="925"/>
      <c r="AKH46" s="925"/>
      <c r="AKI46" s="925"/>
      <c r="AKJ46" s="925"/>
      <c r="AKK46" s="925"/>
      <c r="AKL46" s="925"/>
      <c r="AKM46" s="925"/>
      <c r="AKN46" s="925"/>
      <c r="AKO46" s="925"/>
      <c r="AKP46" s="926"/>
      <c r="AKQ46" s="924"/>
      <c r="AKR46" s="925"/>
      <c r="AKS46" s="925"/>
      <c r="AKT46" s="925"/>
      <c r="AKU46" s="925"/>
      <c r="AKV46" s="925"/>
      <c r="AKW46" s="925"/>
      <c r="AKX46" s="925"/>
      <c r="AKY46" s="925"/>
      <c r="AKZ46" s="925"/>
      <c r="ALA46" s="925"/>
      <c r="ALB46" s="925"/>
      <c r="ALC46" s="925"/>
      <c r="ALD46" s="925"/>
      <c r="ALE46" s="925"/>
      <c r="ALF46" s="925"/>
      <c r="ALG46" s="925"/>
      <c r="ALH46" s="925"/>
      <c r="ALI46" s="925"/>
      <c r="ALJ46" s="926"/>
      <c r="ALK46" s="924"/>
      <c r="ALL46" s="925"/>
      <c r="ALM46" s="925"/>
      <c r="ALN46" s="925"/>
      <c r="ALO46" s="925"/>
      <c r="ALP46" s="925"/>
      <c r="ALQ46" s="925"/>
      <c r="ALR46" s="925"/>
      <c r="ALS46" s="925"/>
      <c r="ALT46" s="925"/>
      <c r="ALU46" s="925"/>
      <c r="ALV46" s="925"/>
      <c r="ALW46" s="925"/>
      <c r="ALX46" s="925"/>
      <c r="ALY46" s="925"/>
      <c r="ALZ46" s="925"/>
      <c r="AMA46" s="925"/>
      <c r="AMB46" s="925"/>
      <c r="AMC46" s="925"/>
      <c r="AMD46" s="926"/>
      <c r="AME46" s="924"/>
      <c r="AMF46" s="925"/>
      <c r="AMG46" s="925"/>
      <c r="AMH46" s="925"/>
      <c r="AMI46" s="925"/>
      <c r="AMJ46" s="925"/>
      <c r="AMK46" s="925"/>
      <c r="AML46" s="925"/>
      <c r="AMM46" s="925"/>
      <c r="AMN46" s="925"/>
      <c r="AMO46" s="925"/>
      <c r="AMP46" s="925"/>
      <c r="AMQ46" s="925"/>
      <c r="AMR46" s="925"/>
      <c r="AMS46" s="925"/>
      <c r="AMT46" s="925"/>
      <c r="AMU46" s="925"/>
      <c r="AMV46" s="925"/>
      <c r="AMW46" s="925"/>
      <c r="AMX46" s="926"/>
      <c r="AMY46" s="924"/>
      <c r="AMZ46" s="925"/>
      <c r="ANA46" s="925"/>
      <c r="ANB46" s="925"/>
      <c r="ANC46" s="925"/>
      <c r="AND46" s="925"/>
      <c r="ANE46" s="925"/>
      <c r="ANF46" s="925"/>
      <c r="ANG46" s="925"/>
      <c r="ANH46" s="925"/>
      <c r="ANI46" s="925"/>
      <c r="ANJ46" s="925"/>
      <c r="ANK46" s="925"/>
      <c r="ANL46" s="925"/>
      <c r="ANM46" s="925"/>
      <c r="ANN46" s="925"/>
      <c r="ANO46" s="925"/>
      <c r="ANP46" s="925"/>
      <c r="ANQ46" s="925"/>
      <c r="ANR46" s="926"/>
      <c r="ANS46" s="924"/>
      <c r="ANT46" s="925"/>
      <c r="ANU46" s="925"/>
      <c r="ANV46" s="925"/>
      <c r="ANW46" s="925"/>
      <c r="ANX46" s="925"/>
      <c r="ANY46" s="925"/>
      <c r="ANZ46" s="925"/>
      <c r="AOA46" s="925"/>
      <c r="AOB46" s="925"/>
      <c r="AOC46" s="925"/>
      <c r="AOD46" s="925"/>
      <c r="AOE46" s="925"/>
      <c r="AOF46" s="925"/>
      <c r="AOG46" s="925"/>
      <c r="AOH46" s="925"/>
      <c r="AOI46" s="925"/>
      <c r="AOJ46" s="925"/>
      <c r="AOK46" s="925"/>
      <c r="AOL46" s="926"/>
      <c r="AOM46" s="924"/>
      <c r="AON46" s="925"/>
      <c r="AOO46" s="925"/>
      <c r="AOP46" s="925"/>
      <c r="AOQ46" s="925"/>
      <c r="AOR46" s="925"/>
      <c r="AOS46" s="925"/>
      <c r="AOT46" s="925"/>
      <c r="AOU46" s="925"/>
      <c r="AOV46" s="925"/>
      <c r="AOW46" s="925"/>
      <c r="AOX46" s="925"/>
      <c r="AOY46" s="925"/>
      <c r="AOZ46" s="925"/>
      <c r="APA46" s="925"/>
      <c r="APB46" s="925"/>
      <c r="APC46" s="925"/>
      <c r="APD46" s="925"/>
      <c r="APE46" s="925"/>
      <c r="APF46" s="926"/>
      <c r="APG46" s="924"/>
      <c r="APH46" s="925"/>
      <c r="API46" s="925"/>
      <c r="APJ46" s="925"/>
      <c r="APK46" s="925"/>
      <c r="APL46" s="925"/>
      <c r="APM46" s="925"/>
      <c r="APN46" s="925"/>
      <c r="APO46" s="925"/>
      <c r="APP46" s="925"/>
      <c r="APQ46" s="925"/>
      <c r="APR46" s="925"/>
      <c r="APS46" s="925"/>
      <c r="APT46" s="925"/>
      <c r="APU46" s="925"/>
      <c r="APV46" s="925"/>
      <c r="APW46" s="925"/>
      <c r="APX46" s="925"/>
      <c r="APY46" s="925"/>
      <c r="APZ46" s="926"/>
      <c r="AQA46" s="924"/>
      <c r="AQB46" s="925"/>
      <c r="AQC46" s="925"/>
      <c r="AQD46" s="925"/>
      <c r="AQE46" s="925"/>
      <c r="AQF46" s="925"/>
      <c r="AQG46" s="925"/>
      <c r="AQH46" s="925"/>
      <c r="AQI46" s="925"/>
      <c r="AQJ46" s="925"/>
      <c r="AQK46" s="925"/>
      <c r="AQL46" s="925"/>
      <c r="AQM46" s="925"/>
      <c r="AQN46" s="925"/>
      <c r="AQO46" s="925"/>
      <c r="AQP46" s="925"/>
      <c r="AQQ46" s="925"/>
      <c r="AQR46" s="925"/>
      <c r="AQS46" s="925"/>
      <c r="AQT46" s="926"/>
      <c r="AQU46" s="924"/>
      <c r="AQV46" s="925"/>
      <c r="AQW46" s="925"/>
      <c r="AQX46" s="925"/>
      <c r="AQY46" s="925"/>
      <c r="AQZ46" s="925"/>
      <c r="ARA46" s="925"/>
      <c r="ARB46" s="925"/>
      <c r="ARC46" s="925"/>
      <c r="ARD46" s="925"/>
      <c r="ARE46" s="925"/>
      <c r="ARF46" s="925"/>
      <c r="ARG46" s="925"/>
      <c r="ARH46" s="925"/>
      <c r="ARI46" s="925"/>
      <c r="ARJ46" s="925"/>
      <c r="ARK46" s="925"/>
      <c r="ARL46" s="925"/>
      <c r="ARM46" s="925"/>
      <c r="ARN46" s="926"/>
      <c r="ARO46" s="924"/>
      <c r="ARP46" s="925"/>
      <c r="ARQ46" s="925"/>
      <c r="ARR46" s="925"/>
      <c r="ARS46" s="925"/>
      <c r="ART46" s="925"/>
      <c r="ARU46" s="925"/>
      <c r="ARV46" s="925"/>
      <c r="ARW46" s="925"/>
      <c r="ARX46" s="925"/>
      <c r="ARY46" s="925"/>
      <c r="ARZ46" s="925"/>
      <c r="ASA46" s="925"/>
      <c r="ASB46" s="925"/>
      <c r="ASC46" s="925"/>
      <c r="ASD46" s="925"/>
      <c r="ASE46" s="925"/>
      <c r="ASF46" s="925"/>
      <c r="ASG46" s="925"/>
      <c r="ASH46" s="926"/>
      <c r="ASI46" s="924"/>
      <c r="ASJ46" s="925"/>
      <c r="ASK46" s="925"/>
      <c r="ASL46" s="925"/>
      <c r="ASM46" s="925"/>
      <c r="ASN46" s="925"/>
      <c r="ASO46" s="925"/>
      <c r="ASP46" s="925"/>
      <c r="ASQ46" s="925"/>
      <c r="ASR46" s="925"/>
      <c r="ASS46" s="925"/>
      <c r="AST46" s="925"/>
      <c r="ASU46" s="925"/>
      <c r="ASV46" s="925"/>
      <c r="ASW46" s="925"/>
      <c r="ASX46" s="925"/>
      <c r="ASY46" s="925"/>
      <c r="ASZ46" s="925"/>
      <c r="ATA46" s="925"/>
      <c r="ATB46" s="926"/>
      <c r="ATC46" s="924"/>
      <c r="ATD46" s="925"/>
      <c r="ATE46" s="925"/>
      <c r="ATF46" s="925"/>
      <c r="ATG46" s="925"/>
      <c r="ATH46" s="925"/>
      <c r="ATI46" s="925"/>
      <c r="ATJ46" s="925"/>
      <c r="ATK46" s="925"/>
      <c r="ATL46" s="925"/>
      <c r="ATM46" s="925"/>
      <c r="ATN46" s="925"/>
      <c r="ATO46" s="925"/>
      <c r="ATP46" s="925"/>
      <c r="ATQ46" s="925"/>
      <c r="ATR46" s="925"/>
      <c r="ATS46" s="925"/>
      <c r="ATT46" s="925"/>
      <c r="ATU46" s="925"/>
      <c r="ATV46" s="926"/>
      <c r="ATW46" s="924"/>
      <c r="ATX46" s="925"/>
      <c r="ATY46" s="925"/>
      <c r="ATZ46" s="925"/>
      <c r="AUA46" s="925"/>
      <c r="AUB46" s="925"/>
      <c r="AUC46" s="925"/>
      <c r="AUD46" s="925"/>
      <c r="AUE46" s="925"/>
      <c r="AUF46" s="925"/>
      <c r="AUG46" s="925"/>
      <c r="AUH46" s="925"/>
      <c r="AUI46" s="925"/>
      <c r="AUJ46" s="925"/>
      <c r="AUK46" s="925"/>
      <c r="AUL46" s="925"/>
      <c r="AUM46" s="925"/>
      <c r="AUN46" s="925"/>
      <c r="AUO46" s="925"/>
      <c r="AUP46" s="926"/>
      <c r="AUQ46" s="924"/>
      <c r="AUR46" s="925"/>
      <c r="AUS46" s="925"/>
      <c r="AUT46" s="925"/>
      <c r="AUU46" s="925"/>
      <c r="AUV46" s="925"/>
      <c r="AUW46" s="925"/>
      <c r="AUX46" s="925"/>
      <c r="AUY46" s="925"/>
      <c r="AUZ46" s="925"/>
      <c r="AVA46" s="925"/>
      <c r="AVB46" s="925"/>
      <c r="AVC46" s="925"/>
      <c r="AVD46" s="925"/>
      <c r="AVE46" s="925"/>
      <c r="AVF46" s="925"/>
      <c r="AVG46" s="925"/>
      <c r="AVH46" s="925"/>
      <c r="AVI46" s="925"/>
      <c r="AVJ46" s="926"/>
      <c r="AVK46" s="924"/>
      <c r="AVL46" s="925"/>
      <c r="AVM46" s="925"/>
      <c r="AVN46" s="925"/>
      <c r="AVO46" s="925"/>
      <c r="AVP46" s="925"/>
      <c r="AVQ46" s="925"/>
      <c r="AVR46" s="925"/>
      <c r="AVS46" s="925"/>
      <c r="AVT46" s="925"/>
      <c r="AVU46" s="925"/>
      <c r="AVV46" s="925"/>
      <c r="AVW46" s="925"/>
      <c r="AVX46" s="925"/>
      <c r="AVY46" s="925"/>
      <c r="AVZ46" s="925"/>
      <c r="AWA46" s="925"/>
      <c r="AWB46" s="925"/>
      <c r="AWC46" s="925"/>
      <c r="AWD46" s="926"/>
      <c r="AWE46" s="924"/>
      <c r="AWF46" s="925"/>
      <c r="AWG46" s="925"/>
      <c r="AWH46" s="925"/>
      <c r="AWI46" s="925"/>
      <c r="AWJ46" s="925"/>
      <c r="AWK46" s="925"/>
      <c r="AWL46" s="925"/>
      <c r="AWM46" s="925"/>
      <c r="AWN46" s="925"/>
      <c r="AWO46" s="925"/>
      <c r="AWP46" s="925"/>
      <c r="AWQ46" s="925"/>
      <c r="AWR46" s="925"/>
      <c r="AWS46" s="925"/>
      <c r="AWT46" s="925"/>
      <c r="AWU46" s="925"/>
      <c r="AWV46" s="925"/>
      <c r="AWW46" s="925"/>
      <c r="AWX46" s="926"/>
      <c r="AWY46" s="924"/>
      <c r="AWZ46" s="925"/>
      <c r="AXA46" s="925"/>
      <c r="AXB46" s="925"/>
      <c r="AXC46" s="925"/>
      <c r="AXD46" s="925"/>
      <c r="AXE46" s="925"/>
      <c r="AXF46" s="925"/>
      <c r="AXG46" s="925"/>
      <c r="AXH46" s="925"/>
      <c r="AXI46" s="925"/>
      <c r="AXJ46" s="925"/>
      <c r="AXK46" s="925"/>
      <c r="AXL46" s="925"/>
      <c r="AXM46" s="925"/>
      <c r="AXN46" s="925"/>
      <c r="AXO46" s="925"/>
      <c r="AXP46" s="925"/>
      <c r="AXQ46" s="925"/>
      <c r="AXR46" s="926"/>
      <c r="AXS46" s="924"/>
      <c r="AXT46" s="925"/>
      <c r="AXU46" s="925"/>
      <c r="AXV46" s="925"/>
      <c r="AXW46" s="925"/>
      <c r="AXX46" s="925"/>
      <c r="AXY46" s="925"/>
      <c r="AXZ46" s="925"/>
      <c r="AYA46" s="925"/>
      <c r="AYB46" s="925"/>
      <c r="AYC46" s="925"/>
      <c r="AYD46" s="925"/>
      <c r="AYE46" s="925"/>
      <c r="AYF46" s="925"/>
      <c r="AYG46" s="925"/>
      <c r="AYH46" s="925"/>
      <c r="AYI46" s="925"/>
      <c r="AYJ46" s="925"/>
      <c r="AYK46" s="925"/>
      <c r="AYL46" s="926"/>
      <c r="AYM46" s="924"/>
      <c r="AYN46" s="925"/>
      <c r="AYO46" s="925"/>
      <c r="AYP46" s="925"/>
      <c r="AYQ46" s="925"/>
      <c r="AYR46" s="925"/>
      <c r="AYS46" s="925"/>
      <c r="AYT46" s="925"/>
      <c r="AYU46" s="925"/>
      <c r="AYV46" s="925"/>
      <c r="AYW46" s="925"/>
      <c r="AYX46" s="925"/>
      <c r="AYY46" s="925"/>
      <c r="AYZ46" s="925"/>
      <c r="AZA46" s="925"/>
      <c r="AZB46" s="925"/>
      <c r="AZC46" s="925"/>
      <c r="AZD46" s="925"/>
      <c r="AZE46" s="925"/>
      <c r="AZF46" s="926"/>
      <c r="AZG46" s="924"/>
      <c r="AZH46" s="925"/>
      <c r="AZI46" s="925"/>
      <c r="AZJ46" s="925"/>
      <c r="AZK46" s="925"/>
      <c r="AZL46" s="925"/>
      <c r="AZM46" s="925"/>
      <c r="AZN46" s="925"/>
      <c r="AZO46" s="925"/>
      <c r="AZP46" s="925"/>
      <c r="AZQ46" s="925"/>
      <c r="AZR46" s="925"/>
      <c r="AZS46" s="925"/>
      <c r="AZT46" s="925"/>
      <c r="AZU46" s="925"/>
      <c r="AZV46" s="925"/>
      <c r="AZW46" s="925"/>
      <c r="AZX46" s="925"/>
      <c r="AZY46" s="925"/>
      <c r="AZZ46" s="926"/>
      <c r="BAA46" s="924"/>
      <c r="BAB46" s="925"/>
      <c r="BAC46" s="925"/>
      <c r="BAD46" s="925"/>
      <c r="BAE46" s="925"/>
      <c r="BAF46" s="925"/>
      <c r="BAG46" s="925"/>
      <c r="BAH46" s="925"/>
      <c r="BAI46" s="925"/>
      <c r="BAJ46" s="925"/>
      <c r="BAK46" s="925"/>
      <c r="BAL46" s="925"/>
      <c r="BAM46" s="925"/>
      <c r="BAN46" s="925"/>
      <c r="BAO46" s="925"/>
      <c r="BAP46" s="925"/>
      <c r="BAQ46" s="925"/>
      <c r="BAR46" s="925"/>
      <c r="BAS46" s="925"/>
      <c r="BAT46" s="926"/>
      <c r="BAU46" s="924"/>
      <c r="BAV46" s="925"/>
      <c r="BAW46" s="925"/>
      <c r="BAX46" s="925"/>
      <c r="BAY46" s="925"/>
      <c r="BAZ46" s="925"/>
      <c r="BBA46" s="925"/>
      <c r="BBB46" s="925"/>
      <c r="BBC46" s="925"/>
      <c r="BBD46" s="925"/>
      <c r="BBE46" s="925"/>
      <c r="BBF46" s="925"/>
      <c r="BBG46" s="925"/>
      <c r="BBH46" s="925"/>
      <c r="BBI46" s="925"/>
      <c r="BBJ46" s="925"/>
      <c r="BBK46" s="925"/>
      <c r="BBL46" s="925"/>
      <c r="BBM46" s="925"/>
      <c r="BBN46" s="926"/>
      <c r="BBO46" s="924"/>
      <c r="BBP46" s="925"/>
      <c r="BBQ46" s="925"/>
      <c r="BBR46" s="925"/>
      <c r="BBS46" s="925"/>
      <c r="BBT46" s="925"/>
      <c r="BBU46" s="925"/>
      <c r="BBV46" s="925"/>
      <c r="BBW46" s="925"/>
      <c r="BBX46" s="925"/>
      <c r="BBY46" s="925"/>
      <c r="BBZ46" s="925"/>
      <c r="BCA46" s="925"/>
      <c r="BCB46" s="925"/>
      <c r="BCC46" s="925"/>
      <c r="BCD46" s="925"/>
      <c r="BCE46" s="925"/>
      <c r="BCF46" s="925"/>
      <c r="BCG46" s="925"/>
      <c r="BCH46" s="926"/>
      <c r="BCI46" s="924"/>
      <c r="BCJ46" s="925"/>
      <c r="BCK46" s="925"/>
      <c r="BCL46" s="925"/>
      <c r="BCM46" s="925"/>
      <c r="BCN46" s="925"/>
      <c r="BCO46" s="925"/>
      <c r="BCP46" s="925"/>
      <c r="BCQ46" s="925"/>
      <c r="BCR46" s="925"/>
      <c r="BCS46" s="925"/>
      <c r="BCT46" s="925"/>
      <c r="BCU46" s="925"/>
      <c r="BCV46" s="925"/>
      <c r="BCW46" s="925"/>
      <c r="BCX46" s="925"/>
      <c r="BCY46" s="925"/>
      <c r="BCZ46" s="925"/>
      <c r="BDA46" s="925"/>
      <c r="BDB46" s="926"/>
      <c r="BDC46" s="924"/>
      <c r="BDD46" s="925"/>
      <c r="BDE46" s="925"/>
      <c r="BDF46" s="925"/>
      <c r="BDG46" s="925"/>
      <c r="BDH46" s="925"/>
      <c r="BDI46" s="925"/>
      <c r="BDJ46" s="925"/>
      <c r="BDK46" s="925"/>
      <c r="BDL46" s="925"/>
      <c r="BDM46" s="925"/>
      <c r="BDN46" s="925"/>
      <c r="BDO46" s="925"/>
      <c r="BDP46" s="925"/>
      <c r="BDQ46" s="925"/>
      <c r="BDR46" s="925"/>
      <c r="BDS46" s="925"/>
      <c r="BDT46" s="925"/>
      <c r="BDU46" s="925"/>
      <c r="BDV46" s="926"/>
      <c r="BDW46" s="924"/>
      <c r="BDX46" s="925"/>
      <c r="BDY46" s="925"/>
      <c r="BDZ46" s="925"/>
      <c r="BEA46" s="925"/>
      <c r="BEB46" s="925"/>
      <c r="BEC46" s="925"/>
      <c r="BED46" s="925"/>
      <c r="BEE46" s="925"/>
      <c r="BEF46" s="925"/>
      <c r="BEG46" s="925"/>
      <c r="BEH46" s="925"/>
      <c r="BEI46" s="925"/>
      <c r="BEJ46" s="925"/>
      <c r="BEK46" s="925"/>
      <c r="BEL46" s="925"/>
      <c r="BEM46" s="925"/>
      <c r="BEN46" s="925"/>
      <c r="BEO46" s="925"/>
      <c r="BEP46" s="926"/>
      <c r="BEQ46" s="924"/>
      <c r="BER46" s="925"/>
      <c r="BES46" s="925"/>
      <c r="BET46" s="925"/>
      <c r="BEU46" s="925"/>
      <c r="BEV46" s="925"/>
      <c r="BEW46" s="925"/>
      <c r="BEX46" s="925"/>
      <c r="BEY46" s="925"/>
      <c r="BEZ46" s="925"/>
      <c r="BFA46" s="925"/>
      <c r="BFB46" s="925"/>
      <c r="BFC46" s="925"/>
      <c r="BFD46" s="925"/>
      <c r="BFE46" s="925"/>
      <c r="BFF46" s="925"/>
      <c r="BFG46" s="925"/>
      <c r="BFH46" s="925"/>
      <c r="BFI46" s="925"/>
      <c r="BFJ46" s="926"/>
      <c r="BFK46" s="924"/>
      <c r="BFL46" s="925"/>
      <c r="BFM46" s="925"/>
      <c r="BFN46" s="925"/>
      <c r="BFO46" s="925"/>
      <c r="BFP46" s="925"/>
      <c r="BFQ46" s="925"/>
      <c r="BFR46" s="925"/>
      <c r="BFS46" s="925"/>
      <c r="BFT46" s="925"/>
      <c r="BFU46" s="925"/>
      <c r="BFV46" s="925"/>
      <c r="BFW46" s="925"/>
      <c r="BFX46" s="925"/>
      <c r="BFY46" s="925"/>
      <c r="BFZ46" s="925"/>
      <c r="BGA46" s="925"/>
      <c r="BGB46" s="925"/>
      <c r="BGC46" s="925"/>
      <c r="BGD46" s="926"/>
      <c r="BGE46" s="924"/>
      <c r="BGF46" s="925"/>
      <c r="BGG46" s="925"/>
      <c r="BGH46" s="925"/>
      <c r="BGI46" s="925"/>
      <c r="BGJ46" s="925"/>
      <c r="BGK46" s="925"/>
      <c r="BGL46" s="925"/>
      <c r="BGM46" s="925"/>
      <c r="BGN46" s="925"/>
      <c r="BGO46" s="925"/>
      <c r="BGP46" s="925"/>
      <c r="BGQ46" s="925"/>
      <c r="BGR46" s="925"/>
      <c r="BGS46" s="925"/>
      <c r="BGT46" s="925"/>
      <c r="BGU46" s="925"/>
      <c r="BGV46" s="925"/>
      <c r="BGW46" s="925"/>
      <c r="BGX46" s="926"/>
      <c r="BGY46" s="924"/>
      <c r="BGZ46" s="925"/>
      <c r="BHA46" s="925"/>
      <c r="BHB46" s="925"/>
      <c r="BHC46" s="925"/>
      <c r="BHD46" s="925"/>
      <c r="BHE46" s="925"/>
      <c r="BHF46" s="925"/>
      <c r="BHG46" s="925"/>
      <c r="BHH46" s="925"/>
      <c r="BHI46" s="925"/>
      <c r="BHJ46" s="925"/>
      <c r="BHK46" s="925"/>
      <c r="BHL46" s="925"/>
      <c r="BHM46" s="925"/>
      <c r="BHN46" s="925"/>
      <c r="BHO46" s="925"/>
      <c r="BHP46" s="925"/>
      <c r="BHQ46" s="925"/>
      <c r="BHR46" s="926"/>
      <c r="BHS46" s="924"/>
      <c r="BHT46" s="925"/>
      <c r="BHU46" s="925"/>
      <c r="BHV46" s="925"/>
      <c r="BHW46" s="925"/>
      <c r="BHX46" s="925"/>
      <c r="BHY46" s="925"/>
      <c r="BHZ46" s="925"/>
      <c r="BIA46" s="925"/>
      <c r="BIB46" s="925"/>
      <c r="BIC46" s="925"/>
      <c r="BID46" s="925"/>
      <c r="BIE46" s="925"/>
      <c r="BIF46" s="925"/>
      <c r="BIG46" s="925"/>
      <c r="BIH46" s="925"/>
      <c r="BII46" s="925"/>
      <c r="BIJ46" s="925"/>
      <c r="BIK46" s="925"/>
      <c r="BIL46" s="926"/>
      <c r="BIM46" s="924"/>
      <c r="BIN46" s="925"/>
      <c r="BIO46" s="925"/>
      <c r="BIP46" s="925"/>
      <c r="BIQ46" s="925"/>
      <c r="BIR46" s="925"/>
      <c r="BIS46" s="925"/>
      <c r="BIT46" s="925"/>
      <c r="BIU46" s="925"/>
      <c r="BIV46" s="925"/>
      <c r="BIW46" s="925"/>
      <c r="BIX46" s="925"/>
      <c r="BIY46" s="925"/>
      <c r="BIZ46" s="925"/>
      <c r="BJA46" s="925"/>
      <c r="BJB46" s="925"/>
      <c r="BJC46" s="925"/>
      <c r="BJD46" s="925"/>
      <c r="BJE46" s="925"/>
      <c r="BJF46" s="926"/>
      <c r="BJG46" s="924"/>
      <c r="BJH46" s="925"/>
      <c r="BJI46" s="925"/>
      <c r="BJJ46" s="925"/>
      <c r="BJK46" s="925"/>
      <c r="BJL46" s="925"/>
      <c r="BJM46" s="925"/>
      <c r="BJN46" s="925"/>
      <c r="BJO46" s="925"/>
      <c r="BJP46" s="925"/>
      <c r="BJQ46" s="925"/>
      <c r="BJR46" s="925"/>
      <c r="BJS46" s="925"/>
      <c r="BJT46" s="925"/>
      <c r="BJU46" s="925"/>
      <c r="BJV46" s="925"/>
      <c r="BJW46" s="925"/>
      <c r="BJX46" s="925"/>
      <c r="BJY46" s="925"/>
      <c r="BJZ46" s="926"/>
      <c r="BKA46" s="924"/>
      <c r="BKB46" s="925"/>
      <c r="BKC46" s="925"/>
      <c r="BKD46" s="925"/>
      <c r="BKE46" s="925"/>
      <c r="BKF46" s="925"/>
      <c r="BKG46" s="925"/>
      <c r="BKH46" s="925"/>
      <c r="BKI46" s="925"/>
      <c r="BKJ46" s="925"/>
      <c r="BKK46" s="925"/>
      <c r="BKL46" s="925"/>
      <c r="BKM46" s="925"/>
      <c r="BKN46" s="925"/>
      <c r="BKO46" s="925"/>
      <c r="BKP46" s="925"/>
      <c r="BKQ46" s="925"/>
      <c r="BKR46" s="925"/>
      <c r="BKS46" s="925"/>
      <c r="BKT46" s="926"/>
      <c r="BKU46" s="924"/>
      <c r="BKV46" s="925"/>
      <c r="BKW46" s="925"/>
      <c r="BKX46" s="925"/>
      <c r="BKY46" s="925"/>
      <c r="BKZ46" s="925"/>
      <c r="BLA46" s="925"/>
      <c r="BLB46" s="925"/>
      <c r="BLC46" s="925"/>
      <c r="BLD46" s="925"/>
      <c r="BLE46" s="925"/>
      <c r="BLF46" s="925"/>
      <c r="BLG46" s="925"/>
      <c r="BLH46" s="925"/>
      <c r="BLI46" s="925"/>
      <c r="BLJ46" s="925"/>
      <c r="BLK46" s="925"/>
      <c r="BLL46" s="925"/>
      <c r="BLM46" s="925"/>
      <c r="BLN46" s="926"/>
      <c r="BLO46" s="924"/>
      <c r="BLP46" s="925"/>
      <c r="BLQ46" s="925"/>
      <c r="BLR46" s="925"/>
      <c r="BLS46" s="925"/>
      <c r="BLT46" s="925"/>
      <c r="BLU46" s="925"/>
      <c r="BLV46" s="925"/>
      <c r="BLW46" s="925"/>
      <c r="BLX46" s="925"/>
      <c r="BLY46" s="925"/>
      <c r="BLZ46" s="925"/>
      <c r="BMA46" s="925"/>
      <c r="BMB46" s="925"/>
      <c r="BMC46" s="925"/>
      <c r="BMD46" s="925"/>
      <c r="BME46" s="925"/>
      <c r="BMF46" s="925"/>
      <c r="BMG46" s="925"/>
      <c r="BMH46" s="926"/>
      <c r="BMI46" s="924"/>
      <c r="BMJ46" s="925"/>
      <c r="BMK46" s="925"/>
      <c r="BML46" s="925"/>
      <c r="BMM46" s="925"/>
      <c r="BMN46" s="925"/>
      <c r="BMO46" s="925"/>
      <c r="BMP46" s="925"/>
      <c r="BMQ46" s="925"/>
      <c r="BMR46" s="925"/>
      <c r="BMS46" s="925"/>
      <c r="BMT46" s="925"/>
      <c r="BMU46" s="925"/>
      <c r="BMV46" s="925"/>
      <c r="BMW46" s="925"/>
      <c r="BMX46" s="925"/>
      <c r="BMY46" s="925"/>
      <c r="BMZ46" s="925"/>
      <c r="BNA46" s="925"/>
      <c r="BNB46" s="926"/>
      <c r="BNC46" s="924"/>
      <c r="BND46" s="925"/>
      <c r="BNE46" s="925"/>
      <c r="BNF46" s="925"/>
      <c r="BNG46" s="925"/>
      <c r="BNH46" s="925"/>
      <c r="BNI46" s="925"/>
      <c r="BNJ46" s="925"/>
      <c r="BNK46" s="925"/>
      <c r="BNL46" s="925"/>
      <c r="BNM46" s="925"/>
      <c r="BNN46" s="925"/>
      <c r="BNO46" s="925"/>
      <c r="BNP46" s="925"/>
      <c r="BNQ46" s="925"/>
      <c r="BNR46" s="925"/>
      <c r="BNS46" s="925"/>
      <c r="BNT46" s="925"/>
      <c r="BNU46" s="925"/>
      <c r="BNV46" s="926"/>
      <c r="BNW46" s="924"/>
      <c r="BNX46" s="925"/>
      <c r="BNY46" s="925"/>
      <c r="BNZ46" s="925"/>
      <c r="BOA46" s="925"/>
      <c r="BOB46" s="925"/>
      <c r="BOC46" s="925"/>
      <c r="BOD46" s="925"/>
      <c r="BOE46" s="925"/>
      <c r="BOF46" s="925"/>
      <c r="BOG46" s="925"/>
      <c r="BOH46" s="925"/>
      <c r="BOI46" s="925"/>
      <c r="BOJ46" s="925"/>
      <c r="BOK46" s="925"/>
      <c r="BOL46" s="925"/>
      <c r="BOM46" s="925"/>
      <c r="BON46" s="925"/>
      <c r="BOO46" s="925"/>
      <c r="BOP46" s="926"/>
      <c r="BOQ46" s="924"/>
      <c r="BOR46" s="925"/>
      <c r="BOS46" s="925"/>
      <c r="BOT46" s="925"/>
      <c r="BOU46" s="925"/>
      <c r="BOV46" s="925"/>
      <c r="BOW46" s="925"/>
      <c r="BOX46" s="925"/>
      <c r="BOY46" s="925"/>
      <c r="BOZ46" s="925"/>
      <c r="BPA46" s="925"/>
      <c r="BPB46" s="925"/>
      <c r="BPC46" s="925"/>
      <c r="BPD46" s="925"/>
      <c r="BPE46" s="925"/>
      <c r="BPF46" s="925"/>
      <c r="BPG46" s="925"/>
      <c r="BPH46" s="925"/>
      <c r="BPI46" s="925"/>
      <c r="BPJ46" s="926"/>
      <c r="BPK46" s="924"/>
      <c r="BPL46" s="925"/>
      <c r="BPM46" s="925"/>
      <c r="BPN46" s="925"/>
      <c r="BPO46" s="925"/>
      <c r="BPP46" s="925"/>
      <c r="BPQ46" s="925"/>
      <c r="BPR46" s="925"/>
      <c r="BPS46" s="925"/>
      <c r="BPT46" s="925"/>
      <c r="BPU46" s="925"/>
      <c r="BPV46" s="925"/>
      <c r="BPW46" s="925"/>
      <c r="BPX46" s="925"/>
      <c r="BPY46" s="925"/>
      <c r="BPZ46" s="925"/>
      <c r="BQA46" s="925"/>
      <c r="BQB46" s="925"/>
      <c r="BQC46" s="925"/>
      <c r="BQD46" s="926"/>
      <c r="BQE46" s="924"/>
      <c r="BQF46" s="925"/>
      <c r="BQG46" s="925"/>
      <c r="BQH46" s="925"/>
      <c r="BQI46" s="925"/>
      <c r="BQJ46" s="925"/>
      <c r="BQK46" s="925"/>
      <c r="BQL46" s="925"/>
      <c r="BQM46" s="925"/>
      <c r="BQN46" s="925"/>
      <c r="BQO46" s="925"/>
      <c r="BQP46" s="925"/>
      <c r="BQQ46" s="925"/>
      <c r="BQR46" s="925"/>
      <c r="BQS46" s="925"/>
      <c r="BQT46" s="925"/>
      <c r="BQU46" s="925"/>
      <c r="BQV46" s="925"/>
      <c r="BQW46" s="925"/>
      <c r="BQX46" s="926"/>
      <c r="BQY46" s="924"/>
      <c r="BQZ46" s="925"/>
      <c r="BRA46" s="925"/>
      <c r="BRB46" s="925"/>
      <c r="BRC46" s="925"/>
      <c r="BRD46" s="925"/>
      <c r="BRE46" s="925"/>
      <c r="BRF46" s="925"/>
      <c r="BRG46" s="925"/>
      <c r="BRH46" s="925"/>
      <c r="BRI46" s="925"/>
      <c r="BRJ46" s="925"/>
      <c r="BRK46" s="925"/>
      <c r="BRL46" s="925"/>
      <c r="BRM46" s="925"/>
      <c r="BRN46" s="925"/>
      <c r="BRO46" s="925"/>
      <c r="BRP46" s="925"/>
      <c r="BRQ46" s="925"/>
      <c r="BRR46" s="926"/>
      <c r="BRS46" s="924"/>
      <c r="BRT46" s="925"/>
      <c r="BRU46" s="925"/>
      <c r="BRV46" s="925"/>
      <c r="BRW46" s="925"/>
      <c r="BRX46" s="925"/>
      <c r="BRY46" s="925"/>
      <c r="BRZ46" s="925"/>
      <c r="BSA46" s="925"/>
      <c r="BSB46" s="925"/>
      <c r="BSC46" s="925"/>
      <c r="BSD46" s="925"/>
      <c r="BSE46" s="925"/>
      <c r="BSF46" s="925"/>
      <c r="BSG46" s="925"/>
      <c r="BSH46" s="925"/>
      <c r="BSI46" s="925"/>
      <c r="BSJ46" s="925"/>
      <c r="BSK46" s="925"/>
      <c r="BSL46" s="926"/>
      <c r="BSM46" s="924"/>
      <c r="BSN46" s="925"/>
      <c r="BSO46" s="925"/>
      <c r="BSP46" s="925"/>
      <c r="BSQ46" s="925"/>
      <c r="BSR46" s="925"/>
      <c r="BSS46" s="925"/>
      <c r="BST46" s="925"/>
      <c r="BSU46" s="925"/>
      <c r="BSV46" s="925"/>
      <c r="BSW46" s="925"/>
      <c r="BSX46" s="925"/>
      <c r="BSY46" s="925"/>
      <c r="BSZ46" s="925"/>
      <c r="BTA46" s="925"/>
      <c r="BTB46" s="925"/>
      <c r="BTC46" s="925"/>
      <c r="BTD46" s="925"/>
      <c r="BTE46" s="925"/>
      <c r="BTF46" s="926"/>
      <c r="BTG46" s="924"/>
      <c r="BTH46" s="925"/>
      <c r="BTI46" s="925"/>
      <c r="BTJ46" s="925"/>
      <c r="BTK46" s="925"/>
      <c r="BTL46" s="925"/>
      <c r="BTM46" s="925"/>
      <c r="BTN46" s="925"/>
      <c r="BTO46" s="925"/>
      <c r="BTP46" s="925"/>
      <c r="BTQ46" s="925"/>
      <c r="BTR46" s="925"/>
      <c r="BTS46" s="925"/>
      <c r="BTT46" s="925"/>
      <c r="BTU46" s="925"/>
      <c r="BTV46" s="925"/>
      <c r="BTW46" s="925"/>
      <c r="BTX46" s="925"/>
      <c r="BTY46" s="925"/>
      <c r="BTZ46" s="926"/>
      <c r="BUA46" s="924"/>
      <c r="BUB46" s="925"/>
      <c r="BUC46" s="925"/>
      <c r="BUD46" s="925"/>
      <c r="BUE46" s="925"/>
      <c r="BUF46" s="925"/>
      <c r="BUG46" s="925"/>
      <c r="BUH46" s="925"/>
      <c r="BUI46" s="925"/>
      <c r="BUJ46" s="925"/>
      <c r="BUK46" s="925"/>
      <c r="BUL46" s="925"/>
      <c r="BUM46" s="925"/>
      <c r="BUN46" s="925"/>
      <c r="BUO46" s="925"/>
      <c r="BUP46" s="925"/>
      <c r="BUQ46" s="925"/>
      <c r="BUR46" s="925"/>
      <c r="BUS46" s="925"/>
      <c r="BUT46" s="926"/>
      <c r="BUU46" s="924"/>
      <c r="BUV46" s="925"/>
      <c r="BUW46" s="925"/>
      <c r="BUX46" s="925"/>
      <c r="BUY46" s="925"/>
      <c r="BUZ46" s="925"/>
      <c r="BVA46" s="925"/>
      <c r="BVB46" s="925"/>
      <c r="BVC46" s="925"/>
      <c r="BVD46" s="925"/>
      <c r="BVE46" s="925"/>
      <c r="BVF46" s="925"/>
      <c r="BVG46" s="925"/>
      <c r="BVH46" s="925"/>
      <c r="BVI46" s="925"/>
      <c r="BVJ46" s="925"/>
      <c r="BVK46" s="925"/>
      <c r="BVL46" s="925"/>
      <c r="BVM46" s="925"/>
      <c r="BVN46" s="926"/>
      <c r="BVO46" s="924"/>
      <c r="BVP46" s="925"/>
      <c r="BVQ46" s="925"/>
      <c r="BVR46" s="925"/>
      <c r="BVS46" s="925"/>
      <c r="BVT46" s="925"/>
      <c r="BVU46" s="925"/>
      <c r="BVV46" s="925"/>
      <c r="BVW46" s="925"/>
      <c r="BVX46" s="925"/>
      <c r="BVY46" s="925"/>
      <c r="BVZ46" s="925"/>
      <c r="BWA46" s="925"/>
      <c r="BWB46" s="925"/>
      <c r="BWC46" s="925"/>
      <c r="BWD46" s="925"/>
      <c r="BWE46" s="925"/>
      <c r="BWF46" s="925"/>
      <c r="BWG46" s="925"/>
      <c r="BWH46" s="926"/>
      <c r="BWI46" s="924"/>
      <c r="BWJ46" s="925"/>
      <c r="BWK46" s="925"/>
      <c r="BWL46" s="925"/>
      <c r="BWM46" s="925"/>
      <c r="BWN46" s="925"/>
      <c r="BWO46" s="925"/>
      <c r="BWP46" s="925"/>
      <c r="BWQ46" s="925"/>
      <c r="BWR46" s="925"/>
      <c r="BWS46" s="925"/>
      <c r="BWT46" s="925"/>
      <c r="BWU46" s="925"/>
      <c r="BWV46" s="925"/>
      <c r="BWW46" s="925"/>
      <c r="BWX46" s="925"/>
      <c r="BWY46" s="925"/>
      <c r="BWZ46" s="925"/>
      <c r="BXA46" s="925"/>
      <c r="BXB46" s="926"/>
      <c r="BXC46" s="924"/>
      <c r="BXD46" s="925"/>
      <c r="BXE46" s="925"/>
      <c r="BXF46" s="925"/>
      <c r="BXG46" s="925"/>
      <c r="BXH46" s="925"/>
      <c r="BXI46" s="925"/>
      <c r="BXJ46" s="925"/>
      <c r="BXK46" s="925"/>
      <c r="BXL46" s="925"/>
      <c r="BXM46" s="925"/>
      <c r="BXN46" s="925"/>
      <c r="BXO46" s="925"/>
      <c r="BXP46" s="925"/>
      <c r="BXQ46" s="925"/>
      <c r="BXR46" s="925"/>
      <c r="BXS46" s="925"/>
      <c r="BXT46" s="925"/>
      <c r="BXU46" s="925"/>
      <c r="BXV46" s="926"/>
      <c r="BXW46" s="924"/>
      <c r="BXX46" s="925"/>
      <c r="BXY46" s="925"/>
      <c r="BXZ46" s="925"/>
      <c r="BYA46" s="925"/>
      <c r="BYB46" s="925"/>
      <c r="BYC46" s="925"/>
      <c r="BYD46" s="925"/>
      <c r="BYE46" s="925"/>
      <c r="BYF46" s="925"/>
      <c r="BYG46" s="925"/>
      <c r="BYH46" s="925"/>
      <c r="BYI46" s="925"/>
      <c r="BYJ46" s="925"/>
      <c r="BYK46" s="925"/>
      <c r="BYL46" s="925"/>
      <c r="BYM46" s="925"/>
      <c r="BYN46" s="925"/>
      <c r="BYO46" s="925"/>
      <c r="BYP46" s="926"/>
      <c r="BYQ46" s="924"/>
      <c r="BYR46" s="925"/>
      <c r="BYS46" s="925"/>
      <c r="BYT46" s="925"/>
      <c r="BYU46" s="925"/>
      <c r="BYV46" s="925"/>
      <c r="BYW46" s="925"/>
      <c r="BYX46" s="925"/>
      <c r="BYY46" s="925"/>
      <c r="BYZ46" s="925"/>
      <c r="BZA46" s="925"/>
      <c r="BZB46" s="925"/>
      <c r="BZC46" s="925"/>
      <c r="BZD46" s="925"/>
      <c r="BZE46" s="925"/>
      <c r="BZF46" s="925"/>
      <c r="BZG46" s="925"/>
      <c r="BZH46" s="925"/>
      <c r="BZI46" s="925"/>
      <c r="BZJ46" s="926"/>
      <c r="BZK46" s="924"/>
      <c r="BZL46" s="925"/>
      <c r="BZM46" s="925"/>
      <c r="BZN46" s="925"/>
      <c r="BZO46" s="925"/>
      <c r="BZP46" s="925"/>
      <c r="BZQ46" s="925"/>
      <c r="BZR46" s="925"/>
      <c r="BZS46" s="925"/>
      <c r="BZT46" s="925"/>
      <c r="BZU46" s="925"/>
      <c r="BZV46" s="925"/>
      <c r="BZW46" s="925"/>
      <c r="BZX46" s="925"/>
      <c r="BZY46" s="925"/>
      <c r="BZZ46" s="925"/>
      <c r="CAA46" s="925"/>
      <c r="CAB46" s="925"/>
      <c r="CAC46" s="925"/>
      <c r="CAD46" s="926"/>
      <c r="CAE46" s="924"/>
      <c r="CAF46" s="925"/>
      <c r="CAG46" s="925"/>
      <c r="CAH46" s="925"/>
      <c r="CAI46" s="925"/>
      <c r="CAJ46" s="925"/>
      <c r="CAK46" s="925"/>
      <c r="CAL46" s="925"/>
      <c r="CAM46" s="925"/>
      <c r="CAN46" s="925"/>
      <c r="CAO46" s="925"/>
      <c r="CAP46" s="925"/>
      <c r="CAQ46" s="925"/>
      <c r="CAR46" s="925"/>
      <c r="CAS46" s="925"/>
      <c r="CAT46" s="925"/>
      <c r="CAU46" s="925"/>
      <c r="CAV46" s="925"/>
      <c r="CAW46" s="925"/>
      <c r="CAX46" s="926"/>
      <c r="CAY46" s="924"/>
      <c r="CAZ46" s="925"/>
      <c r="CBA46" s="925"/>
      <c r="CBB46" s="925"/>
      <c r="CBC46" s="925"/>
      <c r="CBD46" s="925"/>
      <c r="CBE46" s="925"/>
      <c r="CBF46" s="925"/>
      <c r="CBG46" s="925"/>
      <c r="CBH46" s="925"/>
      <c r="CBI46" s="925"/>
      <c r="CBJ46" s="925"/>
      <c r="CBK46" s="925"/>
      <c r="CBL46" s="925"/>
      <c r="CBM46" s="925"/>
      <c r="CBN46" s="925"/>
      <c r="CBO46" s="925"/>
      <c r="CBP46" s="925"/>
      <c r="CBQ46" s="925"/>
      <c r="CBR46" s="926"/>
      <c r="CBS46" s="924"/>
      <c r="CBT46" s="925"/>
      <c r="CBU46" s="925"/>
      <c r="CBV46" s="925"/>
      <c r="CBW46" s="925"/>
      <c r="CBX46" s="925"/>
      <c r="CBY46" s="925"/>
      <c r="CBZ46" s="925"/>
      <c r="CCA46" s="925"/>
      <c r="CCB46" s="925"/>
      <c r="CCC46" s="925"/>
      <c r="CCD46" s="925"/>
      <c r="CCE46" s="925"/>
      <c r="CCF46" s="925"/>
      <c r="CCG46" s="925"/>
      <c r="CCH46" s="925"/>
      <c r="CCI46" s="925"/>
      <c r="CCJ46" s="925"/>
      <c r="CCK46" s="925"/>
      <c r="CCL46" s="926"/>
      <c r="CCM46" s="924"/>
      <c r="CCN46" s="925"/>
      <c r="CCO46" s="925"/>
      <c r="CCP46" s="925"/>
      <c r="CCQ46" s="925"/>
      <c r="CCR46" s="925"/>
      <c r="CCS46" s="925"/>
      <c r="CCT46" s="925"/>
      <c r="CCU46" s="925"/>
      <c r="CCV46" s="925"/>
      <c r="CCW46" s="925"/>
      <c r="CCX46" s="925"/>
      <c r="CCY46" s="925"/>
      <c r="CCZ46" s="925"/>
      <c r="CDA46" s="925"/>
      <c r="CDB46" s="925"/>
      <c r="CDC46" s="925"/>
      <c r="CDD46" s="925"/>
      <c r="CDE46" s="925"/>
      <c r="CDF46" s="926"/>
      <c r="CDG46" s="924"/>
      <c r="CDH46" s="925"/>
      <c r="CDI46" s="925"/>
      <c r="CDJ46" s="925"/>
      <c r="CDK46" s="925"/>
      <c r="CDL46" s="925"/>
      <c r="CDM46" s="925"/>
      <c r="CDN46" s="925"/>
      <c r="CDO46" s="925"/>
      <c r="CDP46" s="925"/>
      <c r="CDQ46" s="925"/>
      <c r="CDR46" s="925"/>
      <c r="CDS46" s="925"/>
      <c r="CDT46" s="925"/>
      <c r="CDU46" s="925"/>
      <c r="CDV46" s="925"/>
      <c r="CDW46" s="925"/>
      <c r="CDX46" s="925"/>
      <c r="CDY46" s="925"/>
      <c r="CDZ46" s="926"/>
      <c r="CEA46" s="924"/>
      <c r="CEB46" s="925"/>
      <c r="CEC46" s="925"/>
      <c r="CED46" s="925"/>
      <c r="CEE46" s="925"/>
      <c r="CEF46" s="925"/>
      <c r="CEG46" s="925"/>
      <c r="CEH46" s="925"/>
      <c r="CEI46" s="925"/>
      <c r="CEJ46" s="925"/>
      <c r="CEK46" s="925"/>
      <c r="CEL46" s="925"/>
      <c r="CEM46" s="925"/>
      <c r="CEN46" s="925"/>
      <c r="CEO46" s="925"/>
      <c r="CEP46" s="925"/>
      <c r="CEQ46" s="925"/>
      <c r="CER46" s="925"/>
      <c r="CES46" s="925"/>
      <c r="CET46" s="926"/>
      <c r="CEU46" s="924"/>
      <c r="CEV46" s="925"/>
      <c r="CEW46" s="925"/>
      <c r="CEX46" s="925"/>
      <c r="CEY46" s="925"/>
      <c r="CEZ46" s="925"/>
      <c r="CFA46" s="925"/>
      <c r="CFB46" s="925"/>
      <c r="CFC46" s="925"/>
      <c r="CFD46" s="925"/>
      <c r="CFE46" s="925"/>
      <c r="CFF46" s="925"/>
      <c r="CFG46" s="925"/>
      <c r="CFH46" s="925"/>
      <c r="CFI46" s="925"/>
      <c r="CFJ46" s="925"/>
      <c r="CFK46" s="925"/>
      <c r="CFL46" s="925"/>
      <c r="CFM46" s="925"/>
      <c r="CFN46" s="926"/>
      <c r="CFO46" s="924"/>
      <c r="CFP46" s="925"/>
      <c r="CFQ46" s="925"/>
      <c r="CFR46" s="925"/>
      <c r="CFS46" s="925"/>
      <c r="CFT46" s="925"/>
      <c r="CFU46" s="925"/>
      <c r="CFV46" s="925"/>
      <c r="CFW46" s="925"/>
      <c r="CFX46" s="925"/>
      <c r="CFY46" s="925"/>
      <c r="CFZ46" s="925"/>
      <c r="CGA46" s="925"/>
      <c r="CGB46" s="925"/>
      <c r="CGC46" s="925"/>
      <c r="CGD46" s="925"/>
      <c r="CGE46" s="925"/>
      <c r="CGF46" s="925"/>
      <c r="CGG46" s="925"/>
      <c r="CGH46" s="926"/>
      <c r="CGI46" s="924"/>
      <c r="CGJ46" s="925"/>
      <c r="CGK46" s="925"/>
      <c r="CGL46" s="925"/>
      <c r="CGM46" s="925"/>
      <c r="CGN46" s="925"/>
      <c r="CGO46" s="925"/>
      <c r="CGP46" s="925"/>
      <c r="CGQ46" s="925"/>
      <c r="CGR46" s="925"/>
      <c r="CGS46" s="925"/>
      <c r="CGT46" s="925"/>
      <c r="CGU46" s="925"/>
      <c r="CGV46" s="925"/>
      <c r="CGW46" s="925"/>
      <c r="CGX46" s="925"/>
      <c r="CGY46" s="925"/>
      <c r="CGZ46" s="925"/>
      <c r="CHA46" s="925"/>
      <c r="CHB46" s="926"/>
      <c r="CHC46" s="924"/>
      <c r="CHD46" s="925"/>
      <c r="CHE46" s="925"/>
      <c r="CHF46" s="925"/>
      <c r="CHG46" s="925"/>
      <c r="CHH46" s="925"/>
      <c r="CHI46" s="925"/>
      <c r="CHJ46" s="925"/>
      <c r="CHK46" s="925"/>
      <c r="CHL46" s="925"/>
      <c r="CHM46" s="925"/>
      <c r="CHN46" s="925"/>
      <c r="CHO46" s="925"/>
      <c r="CHP46" s="925"/>
      <c r="CHQ46" s="925"/>
      <c r="CHR46" s="925"/>
      <c r="CHS46" s="925"/>
      <c r="CHT46" s="925"/>
      <c r="CHU46" s="925"/>
      <c r="CHV46" s="926"/>
      <c r="CHW46" s="924"/>
      <c r="CHX46" s="925"/>
      <c r="CHY46" s="925"/>
      <c r="CHZ46" s="925"/>
      <c r="CIA46" s="925"/>
      <c r="CIB46" s="925"/>
      <c r="CIC46" s="925"/>
      <c r="CID46" s="925"/>
      <c r="CIE46" s="925"/>
      <c r="CIF46" s="925"/>
      <c r="CIG46" s="925"/>
      <c r="CIH46" s="925"/>
      <c r="CII46" s="925"/>
      <c r="CIJ46" s="925"/>
      <c r="CIK46" s="925"/>
      <c r="CIL46" s="925"/>
      <c r="CIM46" s="925"/>
      <c r="CIN46" s="925"/>
      <c r="CIO46" s="925"/>
      <c r="CIP46" s="926"/>
      <c r="CIQ46" s="924"/>
      <c r="CIR46" s="925"/>
      <c r="CIS46" s="925"/>
      <c r="CIT46" s="925"/>
      <c r="CIU46" s="925"/>
      <c r="CIV46" s="925"/>
      <c r="CIW46" s="925"/>
      <c r="CIX46" s="925"/>
      <c r="CIY46" s="925"/>
      <c r="CIZ46" s="925"/>
      <c r="CJA46" s="925"/>
      <c r="CJB46" s="925"/>
      <c r="CJC46" s="925"/>
      <c r="CJD46" s="925"/>
      <c r="CJE46" s="925"/>
      <c r="CJF46" s="925"/>
      <c r="CJG46" s="925"/>
      <c r="CJH46" s="925"/>
      <c r="CJI46" s="925"/>
      <c r="CJJ46" s="926"/>
      <c r="CJK46" s="924"/>
      <c r="CJL46" s="925"/>
      <c r="CJM46" s="925"/>
      <c r="CJN46" s="925"/>
      <c r="CJO46" s="925"/>
      <c r="CJP46" s="925"/>
      <c r="CJQ46" s="925"/>
      <c r="CJR46" s="925"/>
      <c r="CJS46" s="925"/>
      <c r="CJT46" s="925"/>
      <c r="CJU46" s="925"/>
      <c r="CJV46" s="925"/>
      <c r="CJW46" s="925"/>
      <c r="CJX46" s="925"/>
      <c r="CJY46" s="925"/>
      <c r="CJZ46" s="925"/>
      <c r="CKA46" s="925"/>
      <c r="CKB46" s="925"/>
      <c r="CKC46" s="925"/>
      <c r="CKD46" s="926"/>
      <c r="CKE46" s="924"/>
      <c r="CKF46" s="925"/>
      <c r="CKG46" s="925"/>
      <c r="CKH46" s="925"/>
      <c r="CKI46" s="925"/>
      <c r="CKJ46" s="925"/>
      <c r="CKK46" s="925"/>
      <c r="CKL46" s="925"/>
      <c r="CKM46" s="925"/>
      <c r="CKN46" s="925"/>
      <c r="CKO46" s="925"/>
      <c r="CKP46" s="925"/>
      <c r="CKQ46" s="925"/>
      <c r="CKR46" s="925"/>
      <c r="CKS46" s="925"/>
      <c r="CKT46" s="925"/>
      <c r="CKU46" s="925"/>
      <c r="CKV46" s="925"/>
      <c r="CKW46" s="925"/>
      <c r="CKX46" s="926"/>
      <c r="CKY46" s="924"/>
      <c r="CKZ46" s="925"/>
      <c r="CLA46" s="925"/>
      <c r="CLB46" s="925"/>
      <c r="CLC46" s="925"/>
      <c r="CLD46" s="925"/>
      <c r="CLE46" s="925"/>
      <c r="CLF46" s="925"/>
      <c r="CLG46" s="925"/>
      <c r="CLH46" s="925"/>
      <c r="CLI46" s="925"/>
      <c r="CLJ46" s="925"/>
      <c r="CLK46" s="925"/>
      <c r="CLL46" s="925"/>
      <c r="CLM46" s="925"/>
      <c r="CLN46" s="925"/>
      <c r="CLO46" s="925"/>
      <c r="CLP46" s="925"/>
      <c r="CLQ46" s="925"/>
      <c r="CLR46" s="926"/>
      <c r="CLS46" s="924"/>
      <c r="CLT46" s="925"/>
      <c r="CLU46" s="925"/>
      <c r="CLV46" s="925"/>
      <c r="CLW46" s="925"/>
      <c r="CLX46" s="925"/>
      <c r="CLY46" s="925"/>
      <c r="CLZ46" s="925"/>
      <c r="CMA46" s="925"/>
      <c r="CMB46" s="925"/>
      <c r="CMC46" s="925"/>
      <c r="CMD46" s="925"/>
      <c r="CME46" s="925"/>
      <c r="CMF46" s="925"/>
      <c r="CMG46" s="925"/>
      <c r="CMH46" s="925"/>
      <c r="CMI46" s="925"/>
      <c r="CMJ46" s="925"/>
      <c r="CMK46" s="925"/>
      <c r="CML46" s="926"/>
      <c r="CMM46" s="924"/>
      <c r="CMN46" s="925"/>
      <c r="CMO46" s="925"/>
      <c r="CMP46" s="925"/>
      <c r="CMQ46" s="925"/>
      <c r="CMR46" s="925"/>
      <c r="CMS46" s="925"/>
      <c r="CMT46" s="925"/>
      <c r="CMU46" s="925"/>
      <c r="CMV46" s="925"/>
      <c r="CMW46" s="925"/>
      <c r="CMX46" s="925"/>
      <c r="CMY46" s="925"/>
      <c r="CMZ46" s="925"/>
      <c r="CNA46" s="925"/>
      <c r="CNB46" s="925"/>
      <c r="CNC46" s="925"/>
      <c r="CND46" s="925"/>
      <c r="CNE46" s="925"/>
      <c r="CNF46" s="926"/>
      <c r="CNG46" s="924"/>
      <c r="CNH46" s="925"/>
      <c r="CNI46" s="925"/>
      <c r="CNJ46" s="925"/>
      <c r="CNK46" s="925"/>
      <c r="CNL46" s="925"/>
      <c r="CNM46" s="925"/>
      <c r="CNN46" s="925"/>
      <c r="CNO46" s="925"/>
      <c r="CNP46" s="925"/>
      <c r="CNQ46" s="925"/>
      <c r="CNR46" s="925"/>
      <c r="CNS46" s="925"/>
      <c r="CNT46" s="925"/>
      <c r="CNU46" s="925"/>
      <c r="CNV46" s="925"/>
      <c r="CNW46" s="925"/>
      <c r="CNX46" s="925"/>
      <c r="CNY46" s="925"/>
      <c r="CNZ46" s="926"/>
      <c r="COA46" s="924"/>
      <c r="COB46" s="925"/>
      <c r="COC46" s="925"/>
      <c r="COD46" s="925"/>
      <c r="COE46" s="925"/>
      <c r="COF46" s="925"/>
      <c r="COG46" s="925"/>
      <c r="COH46" s="925"/>
      <c r="COI46" s="925"/>
      <c r="COJ46" s="925"/>
      <c r="COK46" s="925"/>
      <c r="COL46" s="925"/>
      <c r="COM46" s="925"/>
      <c r="CON46" s="925"/>
      <c r="COO46" s="925"/>
      <c r="COP46" s="925"/>
      <c r="COQ46" s="925"/>
      <c r="COR46" s="925"/>
      <c r="COS46" s="925"/>
      <c r="COT46" s="926"/>
      <c r="COU46" s="924"/>
      <c r="COV46" s="925"/>
      <c r="COW46" s="925"/>
      <c r="COX46" s="925"/>
      <c r="COY46" s="925"/>
      <c r="COZ46" s="925"/>
      <c r="CPA46" s="925"/>
      <c r="CPB46" s="925"/>
      <c r="CPC46" s="925"/>
      <c r="CPD46" s="925"/>
      <c r="CPE46" s="925"/>
      <c r="CPF46" s="925"/>
      <c r="CPG46" s="925"/>
      <c r="CPH46" s="925"/>
      <c r="CPI46" s="925"/>
      <c r="CPJ46" s="925"/>
      <c r="CPK46" s="925"/>
      <c r="CPL46" s="925"/>
      <c r="CPM46" s="925"/>
      <c r="CPN46" s="926"/>
      <c r="CPO46" s="924"/>
      <c r="CPP46" s="925"/>
      <c r="CPQ46" s="925"/>
      <c r="CPR46" s="925"/>
      <c r="CPS46" s="925"/>
      <c r="CPT46" s="925"/>
      <c r="CPU46" s="925"/>
      <c r="CPV46" s="925"/>
      <c r="CPW46" s="925"/>
      <c r="CPX46" s="925"/>
      <c r="CPY46" s="925"/>
      <c r="CPZ46" s="925"/>
      <c r="CQA46" s="925"/>
      <c r="CQB46" s="925"/>
      <c r="CQC46" s="925"/>
      <c r="CQD46" s="925"/>
      <c r="CQE46" s="925"/>
      <c r="CQF46" s="925"/>
      <c r="CQG46" s="925"/>
      <c r="CQH46" s="926"/>
      <c r="CQI46" s="924"/>
      <c r="CQJ46" s="925"/>
      <c r="CQK46" s="925"/>
      <c r="CQL46" s="925"/>
      <c r="CQM46" s="925"/>
      <c r="CQN46" s="925"/>
      <c r="CQO46" s="925"/>
      <c r="CQP46" s="925"/>
      <c r="CQQ46" s="925"/>
      <c r="CQR46" s="925"/>
      <c r="CQS46" s="925"/>
      <c r="CQT46" s="925"/>
      <c r="CQU46" s="925"/>
      <c r="CQV46" s="925"/>
      <c r="CQW46" s="925"/>
      <c r="CQX46" s="925"/>
      <c r="CQY46" s="925"/>
      <c r="CQZ46" s="925"/>
      <c r="CRA46" s="925"/>
      <c r="CRB46" s="926"/>
      <c r="CRC46" s="924"/>
      <c r="CRD46" s="925"/>
      <c r="CRE46" s="925"/>
      <c r="CRF46" s="925"/>
      <c r="CRG46" s="925"/>
      <c r="CRH46" s="925"/>
      <c r="CRI46" s="925"/>
      <c r="CRJ46" s="925"/>
      <c r="CRK46" s="925"/>
      <c r="CRL46" s="925"/>
      <c r="CRM46" s="925"/>
      <c r="CRN46" s="925"/>
      <c r="CRO46" s="925"/>
      <c r="CRP46" s="925"/>
      <c r="CRQ46" s="925"/>
      <c r="CRR46" s="925"/>
      <c r="CRS46" s="925"/>
      <c r="CRT46" s="925"/>
      <c r="CRU46" s="925"/>
      <c r="CRV46" s="926"/>
      <c r="CRW46" s="924"/>
      <c r="CRX46" s="925"/>
      <c r="CRY46" s="925"/>
      <c r="CRZ46" s="925"/>
      <c r="CSA46" s="925"/>
      <c r="CSB46" s="925"/>
      <c r="CSC46" s="925"/>
      <c r="CSD46" s="925"/>
      <c r="CSE46" s="925"/>
      <c r="CSF46" s="925"/>
      <c r="CSG46" s="925"/>
      <c r="CSH46" s="925"/>
      <c r="CSI46" s="925"/>
      <c r="CSJ46" s="925"/>
      <c r="CSK46" s="925"/>
      <c r="CSL46" s="925"/>
      <c r="CSM46" s="925"/>
      <c r="CSN46" s="925"/>
      <c r="CSO46" s="925"/>
      <c r="CSP46" s="926"/>
      <c r="CSQ46" s="924"/>
      <c r="CSR46" s="925"/>
      <c r="CSS46" s="925"/>
      <c r="CST46" s="925"/>
      <c r="CSU46" s="925"/>
      <c r="CSV46" s="925"/>
      <c r="CSW46" s="925"/>
      <c r="CSX46" s="925"/>
      <c r="CSY46" s="925"/>
      <c r="CSZ46" s="925"/>
      <c r="CTA46" s="925"/>
      <c r="CTB46" s="925"/>
      <c r="CTC46" s="925"/>
      <c r="CTD46" s="925"/>
      <c r="CTE46" s="925"/>
      <c r="CTF46" s="925"/>
      <c r="CTG46" s="925"/>
      <c r="CTH46" s="925"/>
      <c r="CTI46" s="925"/>
      <c r="CTJ46" s="926"/>
      <c r="CTK46" s="924"/>
      <c r="CTL46" s="925"/>
      <c r="CTM46" s="925"/>
      <c r="CTN46" s="925"/>
      <c r="CTO46" s="925"/>
      <c r="CTP46" s="925"/>
      <c r="CTQ46" s="925"/>
      <c r="CTR46" s="925"/>
      <c r="CTS46" s="925"/>
      <c r="CTT46" s="925"/>
      <c r="CTU46" s="925"/>
      <c r="CTV46" s="925"/>
      <c r="CTW46" s="925"/>
      <c r="CTX46" s="925"/>
      <c r="CTY46" s="925"/>
      <c r="CTZ46" s="925"/>
      <c r="CUA46" s="925"/>
      <c r="CUB46" s="925"/>
      <c r="CUC46" s="925"/>
      <c r="CUD46" s="926"/>
      <c r="CUE46" s="924"/>
      <c r="CUF46" s="925"/>
      <c r="CUG46" s="925"/>
      <c r="CUH46" s="925"/>
      <c r="CUI46" s="925"/>
      <c r="CUJ46" s="925"/>
      <c r="CUK46" s="925"/>
      <c r="CUL46" s="925"/>
      <c r="CUM46" s="925"/>
      <c r="CUN46" s="925"/>
      <c r="CUO46" s="925"/>
      <c r="CUP46" s="925"/>
      <c r="CUQ46" s="925"/>
      <c r="CUR46" s="925"/>
      <c r="CUS46" s="925"/>
      <c r="CUT46" s="925"/>
      <c r="CUU46" s="925"/>
      <c r="CUV46" s="925"/>
      <c r="CUW46" s="925"/>
      <c r="CUX46" s="926"/>
      <c r="CUY46" s="924"/>
      <c r="CUZ46" s="925"/>
      <c r="CVA46" s="925"/>
      <c r="CVB46" s="925"/>
      <c r="CVC46" s="925"/>
      <c r="CVD46" s="925"/>
      <c r="CVE46" s="925"/>
      <c r="CVF46" s="925"/>
      <c r="CVG46" s="925"/>
      <c r="CVH46" s="925"/>
      <c r="CVI46" s="925"/>
      <c r="CVJ46" s="925"/>
      <c r="CVK46" s="925"/>
      <c r="CVL46" s="925"/>
      <c r="CVM46" s="925"/>
      <c r="CVN46" s="925"/>
      <c r="CVO46" s="925"/>
      <c r="CVP46" s="925"/>
      <c r="CVQ46" s="925"/>
      <c r="CVR46" s="926"/>
      <c r="CVS46" s="924"/>
      <c r="CVT46" s="925"/>
      <c r="CVU46" s="925"/>
      <c r="CVV46" s="925"/>
      <c r="CVW46" s="925"/>
      <c r="CVX46" s="925"/>
      <c r="CVY46" s="925"/>
      <c r="CVZ46" s="925"/>
      <c r="CWA46" s="925"/>
      <c r="CWB46" s="925"/>
      <c r="CWC46" s="925"/>
      <c r="CWD46" s="925"/>
      <c r="CWE46" s="925"/>
      <c r="CWF46" s="925"/>
      <c r="CWG46" s="925"/>
      <c r="CWH46" s="925"/>
      <c r="CWI46" s="925"/>
      <c r="CWJ46" s="925"/>
      <c r="CWK46" s="925"/>
      <c r="CWL46" s="926"/>
      <c r="CWM46" s="924"/>
      <c r="CWN46" s="925"/>
      <c r="CWO46" s="925"/>
      <c r="CWP46" s="925"/>
      <c r="CWQ46" s="925"/>
      <c r="CWR46" s="925"/>
      <c r="CWS46" s="925"/>
      <c r="CWT46" s="925"/>
      <c r="CWU46" s="925"/>
      <c r="CWV46" s="925"/>
      <c r="CWW46" s="925"/>
      <c r="CWX46" s="925"/>
      <c r="CWY46" s="925"/>
      <c r="CWZ46" s="925"/>
      <c r="CXA46" s="925"/>
      <c r="CXB46" s="925"/>
      <c r="CXC46" s="925"/>
      <c r="CXD46" s="925"/>
      <c r="CXE46" s="925"/>
      <c r="CXF46" s="926"/>
      <c r="CXG46" s="924"/>
      <c r="CXH46" s="925"/>
      <c r="CXI46" s="925"/>
      <c r="CXJ46" s="925"/>
      <c r="CXK46" s="925"/>
      <c r="CXL46" s="925"/>
      <c r="CXM46" s="925"/>
      <c r="CXN46" s="925"/>
      <c r="CXO46" s="925"/>
      <c r="CXP46" s="925"/>
      <c r="CXQ46" s="925"/>
      <c r="CXR46" s="925"/>
      <c r="CXS46" s="925"/>
      <c r="CXT46" s="925"/>
      <c r="CXU46" s="925"/>
      <c r="CXV46" s="925"/>
      <c r="CXW46" s="925"/>
      <c r="CXX46" s="925"/>
      <c r="CXY46" s="925"/>
      <c r="CXZ46" s="926"/>
      <c r="CYA46" s="924"/>
      <c r="CYB46" s="925"/>
      <c r="CYC46" s="925"/>
      <c r="CYD46" s="925"/>
      <c r="CYE46" s="925"/>
      <c r="CYF46" s="925"/>
      <c r="CYG46" s="925"/>
      <c r="CYH46" s="925"/>
      <c r="CYI46" s="925"/>
      <c r="CYJ46" s="925"/>
      <c r="CYK46" s="925"/>
      <c r="CYL46" s="925"/>
      <c r="CYM46" s="925"/>
      <c r="CYN46" s="925"/>
      <c r="CYO46" s="925"/>
      <c r="CYP46" s="925"/>
      <c r="CYQ46" s="925"/>
      <c r="CYR46" s="925"/>
      <c r="CYS46" s="925"/>
      <c r="CYT46" s="926"/>
      <c r="CYU46" s="924"/>
      <c r="CYV46" s="925"/>
      <c r="CYW46" s="925"/>
      <c r="CYX46" s="925"/>
      <c r="CYY46" s="925"/>
      <c r="CYZ46" s="925"/>
      <c r="CZA46" s="925"/>
      <c r="CZB46" s="925"/>
      <c r="CZC46" s="925"/>
      <c r="CZD46" s="925"/>
      <c r="CZE46" s="925"/>
      <c r="CZF46" s="925"/>
      <c r="CZG46" s="925"/>
      <c r="CZH46" s="925"/>
      <c r="CZI46" s="925"/>
      <c r="CZJ46" s="925"/>
      <c r="CZK46" s="925"/>
      <c r="CZL46" s="925"/>
      <c r="CZM46" s="925"/>
      <c r="CZN46" s="926"/>
      <c r="CZO46" s="924"/>
      <c r="CZP46" s="925"/>
      <c r="CZQ46" s="925"/>
      <c r="CZR46" s="925"/>
      <c r="CZS46" s="925"/>
      <c r="CZT46" s="925"/>
      <c r="CZU46" s="925"/>
      <c r="CZV46" s="925"/>
      <c r="CZW46" s="925"/>
      <c r="CZX46" s="925"/>
      <c r="CZY46" s="925"/>
      <c r="CZZ46" s="925"/>
      <c r="DAA46" s="925"/>
      <c r="DAB46" s="925"/>
      <c r="DAC46" s="925"/>
      <c r="DAD46" s="925"/>
      <c r="DAE46" s="925"/>
      <c r="DAF46" s="925"/>
      <c r="DAG46" s="925"/>
      <c r="DAH46" s="926"/>
      <c r="DAI46" s="924"/>
      <c r="DAJ46" s="925"/>
      <c r="DAK46" s="925"/>
      <c r="DAL46" s="925"/>
      <c r="DAM46" s="925"/>
      <c r="DAN46" s="925"/>
      <c r="DAO46" s="925"/>
      <c r="DAP46" s="925"/>
      <c r="DAQ46" s="925"/>
      <c r="DAR46" s="925"/>
      <c r="DAS46" s="925"/>
      <c r="DAT46" s="925"/>
      <c r="DAU46" s="925"/>
      <c r="DAV46" s="925"/>
      <c r="DAW46" s="925"/>
      <c r="DAX46" s="925"/>
      <c r="DAY46" s="925"/>
      <c r="DAZ46" s="925"/>
      <c r="DBA46" s="925"/>
      <c r="DBB46" s="926"/>
      <c r="DBC46" s="924"/>
      <c r="DBD46" s="925"/>
      <c r="DBE46" s="925"/>
      <c r="DBF46" s="925"/>
      <c r="DBG46" s="925"/>
      <c r="DBH46" s="925"/>
      <c r="DBI46" s="925"/>
      <c r="DBJ46" s="925"/>
      <c r="DBK46" s="925"/>
      <c r="DBL46" s="925"/>
      <c r="DBM46" s="925"/>
      <c r="DBN46" s="925"/>
      <c r="DBO46" s="925"/>
      <c r="DBP46" s="925"/>
      <c r="DBQ46" s="925"/>
      <c r="DBR46" s="925"/>
      <c r="DBS46" s="925"/>
      <c r="DBT46" s="925"/>
      <c r="DBU46" s="925"/>
      <c r="DBV46" s="926"/>
      <c r="DBW46" s="924"/>
      <c r="DBX46" s="925"/>
      <c r="DBY46" s="925"/>
      <c r="DBZ46" s="925"/>
      <c r="DCA46" s="925"/>
      <c r="DCB46" s="925"/>
      <c r="DCC46" s="925"/>
      <c r="DCD46" s="925"/>
      <c r="DCE46" s="925"/>
      <c r="DCF46" s="925"/>
      <c r="DCG46" s="925"/>
      <c r="DCH46" s="925"/>
      <c r="DCI46" s="925"/>
      <c r="DCJ46" s="925"/>
      <c r="DCK46" s="925"/>
      <c r="DCL46" s="925"/>
      <c r="DCM46" s="925"/>
      <c r="DCN46" s="925"/>
      <c r="DCO46" s="925"/>
      <c r="DCP46" s="926"/>
      <c r="DCQ46" s="924"/>
      <c r="DCR46" s="925"/>
      <c r="DCS46" s="925"/>
      <c r="DCT46" s="925"/>
      <c r="DCU46" s="925"/>
      <c r="DCV46" s="925"/>
      <c r="DCW46" s="925"/>
      <c r="DCX46" s="925"/>
      <c r="DCY46" s="925"/>
      <c r="DCZ46" s="925"/>
      <c r="DDA46" s="925"/>
      <c r="DDB46" s="925"/>
      <c r="DDC46" s="925"/>
      <c r="DDD46" s="925"/>
      <c r="DDE46" s="925"/>
      <c r="DDF46" s="925"/>
      <c r="DDG46" s="925"/>
      <c r="DDH46" s="925"/>
      <c r="DDI46" s="925"/>
      <c r="DDJ46" s="926"/>
      <c r="DDK46" s="924"/>
      <c r="DDL46" s="925"/>
      <c r="DDM46" s="925"/>
      <c r="DDN46" s="925"/>
      <c r="DDO46" s="925"/>
      <c r="DDP46" s="925"/>
      <c r="DDQ46" s="925"/>
      <c r="DDR46" s="925"/>
      <c r="DDS46" s="925"/>
      <c r="DDT46" s="925"/>
      <c r="DDU46" s="925"/>
      <c r="DDV46" s="925"/>
      <c r="DDW46" s="925"/>
      <c r="DDX46" s="925"/>
      <c r="DDY46" s="925"/>
      <c r="DDZ46" s="925"/>
      <c r="DEA46" s="925"/>
      <c r="DEB46" s="925"/>
      <c r="DEC46" s="925"/>
      <c r="DED46" s="926"/>
      <c r="DEE46" s="924"/>
      <c r="DEF46" s="925"/>
      <c r="DEG46" s="925"/>
      <c r="DEH46" s="925"/>
      <c r="DEI46" s="925"/>
      <c r="DEJ46" s="925"/>
      <c r="DEK46" s="925"/>
      <c r="DEL46" s="925"/>
      <c r="DEM46" s="925"/>
      <c r="DEN46" s="925"/>
      <c r="DEO46" s="925"/>
      <c r="DEP46" s="925"/>
      <c r="DEQ46" s="925"/>
      <c r="DER46" s="925"/>
      <c r="DES46" s="925"/>
      <c r="DET46" s="925"/>
      <c r="DEU46" s="925"/>
      <c r="DEV46" s="925"/>
      <c r="DEW46" s="925"/>
      <c r="DEX46" s="926"/>
      <c r="DEY46" s="924"/>
      <c r="DEZ46" s="925"/>
      <c r="DFA46" s="925"/>
      <c r="DFB46" s="925"/>
      <c r="DFC46" s="925"/>
      <c r="DFD46" s="925"/>
      <c r="DFE46" s="925"/>
      <c r="DFF46" s="925"/>
      <c r="DFG46" s="925"/>
      <c r="DFH46" s="925"/>
      <c r="DFI46" s="925"/>
      <c r="DFJ46" s="925"/>
      <c r="DFK46" s="925"/>
      <c r="DFL46" s="925"/>
      <c r="DFM46" s="925"/>
      <c r="DFN46" s="925"/>
      <c r="DFO46" s="925"/>
      <c r="DFP46" s="925"/>
      <c r="DFQ46" s="925"/>
      <c r="DFR46" s="926"/>
      <c r="DFS46" s="924"/>
      <c r="DFT46" s="925"/>
      <c r="DFU46" s="925"/>
      <c r="DFV46" s="925"/>
      <c r="DFW46" s="925"/>
      <c r="DFX46" s="925"/>
      <c r="DFY46" s="925"/>
      <c r="DFZ46" s="925"/>
      <c r="DGA46" s="925"/>
      <c r="DGB46" s="925"/>
      <c r="DGC46" s="925"/>
      <c r="DGD46" s="925"/>
      <c r="DGE46" s="925"/>
      <c r="DGF46" s="925"/>
      <c r="DGG46" s="925"/>
      <c r="DGH46" s="925"/>
      <c r="DGI46" s="925"/>
      <c r="DGJ46" s="925"/>
      <c r="DGK46" s="925"/>
      <c r="DGL46" s="926"/>
      <c r="DGM46" s="924"/>
      <c r="DGN46" s="925"/>
      <c r="DGO46" s="925"/>
      <c r="DGP46" s="925"/>
      <c r="DGQ46" s="925"/>
      <c r="DGR46" s="925"/>
      <c r="DGS46" s="925"/>
      <c r="DGT46" s="925"/>
      <c r="DGU46" s="925"/>
      <c r="DGV46" s="925"/>
      <c r="DGW46" s="925"/>
      <c r="DGX46" s="925"/>
      <c r="DGY46" s="925"/>
      <c r="DGZ46" s="925"/>
      <c r="DHA46" s="925"/>
      <c r="DHB46" s="925"/>
      <c r="DHC46" s="925"/>
      <c r="DHD46" s="925"/>
      <c r="DHE46" s="925"/>
      <c r="DHF46" s="926"/>
      <c r="DHG46" s="924"/>
      <c r="DHH46" s="925"/>
      <c r="DHI46" s="925"/>
      <c r="DHJ46" s="925"/>
      <c r="DHK46" s="925"/>
      <c r="DHL46" s="925"/>
      <c r="DHM46" s="925"/>
      <c r="DHN46" s="925"/>
      <c r="DHO46" s="925"/>
      <c r="DHP46" s="925"/>
      <c r="DHQ46" s="925"/>
      <c r="DHR46" s="925"/>
      <c r="DHS46" s="925"/>
      <c r="DHT46" s="925"/>
      <c r="DHU46" s="925"/>
      <c r="DHV46" s="925"/>
      <c r="DHW46" s="925"/>
      <c r="DHX46" s="925"/>
      <c r="DHY46" s="925"/>
      <c r="DHZ46" s="926"/>
      <c r="DIA46" s="924"/>
      <c r="DIB46" s="925"/>
      <c r="DIC46" s="925"/>
      <c r="DID46" s="925"/>
      <c r="DIE46" s="925"/>
      <c r="DIF46" s="925"/>
      <c r="DIG46" s="925"/>
      <c r="DIH46" s="925"/>
      <c r="DII46" s="925"/>
      <c r="DIJ46" s="925"/>
      <c r="DIK46" s="925"/>
      <c r="DIL46" s="925"/>
      <c r="DIM46" s="925"/>
      <c r="DIN46" s="925"/>
      <c r="DIO46" s="925"/>
      <c r="DIP46" s="925"/>
      <c r="DIQ46" s="925"/>
      <c r="DIR46" s="925"/>
      <c r="DIS46" s="925"/>
      <c r="DIT46" s="926"/>
      <c r="DIU46" s="924"/>
      <c r="DIV46" s="925"/>
      <c r="DIW46" s="925"/>
      <c r="DIX46" s="925"/>
      <c r="DIY46" s="925"/>
      <c r="DIZ46" s="925"/>
      <c r="DJA46" s="925"/>
      <c r="DJB46" s="925"/>
      <c r="DJC46" s="925"/>
      <c r="DJD46" s="925"/>
      <c r="DJE46" s="925"/>
      <c r="DJF46" s="925"/>
      <c r="DJG46" s="925"/>
      <c r="DJH46" s="925"/>
      <c r="DJI46" s="925"/>
      <c r="DJJ46" s="925"/>
      <c r="DJK46" s="925"/>
      <c r="DJL46" s="925"/>
      <c r="DJM46" s="925"/>
      <c r="DJN46" s="926"/>
      <c r="DJO46" s="924"/>
      <c r="DJP46" s="925"/>
      <c r="DJQ46" s="925"/>
      <c r="DJR46" s="925"/>
      <c r="DJS46" s="925"/>
      <c r="DJT46" s="925"/>
      <c r="DJU46" s="925"/>
      <c r="DJV46" s="925"/>
      <c r="DJW46" s="925"/>
      <c r="DJX46" s="925"/>
      <c r="DJY46" s="925"/>
      <c r="DJZ46" s="925"/>
      <c r="DKA46" s="925"/>
      <c r="DKB46" s="925"/>
      <c r="DKC46" s="925"/>
      <c r="DKD46" s="925"/>
      <c r="DKE46" s="925"/>
      <c r="DKF46" s="925"/>
      <c r="DKG46" s="925"/>
      <c r="DKH46" s="926"/>
      <c r="DKI46" s="924"/>
      <c r="DKJ46" s="925"/>
      <c r="DKK46" s="925"/>
      <c r="DKL46" s="925"/>
      <c r="DKM46" s="925"/>
      <c r="DKN46" s="925"/>
      <c r="DKO46" s="925"/>
      <c r="DKP46" s="925"/>
      <c r="DKQ46" s="925"/>
      <c r="DKR46" s="925"/>
      <c r="DKS46" s="925"/>
      <c r="DKT46" s="925"/>
      <c r="DKU46" s="925"/>
      <c r="DKV46" s="925"/>
      <c r="DKW46" s="925"/>
      <c r="DKX46" s="925"/>
      <c r="DKY46" s="925"/>
      <c r="DKZ46" s="925"/>
      <c r="DLA46" s="925"/>
      <c r="DLB46" s="926"/>
      <c r="DLC46" s="924"/>
      <c r="DLD46" s="925"/>
      <c r="DLE46" s="925"/>
      <c r="DLF46" s="925"/>
      <c r="DLG46" s="925"/>
      <c r="DLH46" s="925"/>
      <c r="DLI46" s="925"/>
      <c r="DLJ46" s="925"/>
      <c r="DLK46" s="925"/>
      <c r="DLL46" s="925"/>
      <c r="DLM46" s="925"/>
      <c r="DLN46" s="925"/>
      <c r="DLO46" s="925"/>
      <c r="DLP46" s="925"/>
      <c r="DLQ46" s="925"/>
      <c r="DLR46" s="925"/>
      <c r="DLS46" s="925"/>
      <c r="DLT46" s="925"/>
      <c r="DLU46" s="925"/>
      <c r="DLV46" s="926"/>
      <c r="DLW46" s="924"/>
      <c r="DLX46" s="925"/>
      <c r="DLY46" s="925"/>
      <c r="DLZ46" s="925"/>
      <c r="DMA46" s="925"/>
      <c r="DMB46" s="925"/>
      <c r="DMC46" s="925"/>
      <c r="DMD46" s="925"/>
      <c r="DME46" s="925"/>
      <c r="DMF46" s="925"/>
      <c r="DMG46" s="925"/>
      <c r="DMH46" s="925"/>
      <c r="DMI46" s="925"/>
      <c r="DMJ46" s="925"/>
      <c r="DMK46" s="925"/>
      <c r="DML46" s="925"/>
      <c r="DMM46" s="925"/>
      <c r="DMN46" s="925"/>
      <c r="DMO46" s="925"/>
      <c r="DMP46" s="926"/>
      <c r="DMQ46" s="924"/>
      <c r="DMR46" s="925"/>
      <c r="DMS46" s="925"/>
      <c r="DMT46" s="925"/>
      <c r="DMU46" s="925"/>
      <c r="DMV46" s="925"/>
      <c r="DMW46" s="925"/>
      <c r="DMX46" s="925"/>
      <c r="DMY46" s="925"/>
      <c r="DMZ46" s="925"/>
      <c r="DNA46" s="925"/>
      <c r="DNB46" s="925"/>
      <c r="DNC46" s="925"/>
      <c r="DND46" s="925"/>
      <c r="DNE46" s="925"/>
      <c r="DNF46" s="925"/>
      <c r="DNG46" s="925"/>
      <c r="DNH46" s="925"/>
      <c r="DNI46" s="925"/>
      <c r="DNJ46" s="926"/>
      <c r="DNK46" s="924"/>
      <c r="DNL46" s="925"/>
      <c r="DNM46" s="925"/>
      <c r="DNN46" s="925"/>
      <c r="DNO46" s="925"/>
      <c r="DNP46" s="925"/>
      <c r="DNQ46" s="925"/>
      <c r="DNR46" s="925"/>
      <c r="DNS46" s="925"/>
      <c r="DNT46" s="925"/>
      <c r="DNU46" s="925"/>
      <c r="DNV46" s="925"/>
      <c r="DNW46" s="925"/>
      <c r="DNX46" s="925"/>
      <c r="DNY46" s="925"/>
      <c r="DNZ46" s="925"/>
      <c r="DOA46" s="925"/>
      <c r="DOB46" s="925"/>
      <c r="DOC46" s="925"/>
      <c r="DOD46" s="926"/>
      <c r="DOE46" s="924"/>
      <c r="DOF46" s="925"/>
      <c r="DOG46" s="925"/>
      <c r="DOH46" s="925"/>
      <c r="DOI46" s="925"/>
      <c r="DOJ46" s="925"/>
      <c r="DOK46" s="925"/>
      <c r="DOL46" s="925"/>
      <c r="DOM46" s="925"/>
      <c r="DON46" s="925"/>
      <c r="DOO46" s="925"/>
      <c r="DOP46" s="925"/>
      <c r="DOQ46" s="925"/>
      <c r="DOR46" s="925"/>
      <c r="DOS46" s="925"/>
      <c r="DOT46" s="925"/>
      <c r="DOU46" s="925"/>
      <c r="DOV46" s="925"/>
      <c r="DOW46" s="925"/>
      <c r="DOX46" s="926"/>
      <c r="DOY46" s="924"/>
      <c r="DOZ46" s="925"/>
      <c r="DPA46" s="925"/>
      <c r="DPB46" s="925"/>
      <c r="DPC46" s="925"/>
      <c r="DPD46" s="925"/>
      <c r="DPE46" s="925"/>
      <c r="DPF46" s="925"/>
      <c r="DPG46" s="925"/>
      <c r="DPH46" s="925"/>
      <c r="DPI46" s="925"/>
      <c r="DPJ46" s="925"/>
      <c r="DPK46" s="925"/>
      <c r="DPL46" s="925"/>
      <c r="DPM46" s="925"/>
      <c r="DPN46" s="925"/>
      <c r="DPO46" s="925"/>
      <c r="DPP46" s="925"/>
      <c r="DPQ46" s="925"/>
      <c r="DPR46" s="926"/>
      <c r="DPS46" s="924"/>
      <c r="DPT46" s="925"/>
      <c r="DPU46" s="925"/>
      <c r="DPV46" s="925"/>
      <c r="DPW46" s="925"/>
      <c r="DPX46" s="925"/>
      <c r="DPY46" s="925"/>
      <c r="DPZ46" s="925"/>
      <c r="DQA46" s="925"/>
      <c r="DQB46" s="925"/>
      <c r="DQC46" s="925"/>
      <c r="DQD46" s="925"/>
      <c r="DQE46" s="925"/>
      <c r="DQF46" s="925"/>
      <c r="DQG46" s="925"/>
      <c r="DQH46" s="925"/>
      <c r="DQI46" s="925"/>
      <c r="DQJ46" s="925"/>
      <c r="DQK46" s="925"/>
      <c r="DQL46" s="926"/>
      <c r="DQM46" s="924"/>
      <c r="DQN46" s="925"/>
      <c r="DQO46" s="925"/>
      <c r="DQP46" s="925"/>
      <c r="DQQ46" s="925"/>
      <c r="DQR46" s="925"/>
      <c r="DQS46" s="925"/>
      <c r="DQT46" s="925"/>
      <c r="DQU46" s="925"/>
      <c r="DQV46" s="925"/>
      <c r="DQW46" s="925"/>
      <c r="DQX46" s="925"/>
      <c r="DQY46" s="925"/>
      <c r="DQZ46" s="925"/>
      <c r="DRA46" s="925"/>
      <c r="DRB46" s="925"/>
      <c r="DRC46" s="925"/>
      <c r="DRD46" s="925"/>
      <c r="DRE46" s="925"/>
      <c r="DRF46" s="926"/>
      <c r="DRG46" s="924"/>
      <c r="DRH46" s="925"/>
      <c r="DRI46" s="925"/>
      <c r="DRJ46" s="925"/>
      <c r="DRK46" s="925"/>
      <c r="DRL46" s="925"/>
      <c r="DRM46" s="925"/>
      <c r="DRN46" s="925"/>
      <c r="DRO46" s="925"/>
      <c r="DRP46" s="925"/>
      <c r="DRQ46" s="925"/>
      <c r="DRR46" s="925"/>
      <c r="DRS46" s="925"/>
      <c r="DRT46" s="925"/>
      <c r="DRU46" s="925"/>
      <c r="DRV46" s="925"/>
      <c r="DRW46" s="925"/>
      <c r="DRX46" s="925"/>
      <c r="DRY46" s="925"/>
      <c r="DRZ46" s="926"/>
      <c r="DSA46" s="924"/>
      <c r="DSB46" s="925"/>
      <c r="DSC46" s="925"/>
      <c r="DSD46" s="925"/>
      <c r="DSE46" s="925"/>
      <c r="DSF46" s="925"/>
      <c r="DSG46" s="925"/>
      <c r="DSH46" s="925"/>
      <c r="DSI46" s="925"/>
      <c r="DSJ46" s="925"/>
      <c r="DSK46" s="925"/>
      <c r="DSL46" s="925"/>
      <c r="DSM46" s="925"/>
      <c r="DSN46" s="925"/>
      <c r="DSO46" s="925"/>
      <c r="DSP46" s="925"/>
      <c r="DSQ46" s="925"/>
      <c r="DSR46" s="925"/>
      <c r="DSS46" s="925"/>
      <c r="DST46" s="926"/>
      <c r="DSU46" s="924"/>
      <c r="DSV46" s="925"/>
      <c r="DSW46" s="925"/>
      <c r="DSX46" s="925"/>
      <c r="DSY46" s="925"/>
      <c r="DSZ46" s="925"/>
      <c r="DTA46" s="925"/>
      <c r="DTB46" s="925"/>
      <c r="DTC46" s="925"/>
      <c r="DTD46" s="925"/>
      <c r="DTE46" s="925"/>
      <c r="DTF46" s="925"/>
      <c r="DTG46" s="925"/>
      <c r="DTH46" s="925"/>
      <c r="DTI46" s="925"/>
      <c r="DTJ46" s="925"/>
      <c r="DTK46" s="925"/>
      <c r="DTL46" s="925"/>
      <c r="DTM46" s="925"/>
      <c r="DTN46" s="926"/>
      <c r="DTO46" s="924"/>
      <c r="DTP46" s="925"/>
      <c r="DTQ46" s="925"/>
      <c r="DTR46" s="925"/>
      <c r="DTS46" s="925"/>
      <c r="DTT46" s="925"/>
      <c r="DTU46" s="925"/>
      <c r="DTV46" s="925"/>
      <c r="DTW46" s="925"/>
      <c r="DTX46" s="925"/>
      <c r="DTY46" s="925"/>
      <c r="DTZ46" s="925"/>
      <c r="DUA46" s="925"/>
      <c r="DUB46" s="925"/>
      <c r="DUC46" s="925"/>
      <c r="DUD46" s="925"/>
      <c r="DUE46" s="925"/>
      <c r="DUF46" s="925"/>
      <c r="DUG46" s="925"/>
      <c r="DUH46" s="926"/>
      <c r="DUI46" s="924"/>
      <c r="DUJ46" s="925"/>
      <c r="DUK46" s="925"/>
      <c r="DUL46" s="925"/>
      <c r="DUM46" s="925"/>
      <c r="DUN46" s="925"/>
      <c r="DUO46" s="925"/>
      <c r="DUP46" s="925"/>
      <c r="DUQ46" s="925"/>
      <c r="DUR46" s="925"/>
      <c r="DUS46" s="925"/>
      <c r="DUT46" s="925"/>
      <c r="DUU46" s="925"/>
      <c r="DUV46" s="925"/>
      <c r="DUW46" s="925"/>
      <c r="DUX46" s="925"/>
      <c r="DUY46" s="925"/>
      <c r="DUZ46" s="925"/>
      <c r="DVA46" s="925"/>
      <c r="DVB46" s="926"/>
      <c r="DVC46" s="924"/>
      <c r="DVD46" s="925"/>
      <c r="DVE46" s="925"/>
      <c r="DVF46" s="925"/>
      <c r="DVG46" s="925"/>
      <c r="DVH46" s="925"/>
      <c r="DVI46" s="925"/>
      <c r="DVJ46" s="925"/>
      <c r="DVK46" s="925"/>
      <c r="DVL46" s="925"/>
      <c r="DVM46" s="925"/>
      <c r="DVN46" s="925"/>
      <c r="DVO46" s="925"/>
      <c r="DVP46" s="925"/>
      <c r="DVQ46" s="925"/>
      <c r="DVR46" s="925"/>
      <c r="DVS46" s="925"/>
      <c r="DVT46" s="925"/>
      <c r="DVU46" s="925"/>
      <c r="DVV46" s="926"/>
      <c r="DVW46" s="924"/>
      <c r="DVX46" s="925"/>
      <c r="DVY46" s="925"/>
      <c r="DVZ46" s="925"/>
      <c r="DWA46" s="925"/>
      <c r="DWB46" s="925"/>
      <c r="DWC46" s="925"/>
      <c r="DWD46" s="925"/>
      <c r="DWE46" s="925"/>
      <c r="DWF46" s="925"/>
      <c r="DWG46" s="925"/>
      <c r="DWH46" s="925"/>
      <c r="DWI46" s="925"/>
      <c r="DWJ46" s="925"/>
      <c r="DWK46" s="925"/>
      <c r="DWL46" s="925"/>
      <c r="DWM46" s="925"/>
      <c r="DWN46" s="925"/>
      <c r="DWO46" s="925"/>
      <c r="DWP46" s="926"/>
      <c r="DWQ46" s="924"/>
      <c r="DWR46" s="925"/>
      <c r="DWS46" s="925"/>
      <c r="DWT46" s="925"/>
      <c r="DWU46" s="925"/>
      <c r="DWV46" s="925"/>
      <c r="DWW46" s="925"/>
      <c r="DWX46" s="925"/>
      <c r="DWY46" s="925"/>
      <c r="DWZ46" s="925"/>
      <c r="DXA46" s="925"/>
      <c r="DXB46" s="925"/>
      <c r="DXC46" s="925"/>
      <c r="DXD46" s="925"/>
      <c r="DXE46" s="925"/>
      <c r="DXF46" s="925"/>
      <c r="DXG46" s="925"/>
      <c r="DXH46" s="925"/>
      <c r="DXI46" s="925"/>
      <c r="DXJ46" s="926"/>
      <c r="DXK46" s="924"/>
      <c r="DXL46" s="925"/>
      <c r="DXM46" s="925"/>
      <c r="DXN46" s="925"/>
      <c r="DXO46" s="925"/>
      <c r="DXP46" s="925"/>
      <c r="DXQ46" s="925"/>
      <c r="DXR46" s="925"/>
      <c r="DXS46" s="925"/>
      <c r="DXT46" s="925"/>
      <c r="DXU46" s="925"/>
      <c r="DXV46" s="925"/>
      <c r="DXW46" s="925"/>
      <c r="DXX46" s="925"/>
      <c r="DXY46" s="925"/>
      <c r="DXZ46" s="925"/>
      <c r="DYA46" s="925"/>
      <c r="DYB46" s="925"/>
      <c r="DYC46" s="925"/>
      <c r="DYD46" s="926"/>
      <c r="DYE46" s="924"/>
      <c r="DYF46" s="925"/>
      <c r="DYG46" s="925"/>
      <c r="DYH46" s="925"/>
      <c r="DYI46" s="925"/>
      <c r="DYJ46" s="925"/>
      <c r="DYK46" s="925"/>
      <c r="DYL46" s="925"/>
      <c r="DYM46" s="925"/>
      <c r="DYN46" s="925"/>
      <c r="DYO46" s="925"/>
      <c r="DYP46" s="925"/>
      <c r="DYQ46" s="925"/>
      <c r="DYR46" s="925"/>
      <c r="DYS46" s="925"/>
      <c r="DYT46" s="925"/>
      <c r="DYU46" s="925"/>
      <c r="DYV46" s="925"/>
      <c r="DYW46" s="925"/>
      <c r="DYX46" s="926"/>
      <c r="DYY46" s="924"/>
      <c r="DYZ46" s="925"/>
      <c r="DZA46" s="925"/>
      <c r="DZB46" s="925"/>
      <c r="DZC46" s="925"/>
      <c r="DZD46" s="925"/>
      <c r="DZE46" s="925"/>
      <c r="DZF46" s="925"/>
      <c r="DZG46" s="925"/>
      <c r="DZH46" s="925"/>
      <c r="DZI46" s="925"/>
      <c r="DZJ46" s="925"/>
      <c r="DZK46" s="925"/>
      <c r="DZL46" s="925"/>
      <c r="DZM46" s="925"/>
      <c r="DZN46" s="925"/>
      <c r="DZO46" s="925"/>
      <c r="DZP46" s="925"/>
      <c r="DZQ46" s="925"/>
      <c r="DZR46" s="926"/>
      <c r="DZS46" s="924"/>
      <c r="DZT46" s="925"/>
      <c r="DZU46" s="925"/>
      <c r="DZV46" s="925"/>
      <c r="DZW46" s="925"/>
      <c r="DZX46" s="925"/>
      <c r="DZY46" s="925"/>
      <c r="DZZ46" s="925"/>
      <c r="EAA46" s="925"/>
      <c r="EAB46" s="925"/>
      <c r="EAC46" s="925"/>
      <c r="EAD46" s="925"/>
      <c r="EAE46" s="925"/>
      <c r="EAF46" s="925"/>
      <c r="EAG46" s="925"/>
      <c r="EAH46" s="925"/>
      <c r="EAI46" s="925"/>
      <c r="EAJ46" s="925"/>
      <c r="EAK46" s="925"/>
      <c r="EAL46" s="926"/>
      <c r="EAM46" s="924"/>
      <c r="EAN46" s="925"/>
      <c r="EAO46" s="925"/>
      <c r="EAP46" s="925"/>
      <c r="EAQ46" s="925"/>
      <c r="EAR46" s="925"/>
      <c r="EAS46" s="925"/>
      <c r="EAT46" s="925"/>
      <c r="EAU46" s="925"/>
      <c r="EAV46" s="925"/>
      <c r="EAW46" s="925"/>
      <c r="EAX46" s="925"/>
      <c r="EAY46" s="925"/>
      <c r="EAZ46" s="925"/>
      <c r="EBA46" s="925"/>
      <c r="EBB46" s="925"/>
      <c r="EBC46" s="925"/>
      <c r="EBD46" s="925"/>
      <c r="EBE46" s="925"/>
      <c r="EBF46" s="926"/>
      <c r="EBG46" s="924"/>
      <c r="EBH46" s="925"/>
      <c r="EBI46" s="925"/>
      <c r="EBJ46" s="925"/>
      <c r="EBK46" s="925"/>
      <c r="EBL46" s="925"/>
      <c r="EBM46" s="925"/>
      <c r="EBN46" s="925"/>
      <c r="EBO46" s="925"/>
      <c r="EBP46" s="925"/>
      <c r="EBQ46" s="925"/>
      <c r="EBR46" s="925"/>
      <c r="EBS46" s="925"/>
      <c r="EBT46" s="925"/>
      <c r="EBU46" s="925"/>
      <c r="EBV46" s="925"/>
      <c r="EBW46" s="925"/>
      <c r="EBX46" s="925"/>
      <c r="EBY46" s="925"/>
      <c r="EBZ46" s="926"/>
      <c r="ECA46" s="924"/>
      <c r="ECB46" s="925"/>
      <c r="ECC46" s="925"/>
      <c r="ECD46" s="925"/>
      <c r="ECE46" s="925"/>
      <c r="ECF46" s="925"/>
      <c r="ECG46" s="925"/>
      <c r="ECH46" s="925"/>
      <c r="ECI46" s="925"/>
      <c r="ECJ46" s="925"/>
      <c r="ECK46" s="925"/>
      <c r="ECL46" s="925"/>
      <c r="ECM46" s="925"/>
      <c r="ECN46" s="925"/>
      <c r="ECO46" s="925"/>
      <c r="ECP46" s="925"/>
      <c r="ECQ46" s="925"/>
      <c r="ECR46" s="925"/>
      <c r="ECS46" s="925"/>
      <c r="ECT46" s="926"/>
      <c r="ECU46" s="924"/>
      <c r="ECV46" s="925"/>
      <c r="ECW46" s="925"/>
      <c r="ECX46" s="925"/>
      <c r="ECY46" s="925"/>
      <c r="ECZ46" s="925"/>
      <c r="EDA46" s="925"/>
      <c r="EDB46" s="925"/>
      <c r="EDC46" s="925"/>
      <c r="EDD46" s="925"/>
      <c r="EDE46" s="925"/>
      <c r="EDF46" s="925"/>
      <c r="EDG46" s="925"/>
      <c r="EDH46" s="925"/>
      <c r="EDI46" s="925"/>
      <c r="EDJ46" s="925"/>
      <c r="EDK46" s="925"/>
      <c r="EDL46" s="925"/>
      <c r="EDM46" s="925"/>
      <c r="EDN46" s="926"/>
      <c r="EDO46" s="924"/>
      <c r="EDP46" s="925"/>
      <c r="EDQ46" s="925"/>
      <c r="EDR46" s="925"/>
      <c r="EDS46" s="925"/>
      <c r="EDT46" s="925"/>
      <c r="EDU46" s="925"/>
      <c r="EDV46" s="925"/>
      <c r="EDW46" s="925"/>
      <c r="EDX46" s="925"/>
      <c r="EDY46" s="925"/>
      <c r="EDZ46" s="925"/>
      <c r="EEA46" s="925"/>
      <c r="EEB46" s="925"/>
      <c r="EEC46" s="925"/>
      <c r="EED46" s="925"/>
      <c r="EEE46" s="925"/>
      <c r="EEF46" s="925"/>
      <c r="EEG46" s="925"/>
      <c r="EEH46" s="926"/>
      <c r="EEI46" s="924"/>
      <c r="EEJ46" s="925"/>
      <c r="EEK46" s="925"/>
      <c r="EEL46" s="925"/>
      <c r="EEM46" s="925"/>
      <c r="EEN46" s="925"/>
      <c r="EEO46" s="925"/>
      <c r="EEP46" s="925"/>
      <c r="EEQ46" s="925"/>
      <c r="EER46" s="925"/>
      <c r="EES46" s="925"/>
      <c r="EET46" s="925"/>
      <c r="EEU46" s="925"/>
      <c r="EEV46" s="925"/>
      <c r="EEW46" s="925"/>
      <c r="EEX46" s="925"/>
      <c r="EEY46" s="925"/>
      <c r="EEZ46" s="925"/>
      <c r="EFA46" s="925"/>
      <c r="EFB46" s="926"/>
      <c r="EFC46" s="924"/>
      <c r="EFD46" s="925"/>
      <c r="EFE46" s="925"/>
      <c r="EFF46" s="925"/>
      <c r="EFG46" s="925"/>
      <c r="EFH46" s="925"/>
      <c r="EFI46" s="925"/>
      <c r="EFJ46" s="925"/>
      <c r="EFK46" s="925"/>
      <c r="EFL46" s="925"/>
      <c r="EFM46" s="925"/>
      <c r="EFN46" s="925"/>
      <c r="EFO46" s="925"/>
      <c r="EFP46" s="925"/>
      <c r="EFQ46" s="925"/>
      <c r="EFR46" s="925"/>
      <c r="EFS46" s="925"/>
      <c r="EFT46" s="925"/>
      <c r="EFU46" s="925"/>
      <c r="EFV46" s="926"/>
      <c r="EFW46" s="924"/>
      <c r="EFX46" s="925"/>
      <c r="EFY46" s="925"/>
      <c r="EFZ46" s="925"/>
      <c r="EGA46" s="925"/>
      <c r="EGB46" s="925"/>
      <c r="EGC46" s="925"/>
      <c r="EGD46" s="925"/>
      <c r="EGE46" s="925"/>
      <c r="EGF46" s="925"/>
      <c r="EGG46" s="925"/>
      <c r="EGH46" s="925"/>
      <c r="EGI46" s="925"/>
      <c r="EGJ46" s="925"/>
      <c r="EGK46" s="925"/>
      <c r="EGL46" s="925"/>
      <c r="EGM46" s="925"/>
      <c r="EGN46" s="925"/>
      <c r="EGO46" s="925"/>
      <c r="EGP46" s="926"/>
      <c r="EGQ46" s="924"/>
      <c r="EGR46" s="925"/>
      <c r="EGS46" s="925"/>
      <c r="EGT46" s="925"/>
      <c r="EGU46" s="925"/>
      <c r="EGV46" s="925"/>
      <c r="EGW46" s="925"/>
      <c r="EGX46" s="925"/>
      <c r="EGY46" s="925"/>
      <c r="EGZ46" s="925"/>
      <c r="EHA46" s="925"/>
      <c r="EHB46" s="925"/>
      <c r="EHC46" s="925"/>
      <c r="EHD46" s="925"/>
      <c r="EHE46" s="925"/>
      <c r="EHF46" s="925"/>
      <c r="EHG46" s="925"/>
      <c r="EHH46" s="925"/>
      <c r="EHI46" s="925"/>
      <c r="EHJ46" s="926"/>
      <c r="EHK46" s="924"/>
      <c r="EHL46" s="925"/>
      <c r="EHM46" s="925"/>
      <c r="EHN46" s="925"/>
      <c r="EHO46" s="925"/>
      <c r="EHP46" s="925"/>
      <c r="EHQ46" s="925"/>
      <c r="EHR46" s="925"/>
      <c r="EHS46" s="925"/>
      <c r="EHT46" s="925"/>
      <c r="EHU46" s="925"/>
      <c r="EHV46" s="925"/>
      <c r="EHW46" s="925"/>
      <c r="EHX46" s="925"/>
      <c r="EHY46" s="925"/>
      <c r="EHZ46" s="925"/>
      <c r="EIA46" s="925"/>
      <c r="EIB46" s="925"/>
      <c r="EIC46" s="925"/>
      <c r="EID46" s="926"/>
      <c r="EIE46" s="924"/>
      <c r="EIF46" s="925"/>
      <c r="EIG46" s="925"/>
      <c r="EIH46" s="925"/>
      <c r="EII46" s="925"/>
      <c r="EIJ46" s="925"/>
      <c r="EIK46" s="925"/>
      <c r="EIL46" s="925"/>
      <c r="EIM46" s="925"/>
      <c r="EIN46" s="925"/>
      <c r="EIO46" s="925"/>
      <c r="EIP46" s="925"/>
      <c r="EIQ46" s="925"/>
      <c r="EIR46" s="925"/>
      <c r="EIS46" s="925"/>
      <c r="EIT46" s="925"/>
      <c r="EIU46" s="925"/>
      <c r="EIV46" s="925"/>
      <c r="EIW46" s="925"/>
      <c r="EIX46" s="926"/>
      <c r="EIY46" s="924"/>
      <c r="EIZ46" s="925"/>
      <c r="EJA46" s="925"/>
      <c r="EJB46" s="925"/>
      <c r="EJC46" s="925"/>
      <c r="EJD46" s="925"/>
      <c r="EJE46" s="925"/>
      <c r="EJF46" s="925"/>
      <c r="EJG46" s="925"/>
      <c r="EJH46" s="925"/>
      <c r="EJI46" s="925"/>
      <c r="EJJ46" s="925"/>
      <c r="EJK46" s="925"/>
      <c r="EJL46" s="925"/>
      <c r="EJM46" s="925"/>
      <c r="EJN46" s="925"/>
      <c r="EJO46" s="925"/>
      <c r="EJP46" s="925"/>
      <c r="EJQ46" s="925"/>
      <c r="EJR46" s="926"/>
      <c r="EJS46" s="924"/>
      <c r="EJT46" s="925"/>
      <c r="EJU46" s="925"/>
      <c r="EJV46" s="925"/>
      <c r="EJW46" s="925"/>
      <c r="EJX46" s="925"/>
      <c r="EJY46" s="925"/>
      <c r="EJZ46" s="925"/>
      <c r="EKA46" s="925"/>
      <c r="EKB46" s="925"/>
      <c r="EKC46" s="925"/>
      <c r="EKD46" s="925"/>
      <c r="EKE46" s="925"/>
      <c r="EKF46" s="925"/>
      <c r="EKG46" s="925"/>
      <c r="EKH46" s="925"/>
      <c r="EKI46" s="925"/>
      <c r="EKJ46" s="925"/>
      <c r="EKK46" s="925"/>
      <c r="EKL46" s="926"/>
      <c r="EKM46" s="924"/>
      <c r="EKN46" s="925"/>
      <c r="EKO46" s="925"/>
      <c r="EKP46" s="925"/>
      <c r="EKQ46" s="925"/>
      <c r="EKR46" s="925"/>
      <c r="EKS46" s="925"/>
      <c r="EKT46" s="925"/>
      <c r="EKU46" s="925"/>
      <c r="EKV46" s="925"/>
      <c r="EKW46" s="925"/>
      <c r="EKX46" s="925"/>
      <c r="EKY46" s="925"/>
      <c r="EKZ46" s="925"/>
      <c r="ELA46" s="925"/>
      <c r="ELB46" s="925"/>
      <c r="ELC46" s="925"/>
      <c r="ELD46" s="925"/>
      <c r="ELE46" s="925"/>
      <c r="ELF46" s="926"/>
      <c r="ELG46" s="924"/>
      <c r="ELH46" s="925"/>
      <c r="ELI46" s="925"/>
      <c r="ELJ46" s="925"/>
      <c r="ELK46" s="925"/>
      <c r="ELL46" s="925"/>
      <c r="ELM46" s="925"/>
      <c r="ELN46" s="925"/>
      <c r="ELO46" s="925"/>
      <c r="ELP46" s="925"/>
      <c r="ELQ46" s="925"/>
      <c r="ELR46" s="925"/>
      <c r="ELS46" s="925"/>
      <c r="ELT46" s="925"/>
      <c r="ELU46" s="925"/>
      <c r="ELV46" s="925"/>
      <c r="ELW46" s="925"/>
      <c r="ELX46" s="925"/>
      <c r="ELY46" s="925"/>
      <c r="ELZ46" s="926"/>
      <c r="EMA46" s="924"/>
      <c r="EMB46" s="925"/>
      <c r="EMC46" s="925"/>
      <c r="EMD46" s="925"/>
      <c r="EME46" s="925"/>
      <c r="EMF46" s="925"/>
      <c r="EMG46" s="925"/>
      <c r="EMH46" s="925"/>
      <c r="EMI46" s="925"/>
      <c r="EMJ46" s="925"/>
      <c r="EMK46" s="925"/>
      <c r="EML46" s="925"/>
      <c r="EMM46" s="925"/>
      <c r="EMN46" s="925"/>
      <c r="EMO46" s="925"/>
      <c r="EMP46" s="925"/>
      <c r="EMQ46" s="925"/>
      <c r="EMR46" s="925"/>
      <c r="EMS46" s="925"/>
      <c r="EMT46" s="926"/>
      <c r="EMU46" s="924"/>
      <c r="EMV46" s="925"/>
      <c r="EMW46" s="925"/>
      <c r="EMX46" s="925"/>
      <c r="EMY46" s="925"/>
      <c r="EMZ46" s="925"/>
      <c r="ENA46" s="925"/>
      <c r="ENB46" s="925"/>
      <c r="ENC46" s="925"/>
      <c r="END46" s="925"/>
      <c r="ENE46" s="925"/>
      <c r="ENF46" s="925"/>
      <c r="ENG46" s="925"/>
      <c r="ENH46" s="925"/>
      <c r="ENI46" s="925"/>
      <c r="ENJ46" s="925"/>
      <c r="ENK46" s="925"/>
      <c r="ENL46" s="925"/>
      <c r="ENM46" s="925"/>
      <c r="ENN46" s="926"/>
      <c r="ENO46" s="924"/>
      <c r="ENP46" s="925"/>
      <c r="ENQ46" s="925"/>
      <c r="ENR46" s="925"/>
      <c r="ENS46" s="925"/>
      <c r="ENT46" s="925"/>
      <c r="ENU46" s="925"/>
      <c r="ENV46" s="925"/>
      <c r="ENW46" s="925"/>
      <c r="ENX46" s="925"/>
      <c r="ENY46" s="925"/>
      <c r="ENZ46" s="925"/>
      <c r="EOA46" s="925"/>
      <c r="EOB46" s="925"/>
      <c r="EOC46" s="925"/>
      <c r="EOD46" s="925"/>
      <c r="EOE46" s="925"/>
      <c r="EOF46" s="925"/>
      <c r="EOG46" s="925"/>
      <c r="EOH46" s="926"/>
      <c r="EOI46" s="924"/>
      <c r="EOJ46" s="925"/>
      <c r="EOK46" s="925"/>
      <c r="EOL46" s="925"/>
      <c r="EOM46" s="925"/>
      <c r="EON46" s="925"/>
      <c r="EOO46" s="925"/>
      <c r="EOP46" s="925"/>
      <c r="EOQ46" s="925"/>
      <c r="EOR46" s="925"/>
      <c r="EOS46" s="925"/>
      <c r="EOT46" s="925"/>
      <c r="EOU46" s="925"/>
      <c r="EOV46" s="925"/>
      <c r="EOW46" s="925"/>
      <c r="EOX46" s="925"/>
      <c r="EOY46" s="925"/>
      <c r="EOZ46" s="925"/>
      <c r="EPA46" s="925"/>
      <c r="EPB46" s="926"/>
      <c r="EPC46" s="924"/>
      <c r="EPD46" s="925"/>
      <c r="EPE46" s="925"/>
      <c r="EPF46" s="925"/>
      <c r="EPG46" s="925"/>
      <c r="EPH46" s="925"/>
      <c r="EPI46" s="925"/>
      <c r="EPJ46" s="925"/>
      <c r="EPK46" s="925"/>
      <c r="EPL46" s="925"/>
      <c r="EPM46" s="925"/>
      <c r="EPN46" s="925"/>
      <c r="EPO46" s="925"/>
      <c r="EPP46" s="925"/>
      <c r="EPQ46" s="925"/>
      <c r="EPR46" s="925"/>
      <c r="EPS46" s="925"/>
      <c r="EPT46" s="925"/>
      <c r="EPU46" s="925"/>
      <c r="EPV46" s="926"/>
      <c r="EPW46" s="924"/>
      <c r="EPX46" s="925"/>
      <c r="EPY46" s="925"/>
      <c r="EPZ46" s="925"/>
      <c r="EQA46" s="925"/>
      <c r="EQB46" s="925"/>
      <c r="EQC46" s="925"/>
      <c r="EQD46" s="925"/>
      <c r="EQE46" s="925"/>
      <c r="EQF46" s="925"/>
      <c r="EQG46" s="925"/>
      <c r="EQH46" s="925"/>
      <c r="EQI46" s="925"/>
      <c r="EQJ46" s="925"/>
      <c r="EQK46" s="925"/>
      <c r="EQL46" s="925"/>
      <c r="EQM46" s="925"/>
      <c r="EQN46" s="925"/>
      <c r="EQO46" s="925"/>
      <c r="EQP46" s="926"/>
      <c r="EQQ46" s="924"/>
      <c r="EQR46" s="925"/>
      <c r="EQS46" s="925"/>
      <c r="EQT46" s="925"/>
      <c r="EQU46" s="925"/>
      <c r="EQV46" s="925"/>
      <c r="EQW46" s="925"/>
      <c r="EQX46" s="925"/>
      <c r="EQY46" s="925"/>
      <c r="EQZ46" s="925"/>
      <c r="ERA46" s="925"/>
      <c r="ERB46" s="925"/>
      <c r="ERC46" s="925"/>
      <c r="ERD46" s="925"/>
      <c r="ERE46" s="925"/>
      <c r="ERF46" s="925"/>
      <c r="ERG46" s="925"/>
      <c r="ERH46" s="925"/>
      <c r="ERI46" s="925"/>
      <c r="ERJ46" s="926"/>
      <c r="ERK46" s="924"/>
      <c r="ERL46" s="925"/>
      <c r="ERM46" s="925"/>
      <c r="ERN46" s="925"/>
      <c r="ERO46" s="925"/>
      <c r="ERP46" s="925"/>
      <c r="ERQ46" s="925"/>
      <c r="ERR46" s="925"/>
      <c r="ERS46" s="925"/>
      <c r="ERT46" s="925"/>
      <c r="ERU46" s="925"/>
      <c r="ERV46" s="925"/>
      <c r="ERW46" s="925"/>
      <c r="ERX46" s="925"/>
      <c r="ERY46" s="925"/>
      <c r="ERZ46" s="925"/>
      <c r="ESA46" s="925"/>
      <c r="ESB46" s="925"/>
      <c r="ESC46" s="925"/>
      <c r="ESD46" s="926"/>
      <c r="ESE46" s="924"/>
      <c r="ESF46" s="925"/>
      <c r="ESG46" s="925"/>
      <c r="ESH46" s="925"/>
      <c r="ESI46" s="925"/>
      <c r="ESJ46" s="925"/>
      <c r="ESK46" s="925"/>
      <c r="ESL46" s="925"/>
      <c r="ESM46" s="925"/>
      <c r="ESN46" s="925"/>
      <c r="ESO46" s="925"/>
      <c r="ESP46" s="925"/>
      <c r="ESQ46" s="925"/>
      <c r="ESR46" s="925"/>
      <c r="ESS46" s="925"/>
      <c r="EST46" s="925"/>
      <c r="ESU46" s="925"/>
      <c r="ESV46" s="925"/>
      <c r="ESW46" s="925"/>
      <c r="ESX46" s="926"/>
      <c r="ESY46" s="924"/>
      <c r="ESZ46" s="925"/>
      <c r="ETA46" s="925"/>
      <c r="ETB46" s="925"/>
      <c r="ETC46" s="925"/>
      <c r="ETD46" s="925"/>
      <c r="ETE46" s="925"/>
      <c r="ETF46" s="925"/>
      <c r="ETG46" s="925"/>
      <c r="ETH46" s="925"/>
      <c r="ETI46" s="925"/>
      <c r="ETJ46" s="925"/>
      <c r="ETK46" s="925"/>
      <c r="ETL46" s="925"/>
      <c r="ETM46" s="925"/>
      <c r="ETN46" s="925"/>
      <c r="ETO46" s="925"/>
      <c r="ETP46" s="925"/>
      <c r="ETQ46" s="925"/>
      <c r="ETR46" s="926"/>
      <c r="ETS46" s="924"/>
      <c r="ETT46" s="925"/>
      <c r="ETU46" s="925"/>
      <c r="ETV46" s="925"/>
      <c r="ETW46" s="925"/>
      <c r="ETX46" s="925"/>
      <c r="ETY46" s="925"/>
      <c r="ETZ46" s="925"/>
      <c r="EUA46" s="925"/>
      <c r="EUB46" s="925"/>
      <c r="EUC46" s="925"/>
      <c r="EUD46" s="925"/>
      <c r="EUE46" s="925"/>
      <c r="EUF46" s="925"/>
      <c r="EUG46" s="925"/>
      <c r="EUH46" s="925"/>
      <c r="EUI46" s="925"/>
      <c r="EUJ46" s="925"/>
      <c r="EUK46" s="925"/>
      <c r="EUL46" s="926"/>
      <c r="EUM46" s="924"/>
      <c r="EUN46" s="925"/>
      <c r="EUO46" s="925"/>
      <c r="EUP46" s="925"/>
      <c r="EUQ46" s="925"/>
      <c r="EUR46" s="925"/>
      <c r="EUS46" s="925"/>
      <c r="EUT46" s="925"/>
      <c r="EUU46" s="925"/>
      <c r="EUV46" s="925"/>
      <c r="EUW46" s="925"/>
      <c r="EUX46" s="925"/>
      <c r="EUY46" s="925"/>
      <c r="EUZ46" s="925"/>
      <c r="EVA46" s="925"/>
      <c r="EVB46" s="925"/>
      <c r="EVC46" s="925"/>
      <c r="EVD46" s="925"/>
      <c r="EVE46" s="925"/>
      <c r="EVF46" s="926"/>
      <c r="EVG46" s="924"/>
      <c r="EVH46" s="925"/>
      <c r="EVI46" s="925"/>
      <c r="EVJ46" s="925"/>
      <c r="EVK46" s="925"/>
      <c r="EVL46" s="925"/>
      <c r="EVM46" s="925"/>
      <c r="EVN46" s="925"/>
      <c r="EVO46" s="925"/>
      <c r="EVP46" s="925"/>
      <c r="EVQ46" s="925"/>
      <c r="EVR46" s="925"/>
      <c r="EVS46" s="925"/>
      <c r="EVT46" s="925"/>
      <c r="EVU46" s="925"/>
      <c r="EVV46" s="925"/>
      <c r="EVW46" s="925"/>
      <c r="EVX46" s="925"/>
      <c r="EVY46" s="925"/>
      <c r="EVZ46" s="926"/>
      <c r="EWA46" s="924"/>
      <c r="EWB46" s="925"/>
      <c r="EWC46" s="925"/>
      <c r="EWD46" s="925"/>
      <c r="EWE46" s="925"/>
      <c r="EWF46" s="925"/>
      <c r="EWG46" s="925"/>
      <c r="EWH46" s="925"/>
      <c r="EWI46" s="925"/>
      <c r="EWJ46" s="925"/>
      <c r="EWK46" s="925"/>
      <c r="EWL46" s="925"/>
      <c r="EWM46" s="925"/>
      <c r="EWN46" s="925"/>
      <c r="EWO46" s="925"/>
      <c r="EWP46" s="925"/>
      <c r="EWQ46" s="925"/>
      <c r="EWR46" s="925"/>
      <c r="EWS46" s="925"/>
      <c r="EWT46" s="926"/>
      <c r="EWU46" s="924"/>
      <c r="EWV46" s="925"/>
      <c r="EWW46" s="925"/>
      <c r="EWX46" s="925"/>
      <c r="EWY46" s="925"/>
      <c r="EWZ46" s="925"/>
      <c r="EXA46" s="925"/>
      <c r="EXB46" s="925"/>
      <c r="EXC46" s="925"/>
      <c r="EXD46" s="925"/>
      <c r="EXE46" s="925"/>
      <c r="EXF46" s="925"/>
      <c r="EXG46" s="925"/>
      <c r="EXH46" s="925"/>
      <c r="EXI46" s="925"/>
      <c r="EXJ46" s="925"/>
      <c r="EXK46" s="925"/>
      <c r="EXL46" s="925"/>
      <c r="EXM46" s="925"/>
      <c r="EXN46" s="926"/>
      <c r="EXO46" s="924"/>
      <c r="EXP46" s="925"/>
      <c r="EXQ46" s="925"/>
      <c r="EXR46" s="925"/>
      <c r="EXS46" s="925"/>
      <c r="EXT46" s="925"/>
      <c r="EXU46" s="925"/>
      <c r="EXV46" s="925"/>
      <c r="EXW46" s="925"/>
      <c r="EXX46" s="925"/>
      <c r="EXY46" s="925"/>
      <c r="EXZ46" s="925"/>
      <c r="EYA46" s="925"/>
      <c r="EYB46" s="925"/>
      <c r="EYC46" s="925"/>
      <c r="EYD46" s="925"/>
      <c r="EYE46" s="925"/>
      <c r="EYF46" s="925"/>
      <c r="EYG46" s="925"/>
      <c r="EYH46" s="926"/>
      <c r="EYI46" s="924"/>
      <c r="EYJ46" s="925"/>
      <c r="EYK46" s="925"/>
      <c r="EYL46" s="925"/>
      <c r="EYM46" s="925"/>
      <c r="EYN46" s="925"/>
      <c r="EYO46" s="925"/>
      <c r="EYP46" s="925"/>
      <c r="EYQ46" s="925"/>
      <c r="EYR46" s="925"/>
      <c r="EYS46" s="925"/>
      <c r="EYT46" s="925"/>
      <c r="EYU46" s="925"/>
      <c r="EYV46" s="925"/>
      <c r="EYW46" s="925"/>
      <c r="EYX46" s="925"/>
      <c r="EYY46" s="925"/>
      <c r="EYZ46" s="925"/>
      <c r="EZA46" s="925"/>
      <c r="EZB46" s="926"/>
      <c r="EZC46" s="924"/>
      <c r="EZD46" s="925"/>
      <c r="EZE46" s="925"/>
      <c r="EZF46" s="925"/>
      <c r="EZG46" s="925"/>
      <c r="EZH46" s="925"/>
      <c r="EZI46" s="925"/>
      <c r="EZJ46" s="925"/>
      <c r="EZK46" s="925"/>
      <c r="EZL46" s="925"/>
      <c r="EZM46" s="925"/>
      <c r="EZN46" s="925"/>
      <c r="EZO46" s="925"/>
      <c r="EZP46" s="925"/>
      <c r="EZQ46" s="925"/>
      <c r="EZR46" s="925"/>
      <c r="EZS46" s="925"/>
      <c r="EZT46" s="925"/>
      <c r="EZU46" s="925"/>
      <c r="EZV46" s="926"/>
      <c r="EZW46" s="924"/>
      <c r="EZX46" s="925"/>
      <c r="EZY46" s="925"/>
      <c r="EZZ46" s="925"/>
      <c r="FAA46" s="925"/>
      <c r="FAB46" s="925"/>
      <c r="FAC46" s="925"/>
      <c r="FAD46" s="925"/>
      <c r="FAE46" s="925"/>
      <c r="FAF46" s="925"/>
      <c r="FAG46" s="925"/>
      <c r="FAH46" s="925"/>
      <c r="FAI46" s="925"/>
      <c r="FAJ46" s="925"/>
      <c r="FAK46" s="925"/>
      <c r="FAL46" s="925"/>
      <c r="FAM46" s="925"/>
      <c r="FAN46" s="925"/>
      <c r="FAO46" s="925"/>
      <c r="FAP46" s="926"/>
      <c r="FAQ46" s="924"/>
      <c r="FAR46" s="925"/>
      <c r="FAS46" s="925"/>
      <c r="FAT46" s="925"/>
      <c r="FAU46" s="925"/>
      <c r="FAV46" s="925"/>
      <c r="FAW46" s="925"/>
      <c r="FAX46" s="925"/>
      <c r="FAY46" s="925"/>
      <c r="FAZ46" s="925"/>
      <c r="FBA46" s="925"/>
      <c r="FBB46" s="925"/>
      <c r="FBC46" s="925"/>
      <c r="FBD46" s="925"/>
      <c r="FBE46" s="925"/>
      <c r="FBF46" s="925"/>
      <c r="FBG46" s="925"/>
      <c r="FBH46" s="925"/>
      <c r="FBI46" s="925"/>
      <c r="FBJ46" s="926"/>
      <c r="FBK46" s="924"/>
      <c r="FBL46" s="925"/>
      <c r="FBM46" s="925"/>
      <c r="FBN46" s="925"/>
      <c r="FBO46" s="925"/>
      <c r="FBP46" s="925"/>
      <c r="FBQ46" s="925"/>
      <c r="FBR46" s="925"/>
      <c r="FBS46" s="925"/>
      <c r="FBT46" s="925"/>
      <c r="FBU46" s="925"/>
      <c r="FBV46" s="925"/>
      <c r="FBW46" s="925"/>
      <c r="FBX46" s="925"/>
      <c r="FBY46" s="925"/>
      <c r="FBZ46" s="925"/>
      <c r="FCA46" s="925"/>
      <c r="FCB46" s="925"/>
      <c r="FCC46" s="925"/>
      <c r="FCD46" s="926"/>
      <c r="FCE46" s="924"/>
      <c r="FCF46" s="925"/>
      <c r="FCG46" s="925"/>
      <c r="FCH46" s="925"/>
      <c r="FCI46" s="925"/>
      <c r="FCJ46" s="925"/>
      <c r="FCK46" s="925"/>
      <c r="FCL46" s="925"/>
      <c r="FCM46" s="925"/>
      <c r="FCN46" s="925"/>
      <c r="FCO46" s="925"/>
      <c r="FCP46" s="925"/>
      <c r="FCQ46" s="925"/>
      <c r="FCR46" s="925"/>
      <c r="FCS46" s="925"/>
      <c r="FCT46" s="925"/>
      <c r="FCU46" s="925"/>
      <c r="FCV46" s="925"/>
      <c r="FCW46" s="925"/>
      <c r="FCX46" s="926"/>
      <c r="FCY46" s="924"/>
      <c r="FCZ46" s="925"/>
      <c r="FDA46" s="925"/>
      <c r="FDB46" s="925"/>
      <c r="FDC46" s="925"/>
      <c r="FDD46" s="925"/>
      <c r="FDE46" s="925"/>
      <c r="FDF46" s="925"/>
      <c r="FDG46" s="925"/>
      <c r="FDH46" s="925"/>
      <c r="FDI46" s="925"/>
      <c r="FDJ46" s="925"/>
      <c r="FDK46" s="925"/>
      <c r="FDL46" s="925"/>
      <c r="FDM46" s="925"/>
      <c r="FDN46" s="925"/>
      <c r="FDO46" s="925"/>
      <c r="FDP46" s="925"/>
      <c r="FDQ46" s="925"/>
      <c r="FDR46" s="926"/>
      <c r="FDS46" s="924"/>
      <c r="FDT46" s="925"/>
      <c r="FDU46" s="925"/>
      <c r="FDV46" s="925"/>
      <c r="FDW46" s="925"/>
      <c r="FDX46" s="925"/>
      <c r="FDY46" s="925"/>
      <c r="FDZ46" s="925"/>
      <c r="FEA46" s="925"/>
      <c r="FEB46" s="925"/>
      <c r="FEC46" s="925"/>
      <c r="FED46" s="925"/>
      <c r="FEE46" s="925"/>
      <c r="FEF46" s="925"/>
      <c r="FEG46" s="925"/>
      <c r="FEH46" s="925"/>
      <c r="FEI46" s="925"/>
      <c r="FEJ46" s="925"/>
      <c r="FEK46" s="925"/>
      <c r="FEL46" s="926"/>
      <c r="FEM46" s="924"/>
      <c r="FEN46" s="925"/>
      <c r="FEO46" s="925"/>
      <c r="FEP46" s="925"/>
      <c r="FEQ46" s="925"/>
      <c r="FER46" s="925"/>
      <c r="FES46" s="925"/>
      <c r="FET46" s="925"/>
      <c r="FEU46" s="925"/>
      <c r="FEV46" s="925"/>
      <c r="FEW46" s="925"/>
      <c r="FEX46" s="925"/>
      <c r="FEY46" s="925"/>
      <c r="FEZ46" s="925"/>
      <c r="FFA46" s="925"/>
      <c r="FFB46" s="925"/>
      <c r="FFC46" s="925"/>
      <c r="FFD46" s="925"/>
      <c r="FFE46" s="925"/>
      <c r="FFF46" s="926"/>
      <c r="FFG46" s="924"/>
      <c r="FFH46" s="925"/>
      <c r="FFI46" s="925"/>
      <c r="FFJ46" s="925"/>
      <c r="FFK46" s="925"/>
      <c r="FFL46" s="925"/>
      <c r="FFM46" s="925"/>
      <c r="FFN46" s="925"/>
      <c r="FFO46" s="925"/>
      <c r="FFP46" s="925"/>
      <c r="FFQ46" s="925"/>
      <c r="FFR46" s="925"/>
      <c r="FFS46" s="925"/>
      <c r="FFT46" s="925"/>
      <c r="FFU46" s="925"/>
      <c r="FFV46" s="925"/>
      <c r="FFW46" s="925"/>
      <c r="FFX46" s="925"/>
      <c r="FFY46" s="925"/>
      <c r="FFZ46" s="926"/>
      <c r="FGA46" s="924"/>
      <c r="FGB46" s="925"/>
      <c r="FGC46" s="925"/>
      <c r="FGD46" s="925"/>
      <c r="FGE46" s="925"/>
      <c r="FGF46" s="925"/>
      <c r="FGG46" s="925"/>
      <c r="FGH46" s="925"/>
      <c r="FGI46" s="925"/>
      <c r="FGJ46" s="925"/>
      <c r="FGK46" s="925"/>
      <c r="FGL46" s="925"/>
      <c r="FGM46" s="925"/>
      <c r="FGN46" s="925"/>
      <c r="FGO46" s="925"/>
      <c r="FGP46" s="925"/>
      <c r="FGQ46" s="925"/>
      <c r="FGR46" s="925"/>
      <c r="FGS46" s="925"/>
      <c r="FGT46" s="926"/>
      <c r="FGU46" s="924"/>
      <c r="FGV46" s="925"/>
      <c r="FGW46" s="925"/>
      <c r="FGX46" s="925"/>
      <c r="FGY46" s="925"/>
      <c r="FGZ46" s="925"/>
      <c r="FHA46" s="925"/>
      <c r="FHB46" s="925"/>
      <c r="FHC46" s="925"/>
      <c r="FHD46" s="925"/>
      <c r="FHE46" s="925"/>
      <c r="FHF46" s="925"/>
      <c r="FHG46" s="925"/>
      <c r="FHH46" s="925"/>
      <c r="FHI46" s="925"/>
      <c r="FHJ46" s="925"/>
      <c r="FHK46" s="925"/>
      <c r="FHL46" s="925"/>
      <c r="FHM46" s="925"/>
      <c r="FHN46" s="926"/>
      <c r="FHO46" s="924"/>
      <c r="FHP46" s="925"/>
      <c r="FHQ46" s="925"/>
      <c r="FHR46" s="925"/>
      <c r="FHS46" s="925"/>
      <c r="FHT46" s="925"/>
      <c r="FHU46" s="925"/>
      <c r="FHV46" s="925"/>
      <c r="FHW46" s="925"/>
      <c r="FHX46" s="925"/>
      <c r="FHY46" s="925"/>
      <c r="FHZ46" s="925"/>
      <c r="FIA46" s="925"/>
      <c r="FIB46" s="925"/>
      <c r="FIC46" s="925"/>
      <c r="FID46" s="925"/>
      <c r="FIE46" s="925"/>
      <c r="FIF46" s="925"/>
      <c r="FIG46" s="925"/>
      <c r="FIH46" s="926"/>
      <c r="FII46" s="924"/>
      <c r="FIJ46" s="925"/>
      <c r="FIK46" s="925"/>
      <c r="FIL46" s="925"/>
      <c r="FIM46" s="925"/>
      <c r="FIN46" s="925"/>
      <c r="FIO46" s="925"/>
      <c r="FIP46" s="925"/>
      <c r="FIQ46" s="925"/>
      <c r="FIR46" s="925"/>
      <c r="FIS46" s="925"/>
      <c r="FIT46" s="925"/>
      <c r="FIU46" s="925"/>
      <c r="FIV46" s="925"/>
      <c r="FIW46" s="925"/>
      <c r="FIX46" s="925"/>
      <c r="FIY46" s="925"/>
      <c r="FIZ46" s="925"/>
      <c r="FJA46" s="925"/>
      <c r="FJB46" s="926"/>
      <c r="FJC46" s="924"/>
      <c r="FJD46" s="925"/>
      <c r="FJE46" s="925"/>
      <c r="FJF46" s="925"/>
      <c r="FJG46" s="925"/>
      <c r="FJH46" s="925"/>
      <c r="FJI46" s="925"/>
      <c r="FJJ46" s="925"/>
      <c r="FJK46" s="925"/>
      <c r="FJL46" s="925"/>
      <c r="FJM46" s="925"/>
      <c r="FJN46" s="925"/>
      <c r="FJO46" s="925"/>
      <c r="FJP46" s="925"/>
      <c r="FJQ46" s="925"/>
      <c r="FJR46" s="925"/>
      <c r="FJS46" s="925"/>
      <c r="FJT46" s="925"/>
      <c r="FJU46" s="925"/>
      <c r="FJV46" s="926"/>
      <c r="FJW46" s="924"/>
      <c r="FJX46" s="925"/>
      <c r="FJY46" s="925"/>
      <c r="FJZ46" s="925"/>
      <c r="FKA46" s="925"/>
      <c r="FKB46" s="925"/>
      <c r="FKC46" s="925"/>
      <c r="FKD46" s="925"/>
      <c r="FKE46" s="925"/>
      <c r="FKF46" s="925"/>
      <c r="FKG46" s="925"/>
      <c r="FKH46" s="925"/>
      <c r="FKI46" s="925"/>
      <c r="FKJ46" s="925"/>
      <c r="FKK46" s="925"/>
      <c r="FKL46" s="925"/>
      <c r="FKM46" s="925"/>
      <c r="FKN46" s="925"/>
      <c r="FKO46" s="925"/>
      <c r="FKP46" s="926"/>
      <c r="FKQ46" s="924"/>
      <c r="FKR46" s="925"/>
      <c r="FKS46" s="925"/>
      <c r="FKT46" s="925"/>
      <c r="FKU46" s="925"/>
      <c r="FKV46" s="925"/>
      <c r="FKW46" s="925"/>
      <c r="FKX46" s="925"/>
      <c r="FKY46" s="925"/>
      <c r="FKZ46" s="925"/>
      <c r="FLA46" s="925"/>
      <c r="FLB46" s="925"/>
      <c r="FLC46" s="925"/>
      <c r="FLD46" s="925"/>
      <c r="FLE46" s="925"/>
      <c r="FLF46" s="925"/>
      <c r="FLG46" s="925"/>
      <c r="FLH46" s="925"/>
      <c r="FLI46" s="925"/>
      <c r="FLJ46" s="926"/>
      <c r="FLK46" s="924"/>
      <c r="FLL46" s="925"/>
      <c r="FLM46" s="925"/>
      <c r="FLN46" s="925"/>
      <c r="FLO46" s="925"/>
      <c r="FLP46" s="925"/>
      <c r="FLQ46" s="925"/>
      <c r="FLR46" s="925"/>
      <c r="FLS46" s="925"/>
      <c r="FLT46" s="925"/>
      <c r="FLU46" s="925"/>
      <c r="FLV46" s="925"/>
      <c r="FLW46" s="925"/>
      <c r="FLX46" s="925"/>
      <c r="FLY46" s="925"/>
      <c r="FLZ46" s="925"/>
      <c r="FMA46" s="925"/>
      <c r="FMB46" s="925"/>
      <c r="FMC46" s="925"/>
      <c r="FMD46" s="926"/>
      <c r="FME46" s="924"/>
      <c r="FMF46" s="925"/>
      <c r="FMG46" s="925"/>
      <c r="FMH46" s="925"/>
      <c r="FMI46" s="925"/>
      <c r="FMJ46" s="925"/>
      <c r="FMK46" s="925"/>
      <c r="FML46" s="925"/>
      <c r="FMM46" s="925"/>
      <c r="FMN46" s="925"/>
      <c r="FMO46" s="925"/>
      <c r="FMP46" s="925"/>
      <c r="FMQ46" s="925"/>
      <c r="FMR46" s="925"/>
      <c r="FMS46" s="925"/>
      <c r="FMT46" s="925"/>
      <c r="FMU46" s="925"/>
      <c r="FMV46" s="925"/>
      <c r="FMW46" s="925"/>
      <c r="FMX46" s="926"/>
      <c r="FMY46" s="924"/>
      <c r="FMZ46" s="925"/>
      <c r="FNA46" s="925"/>
      <c r="FNB46" s="925"/>
      <c r="FNC46" s="925"/>
      <c r="FND46" s="925"/>
      <c r="FNE46" s="925"/>
      <c r="FNF46" s="925"/>
      <c r="FNG46" s="925"/>
      <c r="FNH46" s="925"/>
      <c r="FNI46" s="925"/>
      <c r="FNJ46" s="925"/>
      <c r="FNK46" s="925"/>
      <c r="FNL46" s="925"/>
      <c r="FNM46" s="925"/>
      <c r="FNN46" s="925"/>
      <c r="FNO46" s="925"/>
      <c r="FNP46" s="925"/>
      <c r="FNQ46" s="925"/>
      <c r="FNR46" s="926"/>
      <c r="FNS46" s="924"/>
      <c r="FNT46" s="925"/>
      <c r="FNU46" s="925"/>
      <c r="FNV46" s="925"/>
      <c r="FNW46" s="925"/>
      <c r="FNX46" s="925"/>
      <c r="FNY46" s="925"/>
      <c r="FNZ46" s="925"/>
      <c r="FOA46" s="925"/>
      <c r="FOB46" s="925"/>
      <c r="FOC46" s="925"/>
      <c r="FOD46" s="925"/>
      <c r="FOE46" s="925"/>
      <c r="FOF46" s="925"/>
      <c r="FOG46" s="925"/>
      <c r="FOH46" s="925"/>
      <c r="FOI46" s="925"/>
      <c r="FOJ46" s="925"/>
      <c r="FOK46" s="925"/>
      <c r="FOL46" s="926"/>
      <c r="FOM46" s="924"/>
      <c r="FON46" s="925"/>
      <c r="FOO46" s="925"/>
      <c r="FOP46" s="925"/>
      <c r="FOQ46" s="925"/>
      <c r="FOR46" s="925"/>
      <c r="FOS46" s="925"/>
      <c r="FOT46" s="925"/>
      <c r="FOU46" s="925"/>
      <c r="FOV46" s="925"/>
      <c r="FOW46" s="925"/>
      <c r="FOX46" s="925"/>
      <c r="FOY46" s="925"/>
      <c r="FOZ46" s="925"/>
      <c r="FPA46" s="925"/>
      <c r="FPB46" s="925"/>
      <c r="FPC46" s="925"/>
      <c r="FPD46" s="925"/>
      <c r="FPE46" s="925"/>
      <c r="FPF46" s="926"/>
      <c r="FPG46" s="924"/>
      <c r="FPH46" s="925"/>
      <c r="FPI46" s="925"/>
      <c r="FPJ46" s="925"/>
      <c r="FPK46" s="925"/>
      <c r="FPL46" s="925"/>
      <c r="FPM46" s="925"/>
      <c r="FPN46" s="925"/>
      <c r="FPO46" s="925"/>
      <c r="FPP46" s="925"/>
      <c r="FPQ46" s="925"/>
      <c r="FPR46" s="925"/>
      <c r="FPS46" s="925"/>
      <c r="FPT46" s="925"/>
      <c r="FPU46" s="925"/>
      <c r="FPV46" s="925"/>
      <c r="FPW46" s="925"/>
      <c r="FPX46" s="925"/>
      <c r="FPY46" s="925"/>
      <c r="FPZ46" s="926"/>
      <c r="FQA46" s="924"/>
      <c r="FQB46" s="925"/>
      <c r="FQC46" s="925"/>
      <c r="FQD46" s="925"/>
      <c r="FQE46" s="925"/>
      <c r="FQF46" s="925"/>
      <c r="FQG46" s="925"/>
      <c r="FQH46" s="925"/>
      <c r="FQI46" s="925"/>
      <c r="FQJ46" s="925"/>
      <c r="FQK46" s="925"/>
      <c r="FQL46" s="925"/>
      <c r="FQM46" s="925"/>
      <c r="FQN46" s="925"/>
      <c r="FQO46" s="925"/>
      <c r="FQP46" s="925"/>
      <c r="FQQ46" s="925"/>
      <c r="FQR46" s="925"/>
      <c r="FQS46" s="925"/>
      <c r="FQT46" s="926"/>
      <c r="FQU46" s="924"/>
      <c r="FQV46" s="925"/>
      <c r="FQW46" s="925"/>
      <c r="FQX46" s="925"/>
      <c r="FQY46" s="925"/>
      <c r="FQZ46" s="925"/>
      <c r="FRA46" s="925"/>
      <c r="FRB46" s="925"/>
      <c r="FRC46" s="925"/>
      <c r="FRD46" s="925"/>
      <c r="FRE46" s="925"/>
      <c r="FRF46" s="925"/>
      <c r="FRG46" s="925"/>
      <c r="FRH46" s="925"/>
      <c r="FRI46" s="925"/>
      <c r="FRJ46" s="925"/>
      <c r="FRK46" s="925"/>
      <c r="FRL46" s="925"/>
      <c r="FRM46" s="925"/>
      <c r="FRN46" s="926"/>
      <c r="FRO46" s="924"/>
      <c r="FRP46" s="925"/>
      <c r="FRQ46" s="925"/>
      <c r="FRR46" s="925"/>
      <c r="FRS46" s="925"/>
      <c r="FRT46" s="925"/>
      <c r="FRU46" s="925"/>
      <c r="FRV46" s="925"/>
      <c r="FRW46" s="925"/>
      <c r="FRX46" s="925"/>
      <c r="FRY46" s="925"/>
      <c r="FRZ46" s="925"/>
      <c r="FSA46" s="925"/>
      <c r="FSB46" s="925"/>
      <c r="FSC46" s="925"/>
      <c r="FSD46" s="925"/>
      <c r="FSE46" s="925"/>
      <c r="FSF46" s="925"/>
      <c r="FSG46" s="925"/>
      <c r="FSH46" s="926"/>
      <c r="FSI46" s="924"/>
      <c r="FSJ46" s="925"/>
      <c r="FSK46" s="925"/>
      <c r="FSL46" s="925"/>
      <c r="FSM46" s="925"/>
      <c r="FSN46" s="925"/>
      <c r="FSO46" s="925"/>
      <c r="FSP46" s="925"/>
      <c r="FSQ46" s="925"/>
      <c r="FSR46" s="925"/>
      <c r="FSS46" s="925"/>
      <c r="FST46" s="925"/>
      <c r="FSU46" s="925"/>
      <c r="FSV46" s="925"/>
      <c r="FSW46" s="925"/>
      <c r="FSX46" s="925"/>
      <c r="FSY46" s="925"/>
      <c r="FSZ46" s="925"/>
      <c r="FTA46" s="925"/>
      <c r="FTB46" s="926"/>
      <c r="FTC46" s="924"/>
      <c r="FTD46" s="925"/>
      <c r="FTE46" s="925"/>
      <c r="FTF46" s="925"/>
      <c r="FTG46" s="925"/>
      <c r="FTH46" s="925"/>
      <c r="FTI46" s="925"/>
      <c r="FTJ46" s="925"/>
      <c r="FTK46" s="925"/>
      <c r="FTL46" s="925"/>
      <c r="FTM46" s="925"/>
      <c r="FTN46" s="925"/>
      <c r="FTO46" s="925"/>
      <c r="FTP46" s="925"/>
      <c r="FTQ46" s="925"/>
      <c r="FTR46" s="925"/>
      <c r="FTS46" s="925"/>
      <c r="FTT46" s="925"/>
      <c r="FTU46" s="925"/>
      <c r="FTV46" s="926"/>
      <c r="FTW46" s="924"/>
      <c r="FTX46" s="925"/>
      <c r="FTY46" s="925"/>
      <c r="FTZ46" s="925"/>
      <c r="FUA46" s="925"/>
      <c r="FUB46" s="925"/>
      <c r="FUC46" s="925"/>
      <c r="FUD46" s="925"/>
      <c r="FUE46" s="925"/>
      <c r="FUF46" s="925"/>
      <c r="FUG46" s="925"/>
      <c r="FUH46" s="925"/>
      <c r="FUI46" s="925"/>
      <c r="FUJ46" s="925"/>
      <c r="FUK46" s="925"/>
      <c r="FUL46" s="925"/>
      <c r="FUM46" s="925"/>
      <c r="FUN46" s="925"/>
      <c r="FUO46" s="925"/>
      <c r="FUP46" s="926"/>
      <c r="FUQ46" s="924"/>
      <c r="FUR46" s="925"/>
      <c r="FUS46" s="925"/>
      <c r="FUT46" s="925"/>
      <c r="FUU46" s="925"/>
      <c r="FUV46" s="925"/>
      <c r="FUW46" s="925"/>
      <c r="FUX46" s="925"/>
      <c r="FUY46" s="925"/>
      <c r="FUZ46" s="925"/>
      <c r="FVA46" s="925"/>
      <c r="FVB46" s="925"/>
      <c r="FVC46" s="925"/>
      <c r="FVD46" s="925"/>
      <c r="FVE46" s="925"/>
      <c r="FVF46" s="925"/>
      <c r="FVG46" s="925"/>
      <c r="FVH46" s="925"/>
      <c r="FVI46" s="925"/>
      <c r="FVJ46" s="926"/>
      <c r="FVK46" s="924"/>
      <c r="FVL46" s="925"/>
      <c r="FVM46" s="925"/>
      <c r="FVN46" s="925"/>
      <c r="FVO46" s="925"/>
      <c r="FVP46" s="925"/>
      <c r="FVQ46" s="925"/>
      <c r="FVR46" s="925"/>
      <c r="FVS46" s="925"/>
      <c r="FVT46" s="925"/>
      <c r="FVU46" s="925"/>
      <c r="FVV46" s="925"/>
      <c r="FVW46" s="925"/>
      <c r="FVX46" s="925"/>
      <c r="FVY46" s="925"/>
      <c r="FVZ46" s="925"/>
      <c r="FWA46" s="925"/>
      <c r="FWB46" s="925"/>
      <c r="FWC46" s="925"/>
      <c r="FWD46" s="926"/>
      <c r="FWE46" s="924"/>
      <c r="FWF46" s="925"/>
      <c r="FWG46" s="925"/>
      <c r="FWH46" s="925"/>
      <c r="FWI46" s="925"/>
      <c r="FWJ46" s="925"/>
      <c r="FWK46" s="925"/>
      <c r="FWL46" s="925"/>
      <c r="FWM46" s="925"/>
      <c r="FWN46" s="925"/>
      <c r="FWO46" s="925"/>
      <c r="FWP46" s="925"/>
      <c r="FWQ46" s="925"/>
      <c r="FWR46" s="925"/>
      <c r="FWS46" s="925"/>
      <c r="FWT46" s="925"/>
      <c r="FWU46" s="925"/>
      <c r="FWV46" s="925"/>
      <c r="FWW46" s="925"/>
      <c r="FWX46" s="926"/>
      <c r="FWY46" s="924"/>
      <c r="FWZ46" s="925"/>
      <c r="FXA46" s="925"/>
      <c r="FXB46" s="925"/>
      <c r="FXC46" s="925"/>
      <c r="FXD46" s="925"/>
      <c r="FXE46" s="925"/>
      <c r="FXF46" s="925"/>
      <c r="FXG46" s="925"/>
      <c r="FXH46" s="925"/>
      <c r="FXI46" s="925"/>
      <c r="FXJ46" s="925"/>
      <c r="FXK46" s="925"/>
      <c r="FXL46" s="925"/>
      <c r="FXM46" s="925"/>
      <c r="FXN46" s="925"/>
      <c r="FXO46" s="925"/>
      <c r="FXP46" s="925"/>
      <c r="FXQ46" s="925"/>
      <c r="FXR46" s="926"/>
      <c r="FXS46" s="924"/>
      <c r="FXT46" s="925"/>
      <c r="FXU46" s="925"/>
      <c r="FXV46" s="925"/>
      <c r="FXW46" s="925"/>
      <c r="FXX46" s="925"/>
      <c r="FXY46" s="925"/>
      <c r="FXZ46" s="925"/>
      <c r="FYA46" s="925"/>
      <c r="FYB46" s="925"/>
      <c r="FYC46" s="925"/>
      <c r="FYD46" s="925"/>
      <c r="FYE46" s="925"/>
      <c r="FYF46" s="925"/>
      <c r="FYG46" s="925"/>
      <c r="FYH46" s="925"/>
      <c r="FYI46" s="925"/>
      <c r="FYJ46" s="925"/>
      <c r="FYK46" s="925"/>
      <c r="FYL46" s="926"/>
      <c r="FYM46" s="924"/>
      <c r="FYN46" s="925"/>
      <c r="FYO46" s="925"/>
      <c r="FYP46" s="925"/>
      <c r="FYQ46" s="925"/>
      <c r="FYR46" s="925"/>
      <c r="FYS46" s="925"/>
      <c r="FYT46" s="925"/>
      <c r="FYU46" s="925"/>
      <c r="FYV46" s="925"/>
      <c r="FYW46" s="925"/>
      <c r="FYX46" s="925"/>
      <c r="FYY46" s="925"/>
      <c r="FYZ46" s="925"/>
      <c r="FZA46" s="925"/>
      <c r="FZB46" s="925"/>
      <c r="FZC46" s="925"/>
      <c r="FZD46" s="925"/>
      <c r="FZE46" s="925"/>
      <c r="FZF46" s="926"/>
      <c r="FZG46" s="924"/>
      <c r="FZH46" s="925"/>
      <c r="FZI46" s="925"/>
      <c r="FZJ46" s="925"/>
      <c r="FZK46" s="925"/>
      <c r="FZL46" s="925"/>
      <c r="FZM46" s="925"/>
      <c r="FZN46" s="925"/>
      <c r="FZO46" s="925"/>
      <c r="FZP46" s="925"/>
      <c r="FZQ46" s="925"/>
      <c r="FZR46" s="925"/>
      <c r="FZS46" s="925"/>
      <c r="FZT46" s="925"/>
      <c r="FZU46" s="925"/>
      <c r="FZV46" s="925"/>
      <c r="FZW46" s="925"/>
      <c r="FZX46" s="925"/>
      <c r="FZY46" s="925"/>
      <c r="FZZ46" s="926"/>
      <c r="GAA46" s="924"/>
      <c r="GAB46" s="925"/>
      <c r="GAC46" s="925"/>
      <c r="GAD46" s="925"/>
      <c r="GAE46" s="925"/>
      <c r="GAF46" s="925"/>
      <c r="GAG46" s="925"/>
      <c r="GAH46" s="925"/>
      <c r="GAI46" s="925"/>
      <c r="GAJ46" s="925"/>
      <c r="GAK46" s="925"/>
      <c r="GAL46" s="925"/>
      <c r="GAM46" s="925"/>
      <c r="GAN46" s="925"/>
      <c r="GAO46" s="925"/>
      <c r="GAP46" s="925"/>
      <c r="GAQ46" s="925"/>
      <c r="GAR46" s="925"/>
      <c r="GAS46" s="925"/>
      <c r="GAT46" s="926"/>
      <c r="GAU46" s="924"/>
      <c r="GAV46" s="925"/>
      <c r="GAW46" s="925"/>
      <c r="GAX46" s="925"/>
      <c r="GAY46" s="925"/>
      <c r="GAZ46" s="925"/>
      <c r="GBA46" s="925"/>
      <c r="GBB46" s="925"/>
      <c r="GBC46" s="925"/>
      <c r="GBD46" s="925"/>
      <c r="GBE46" s="925"/>
      <c r="GBF46" s="925"/>
      <c r="GBG46" s="925"/>
      <c r="GBH46" s="925"/>
      <c r="GBI46" s="925"/>
      <c r="GBJ46" s="925"/>
      <c r="GBK46" s="925"/>
      <c r="GBL46" s="925"/>
      <c r="GBM46" s="925"/>
      <c r="GBN46" s="926"/>
      <c r="GBO46" s="924"/>
      <c r="GBP46" s="925"/>
      <c r="GBQ46" s="925"/>
      <c r="GBR46" s="925"/>
      <c r="GBS46" s="925"/>
      <c r="GBT46" s="925"/>
      <c r="GBU46" s="925"/>
      <c r="GBV46" s="925"/>
      <c r="GBW46" s="925"/>
      <c r="GBX46" s="925"/>
      <c r="GBY46" s="925"/>
      <c r="GBZ46" s="925"/>
      <c r="GCA46" s="925"/>
      <c r="GCB46" s="925"/>
      <c r="GCC46" s="925"/>
      <c r="GCD46" s="925"/>
      <c r="GCE46" s="925"/>
      <c r="GCF46" s="925"/>
      <c r="GCG46" s="925"/>
      <c r="GCH46" s="926"/>
      <c r="GCI46" s="924"/>
      <c r="GCJ46" s="925"/>
      <c r="GCK46" s="925"/>
      <c r="GCL46" s="925"/>
      <c r="GCM46" s="925"/>
      <c r="GCN46" s="925"/>
      <c r="GCO46" s="925"/>
      <c r="GCP46" s="925"/>
      <c r="GCQ46" s="925"/>
      <c r="GCR46" s="925"/>
      <c r="GCS46" s="925"/>
      <c r="GCT46" s="925"/>
      <c r="GCU46" s="925"/>
      <c r="GCV46" s="925"/>
      <c r="GCW46" s="925"/>
      <c r="GCX46" s="925"/>
      <c r="GCY46" s="925"/>
      <c r="GCZ46" s="925"/>
      <c r="GDA46" s="925"/>
      <c r="GDB46" s="926"/>
      <c r="GDC46" s="924"/>
      <c r="GDD46" s="925"/>
      <c r="GDE46" s="925"/>
      <c r="GDF46" s="925"/>
      <c r="GDG46" s="925"/>
      <c r="GDH46" s="925"/>
      <c r="GDI46" s="925"/>
      <c r="GDJ46" s="925"/>
      <c r="GDK46" s="925"/>
      <c r="GDL46" s="925"/>
      <c r="GDM46" s="925"/>
      <c r="GDN46" s="925"/>
      <c r="GDO46" s="925"/>
      <c r="GDP46" s="925"/>
      <c r="GDQ46" s="925"/>
      <c r="GDR46" s="925"/>
      <c r="GDS46" s="925"/>
      <c r="GDT46" s="925"/>
      <c r="GDU46" s="925"/>
      <c r="GDV46" s="926"/>
      <c r="GDW46" s="924"/>
      <c r="GDX46" s="925"/>
      <c r="GDY46" s="925"/>
      <c r="GDZ46" s="925"/>
      <c r="GEA46" s="925"/>
      <c r="GEB46" s="925"/>
      <c r="GEC46" s="925"/>
      <c r="GED46" s="925"/>
      <c r="GEE46" s="925"/>
      <c r="GEF46" s="925"/>
      <c r="GEG46" s="925"/>
      <c r="GEH46" s="925"/>
      <c r="GEI46" s="925"/>
      <c r="GEJ46" s="925"/>
      <c r="GEK46" s="925"/>
      <c r="GEL46" s="925"/>
      <c r="GEM46" s="925"/>
      <c r="GEN46" s="925"/>
      <c r="GEO46" s="925"/>
      <c r="GEP46" s="926"/>
      <c r="GEQ46" s="924"/>
      <c r="GER46" s="925"/>
      <c r="GES46" s="925"/>
      <c r="GET46" s="925"/>
      <c r="GEU46" s="925"/>
      <c r="GEV46" s="925"/>
      <c r="GEW46" s="925"/>
      <c r="GEX46" s="925"/>
      <c r="GEY46" s="925"/>
      <c r="GEZ46" s="925"/>
      <c r="GFA46" s="925"/>
      <c r="GFB46" s="925"/>
      <c r="GFC46" s="925"/>
      <c r="GFD46" s="925"/>
      <c r="GFE46" s="925"/>
      <c r="GFF46" s="925"/>
      <c r="GFG46" s="925"/>
      <c r="GFH46" s="925"/>
      <c r="GFI46" s="925"/>
      <c r="GFJ46" s="926"/>
      <c r="GFK46" s="924"/>
      <c r="GFL46" s="925"/>
      <c r="GFM46" s="925"/>
      <c r="GFN46" s="925"/>
      <c r="GFO46" s="925"/>
      <c r="GFP46" s="925"/>
      <c r="GFQ46" s="925"/>
      <c r="GFR46" s="925"/>
      <c r="GFS46" s="925"/>
      <c r="GFT46" s="925"/>
      <c r="GFU46" s="925"/>
      <c r="GFV46" s="925"/>
      <c r="GFW46" s="925"/>
      <c r="GFX46" s="925"/>
      <c r="GFY46" s="925"/>
      <c r="GFZ46" s="925"/>
      <c r="GGA46" s="925"/>
      <c r="GGB46" s="925"/>
      <c r="GGC46" s="925"/>
      <c r="GGD46" s="926"/>
      <c r="GGE46" s="924"/>
      <c r="GGF46" s="925"/>
      <c r="GGG46" s="925"/>
      <c r="GGH46" s="925"/>
      <c r="GGI46" s="925"/>
      <c r="GGJ46" s="925"/>
      <c r="GGK46" s="925"/>
      <c r="GGL46" s="925"/>
      <c r="GGM46" s="925"/>
      <c r="GGN46" s="925"/>
      <c r="GGO46" s="925"/>
      <c r="GGP46" s="925"/>
      <c r="GGQ46" s="925"/>
      <c r="GGR46" s="925"/>
      <c r="GGS46" s="925"/>
      <c r="GGT46" s="925"/>
      <c r="GGU46" s="925"/>
      <c r="GGV46" s="925"/>
      <c r="GGW46" s="925"/>
      <c r="GGX46" s="926"/>
      <c r="GGY46" s="924"/>
      <c r="GGZ46" s="925"/>
      <c r="GHA46" s="925"/>
      <c r="GHB46" s="925"/>
      <c r="GHC46" s="925"/>
      <c r="GHD46" s="925"/>
      <c r="GHE46" s="925"/>
      <c r="GHF46" s="925"/>
      <c r="GHG46" s="925"/>
      <c r="GHH46" s="925"/>
      <c r="GHI46" s="925"/>
      <c r="GHJ46" s="925"/>
      <c r="GHK46" s="925"/>
      <c r="GHL46" s="925"/>
      <c r="GHM46" s="925"/>
      <c r="GHN46" s="925"/>
      <c r="GHO46" s="925"/>
      <c r="GHP46" s="925"/>
      <c r="GHQ46" s="925"/>
      <c r="GHR46" s="926"/>
      <c r="GHS46" s="924"/>
      <c r="GHT46" s="925"/>
      <c r="GHU46" s="925"/>
      <c r="GHV46" s="925"/>
      <c r="GHW46" s="925"/>
      <c r="GHX46" s="925"/>
      <c r="GHY46" s="925"/>
      <c r="GHZ46" s="925"/>
      <c r="GIA46" s="925"/>
      <c r="GIB46" s="925"/>
      <c r="GIC46" s="925"/>
      <c r="GID46" s="925"/>
      <c r="GIE46" s="925"/>
      <c r="GIF46" s="925"/>
      <c r="GIG46" s="925"/>
      <c r="GIH46" s="925"/>
      <c r="GII46" s="925"/>
      <c r="GIJ46" s="925"/>
      <c r="GIK46" s="925"/>
      <c r="GIL46" s="926"/>
      <c r="GIM46" s="924"/>
      <c r="GIN46" s="925"/>
      <c r="GIO46" s="925"/>
      <c r="GIP46" s="925"/>
      <c r="GIQ46" s="925"/>
      <c r="GIR46" s="925"/>
      <c r="GIS46" s="925"/>
      <c r="GIT46" s="925"/>
      <c r="GIU46" s="925"/>
      <c r="GIV46" s="925"/>
      <c r="GIW46" s="925"/>
      <c r="GIX46" s="925"/>
      <c r="GIY46" s="925"/>
      <c r="GIZ46" s="925"/>
      <c r="GJA46" s="925"/>
      <c r="GJB46" s="925"/>
      <c r="GJC46" s="925"/>
      <c r="GJD46" s="925"/>
      <c r="GJE46" s="925"/>
      <c r="GJF46" s="926"/>
      <c r="GJG46" s="924"/>
      <c r="GJH46" s="925"/>
      <c r="GJI46" s="925"/>
      <c r="GJJ46" s="925"/>
      <c r="GJK46" s="925"/>
      <c r="GJL46" s="925"/>
      <c r="GJM46" s="925"/>
      <c r="GJN46" s="925"/>
      <c r="GJO46" s="925"/>
      <c r="GJP46" s="925"/>
      <c r="GJQ46" s="925"/>
      <c r="GJR46" s="925"/>
      <c r="GJS46" s="925"/>
      <c r="GJT46" s="925"/>
      <c r="GJU46" s="925"/>
      <c r="GJV46" s="925"/>
      <c r="GJW46" s="925"/>
      <c r="GJX46" s="925"/>
      <c r="GJY46" s="925"/>
      <c r="GJZ46" s="926"/>
      <c r="GKA46" s="924"/>
      <c r="GKB46" s="925"/>
      <c r="GKC46" s="925"/>
      <c r="GKD46" s="925"/>
      <c r="GKE46" s="925"/>
      <c r="GKF46" s="925"/>
      <c r="GKG46" s="925"/>
      <c r="GKH46" s="925"/>
      <c r="GKI46" s="925"/>
      <c r="GKJ46" s="925"/>
      <c r="GKK46" s="925"/>
      <c r="GKL46" s="925"/>
      <c r="GKM46" s="925"/>
      <c r="GKN46" s="925"/>
      <c r="GKO46" s="925"/>
      <c r="GKP46" s="925"/>
      <c r="GKQ46" s="925"/>
      <c r="GKR46" s="925"/>
      <c r="GKS46" s="925"/>
      <c r="GKT46" s="926"/>
      <c r="GKU46" s="924"/>
      <c r="GKV46" s="925"/>
      <c r="GKW46" s="925"/>
      <c r="GKX46" s="925"/>
      <c r="GKY46" s="925"/>
      <c r="GKZ46" s="925"/>
      <c r="GLA46" s="925"/>
      <c r="GLB46" s="925"/>
      <c r="GLC46" s="925"/>
      <c r="GLD46" s="925"/>
      <c r="GLE46" s="925"/>
      <c r="GLF46" s="925"/>
      <c r="GLG46" s="925"/>
      <c r="GLH46" s="925"/>
      <c r="GLI46" s="925"/>
      <c r="GLJ46" s="925"/>
      <c r="GLK46" s="925"/>
      <c r="GLL46" s="925"/>
      <c r="GLM46" s="925"/>
      <c r="GLN46" s="926"/>
      <c r="GLO46" s="924"/>
      <c r="GLP46" s="925"/>
      <c r="GLQ46" s="925"/>
      <c r="GLR46" s="925"/>
      <c r="GLS46" s="925"/>
      <c r="GLT46" s="925"/>
      <c r="GLU46" s="925"/>
      <c r="GLV46" s="925"/>
      <c r="GLW46" s="925"/>
      <c r="GLX46" s="925"/>
      <c r="GLY46" s="925"/>
      <c r="GLZ46" s="925"/>
      <c r="GMA46" s="925"/>
      <c r="GMB46" s="925"/>
      <c r="GMC46" s="925"/>
      <c r="GMD46" s="925"/>
      <c r="GME46" s="925"/>
      <c r="GMF46" s="925"/>
      <c r="GMG46" s="925"/>
      <c r="GMH46" s="926"/>
      <c r="GMI46" s="924"/>
      <c r="GMJ46" s="925"/>
      <c r="GMK46" s="925"/>
      <c r="GML46" s="925"/>
      <c r="GMM46" s="925"/>
      <c r="GMN46" s="925"/>
      <c r="GMO46" s="925"/>
      <c r="GMP46" s="925"/>
      <c r="GMQ46" s="925"/>
      <c r="GMR46" s="925"/>
      <c r="GMS46" s="925"/>
      <c r="GMT46" s="925"/>
      <c r="GMU46" s="925"/>
      <c r="GMV46" s="925"/>
      <c r="GMW46" s="925"/>
      <c r="GMX46" s="925"/>
      <c r="GMY46" s="925"/>
      <c r="GMZ46" s="925"/>
      <c r="GNA46" s="925"/>
      <c r="GNB46" s="926"/>
      <c r="GNC46" s="924"/>
      <c r="GND46" s="925"/>
      <c r="GNE46" s="925"/>
      <c r="GNF46" s="925"/>
      <c r="GNG46" s="925"/>
      <c r="GNH46" s="925"/>
      <c r="GNI46" s="925"/>
      <c r="GNJ46" s="925"/>
      <c r="GNK46" s="925"/>
      <c r="GNL46" s="925"/>
      <c r="GNM46" s="925"/>
      <c r="GNN46" s="925"/>
      <c r="GNO46" s="925"/>
      <c r="GNP46" s="925"/>
      <c r="GNQ46" s="925"/>
      <c r="GNR46" s="925"/>
      <c r="GNS46" s="925"/>
      <c r="GNT46" s="925"/>
      <c r="GNU46" s="925"/>
      <c r="GNV46" s="926"/>
      <c r="GNW46" s="924"/>
      <c r="GNX46" s="925"/>
      <c r="GNY46" s="925"/>
      <c r="GNZ46" s="925"/>
      <c r="GOA46" s="925"/>
      <c r="GOB46" s="925"/>
      <c r="GOC46" s="925"/>
      <c r="GOD46" s="925"/>
      <c r="GOE46" s="925"/>
      <c r="GOF46" s="925"/>
      <c r="GOG46" s="925"/>
      <c r="GOH46" s="925"/>
      <c r="GOI46" s="925"/>
      <c r="GOJ46" s="925"/>
      <c r="GOK46" s="925"/>
      <c r="GOL46" s="925"/>
      <c r="GOM46" s="925"/>
      <c r="GON46" s="925"/>
      <c r="GOO46" s="925"/>
      <c r="GOP46" s="926"/>
      <c r="GOQ46" s="924"/>
      <c r="GOR46" s="925"/>
      <c r="GOS46" s="925"/>
      <c r="GOT46" s="925"/>
      <c r="GOU46" s="925"/>
      <c r="GOV46" s="925"/>
      <c r="GOW46" s="925"/>
      <c r="GOX46" s="925"/>
      <c r="GOY46" s="925"/>
      <c r="GOZ46" s="925"/>
      <c r="GPA46" s="925"/>
      <c r="GPB46" s="925"/>
      <c r="GPC46" s="925"/>
      <c r="GPD46" s="925"/>
      <c r="GPE46" s="925"/>
      <c r="GPF46" s="925"/>
      <c r="GPG46" s="925"/>
      <c r="GPH46" s="925"/>
      <c r="GPI46" s="925"/>
      <c r="GPJ46" s="926"/>
      <c r="GPK46" s="924"/>
      <c r="GPL46" s="925"/>
      <c r="GPM46" s="925"/>
      <c r="GPN46" s="925"/>
      <c r="GPO46" s="925"/>
      <c r="GPP46" s="925"/>
      <c r="GPQ46" s="925"/>
      <c r="GPR46" s="925"/>
      <c r="GPS46" s="925"/>
      <c r="GPT46" s="925"/>
      <c r="GPU46" s="925"/>
      <c r="GPV46" s="925"/>
      <c r="GPW46" s="925"/>
      <c r="GPX46" s="925"/>
      <c r="GPY46" s="925"/>
      <c r="GPZ46" s="925"/>
      <c r="GQA46" s="925"/>
      <c r="GQB46" s="925"/>
      <c r="GQC46" s="925"/>
      <c r="GQD46" s="926"/>
      <c r="GQE46" s="924"/>
      <c r="GQF46" s="925"/>
      <c r="GQG46" s="925"/>
      <c r="GQH46" s="925"/>
      <c r="GQI46" s="925"/>
      <c r="GQJ46" s="925"/>
      <c r="GQK46" s="925"/>
      <c r="GQL46" s="925"/>
      <c r="GQM46" s="925"/>
      <c r="GQN46" s="925"/>
      <c r="GQO46" s="925"/>
      <c r="GQP46" s="925"/>
      <c r="GQQ46" s="925"/>
      <c r="GQR46" s="925"/>
      <c r="GQS46" s="925"/>
      <c r="GQT46" s="925"/>
      <c r="GQU46" s="925"/>
      <c r="GQV46" s="925"/>
      <c r="GQW46" s="925"/>
      <c r="GQX46" s="926"/>
      <c r="GQY46" s="924"/>
      <c r="GQZ46" s="925"/>
      <c r="GRA46" s="925"/>
      <c r="GRB46" s="925"/>
      <c r="GRC46" s="925"/>
      <c r="GRD46" s="925"/>
      <c r="GRE46" s="925"/>
      <c r="GRF46" s="925"/>
      <c r="GRG46" s="925"/>
      <c r="GRH46" s="925"/>
      <c r="GRI46" s="925"/>
      <c r="GRJ46" s="925"/>
      <c r="GRK46" s="925"/>
      <c r="GRL46" s="925"/>
      <c r="GRM46" s="925"/>
      <c r="GRN46" s="925"/>
      <c r="GRO46" s="925"/>
      <c r="GRP46" s="925"/>
      <c r="GRQ46" s="925"/>
      <c r="GRR46" s="926"/>
      <c r="GRS46" s="924"/>
      <c r="GRT46" s="925"/>
      <c r="GRU46" s="925"/>
      <c r="GRV46" s="925"/>
      <c r="GRW46" s="925"/>
      <c r="GRX46" s="925"/>
      <c r="GRY46" s="925"/>
      <c r="GRZ46" s="925"/>
      <c r="GSA46" s="925"/>
      <c r="GSB46" s="925"/>
      <c r="GSC46" s="925"/>
      <c r="GSD46" s="925"/>
      <c r="GSE46" s="925"/>
      <c r="GSF46" s="925"/>
      <c r="GSG46" s="925"/>
      <c r="GSH46" s="925"/>
      <c r="GSI46" s="925"/>
      <c r="GSJ46" s="925"/>
      <c r="GSK46" s="925"/>
      <c r="GSL46" s="926"/>
      <c r="GSM46" s="924"/>
      <c r="GSN46" s="925"/>
      <c r="GSO46" s="925"/>
      <c r="GSP46" s="925"/>
      <c r="GSQ46" s="925"/>
      <c r="GSR46" s="925"/>
      <c r="GSS46" s="925"/>
      <c r="GST46" s="925"/>
      <c r="GSU46" s="925"/>
      <c r="GSV46" s="925"/>
      <c r="GSW46" s="925"/>
      <c r="GSX46" s="925"/>
      <c r="GSY46" s="925"/>
      <c r="GSZ46" s="925"/>
      <c r="GTA46" s="925"/>
      <c r="GTB46" s="925"/>
      <c r="GTC46" s="925"/>
      <c r="GTD46" s="925"/>
      <c r="GTE46" s="925"/>
      <c r="GTF46" s="926"/>
      <c r="GTG46" s="924"/>
      <c r="GTH46" s="925"/>
      <c r="GTI46" s="925"/>
      <c r="GTJ46" s="925"/>
      <c r="GTK46" s="925"/>
      <c r="GTL46" s="925"/>
      <c r="GTM46" s="925"/>
      <c r="GTN46" s="925"/>
      <c r="GTO46" s="925"/>
      <c r="GTP46" s="925"/>
      <c r="GTQ46" s="925"/>
      <c r="GTR46" s="925"/>
      <c r="GTS46" s="925"/>
      <c r="GTT46" s="925"/>
      <c r="GTU46" s="925"/>
      <c r="GTV46" s="925"/>
      <c r="GTW46" s="925"/>
      <c r="GTX46" s="925"/>
      <c r="GTY46" s="925"/>
      <c r="GTZ46" s="926"/>
      <c r="GUA46" s="924"/>
      <c r="GUB46" s="925"/>
      <c r="GUC46" s="925"/>
      <c r="GUD46" s="925"/>
      <c r="GUE46" s="925"/>
      <c r="GUF46" s="925"/>
      <c r="GUG46" s="925"/>
      <c r="GUH46" s="925"/>
      <c r="GUI46" s="925"/>
      <c r="GUJ46" s="925"/>
      <c r="GUK46" s="925"/>
      <c r="GUL46" s="925"/>
      <c r="GUM46" s="925"/>
      <c r="GUN46" s="925"/>
      <c r="GUO46" s="925"/>
      <c r="GUP46" s="925"/>
      <c r="GUQ46" s="925"/>
      <c r="GUR46" s="925"/>
      <c r="GUS46" s="925"/>
      <c r="GUT46" s="926"/>
      <c r="GUU46" s="924"/>
      <c r="GUV46" s="925"/>
      <c r="GUW46" s="925"/>
      <c r="GUX46" s="925"/>
      <c r="GUY46" s="925"/>
      <c r="GUZ46" s="925"/>
      <c r="GVA46" s="925"/>
      <c r="GVB46" s="925"/>
      <c r="GVC46" s="925"/>
      <c r="GVD46" s="925"/>
      <c r="GVE46" s="925"/>
      <c r="GVF46" s="925"/>
      <c r="GVG46" s="925"/>
      <c r="GVH46" s="925"/>
      <c r="GVI46" s="925"/>
      <c r="GVJ46" s="925"/>
      <c r="GVK46" s="925"/>
      <c r="GVL46" s="925"/>
      <c r="GVM46" s="925"/>
      <c r="GVN46" s="926"/>
      <c r="GVO46" s="924"/>
      <c r="GVP46" s="925"/>
      <c r="GVQ46" s="925"/>
      <c r="GVR46" s="925"/>
      <c r="GVS46" s="925"/>
      <c r="GVT46" s="925"/>
      <c r="GVU46" s="925"/>
      <c r="GVV46" s="925"/>
      <c r="GVW46" s="925"/>
      <c r="GVX46" s="925"/>
      <c r="GVY46" s="925"/>
      <c r="GVZ46" s="925"/>
      <c r="GWA46" s="925"/>
      <c r="GWB46" s="925"/>
      <c r="GWC46" s="925"/>
      <c r="GWD46" s="925"/>
      <c r="GWE46" s="925"/>
      <c r="GWF46" s="925"/>
      <c r="GWG46" s="925"/>
      <c r="GWH46" s="926"/>
      <c r="GWI46" s="924"/>
      <c r="GWJ46" s="925"/>
      <c r="GWK46" s="925"/>
      <c r="GWL46" s="925"/>
      <c r="GWM46" s="925"/>
      <c r="GWN46" s="925"/>
      <c r="GWO46" s="925"/>
      <c r="GWP46" s="925"/>
      <c r="GWQ46" s="925"/>
      <c r="GWR46" s="925"/>
      <c r="GWS46" s="925"/>
      <c r="GWT46" s="925"/>
      <c r="GWU46" s="925"/>
      <c r="GWV46" s="925"/>
      <c r="GWW46" s="925"/>
      <c r="GWX46" s="925"/>
      <c r="GWY46" s="925"/>
      <c r="GWZ46" s="925"/>
      <c r="GXA46" s="925"/>
      <c r="GXB46" s="926"/>
      <c r="GXC46" s="924"/>
      <c r="GXD46" s="925"/>
      <c r="GXE46" s="925"/>
      <c r="GXF46" s="925"/>
      <c r="GXG46" s="925"/>
      <c r="GXH46" s="925"/>
      <c r="GXI46" s="925"/>
      <c r="GXJ46" s="925"/>
      <c r="GXK46" s="925"/>
      <c r="GXL46" s="925"/>
      <c r="GXM46" s="925"/>
      <c r="GXN46" s="925"/>
      <c r="GXO46" s="925"/>
      <c r="GXP46" s="925"/>
      <c r="GXQ46" s="925"/>
      <c r="GXR46" s="925"/>
      <c r="GXS46" s="925"/>
      <c r="GXT46" s="925"/>
      <c r="GXU46" s="925"/>
      <c r="GXV46" s="926"/>
      <c r="GXW46" s="924"/>
      <c r="GXX46" s="925"/>
      <c r="GXY46" s="925"/>
      <c r="GXZ46" s="925"/>
      <c r="GYA46" s="925"/>
      <c r="GYB46" s="925"/>
      <c r="GYC46" s="925"/>
      <c r="GYD46" s="925"/>
      <c r="GYE46" s="925"/>
      <c r="GYF46" s="925"/>
      <c r="GYG46" s="925"/>
      <c r="GYH46" s="925"/>
      <c r="GYI46" s="925"/>
      <c r="GYJ46" s="925"/>
      <c r="GYK46" s="925"/>
      <c r="GYL46" s="925"/>
      <c r="GYM46" s="925"/>
      <c r="GYN46" s="925"/>
      <c r="GYO46" s="925"/>
      <c r="GYP46" s="926"/>
      <c r="GYQ46" s="924"/>
      <c r="GYR46" s="925"/>
      <c r="GYS46" s="925"/>
      <c r="GYT46" s="925"/>
      <c r="GYU46" s="925"/>
      <c r="GYV46" s="925"/>
      <c r="GYW46" s="925"/>
      <c r="GYX46" s="925"/>
      <c r="GYY46" s="925"/>
      <c r="GYZ46" s="925"/>
      <c r="GZA46" s="925"/>
      <c r="GZB46" s="925"/>
      <c r="GZC46" s="925"/>
      <c r="GZD46" s="925"/>
      <c r="GZE46" s="925"/>
      <c r="GZF46" s="925"/>
      <c r="GZG46" s="925"/>
      <c r="GZH46" s="925"/>
      <c r="GZI46" s="925"/>
      <c r="GZJ46" s="926"/>
      <c r="GZK46" s="924"/>
      <c r="GZL46" s="925"/>
      <c r="GZM46" s="925"/>
      <c r="GZN46" s="925"/>
      <c r="GZO46" s="925"/>
      <c r="GZP46" s="925"/>
      <c r="GZQ46" s="925"/>
      <c r="GZR46" s="925"/>
      <c r="GZS46" s="925"/>
      <c r="GZT46" s="925"/>
      <c r="GZU46" s="925"/>
      <c r="GZV46" s="925"/>
      <c r="GZW46" s="925"/>
      <c r="GZX46" s="925"/>
      <c r="GZY46" s="925"/>
      <c r="GZZ46" s="925"/>
      <c r="HAA46" s="925"/>
      <c r="HAB46" s="925"/>
      <c r="HAC46" s="925"/>
      <c r="HAD46" s="926"/>
      <c r="HAE46" s="924"/>
      <c r="HAF46" s="925"/>
      <c r="HAG46" s="925"/>
      <c r="HAH46" s="925"/>
      <c r="HAI46" s="925"/>
      <c r="HAJ46" s="925"/>
      <c r="HAK46" s="925"/>
      <c r="HAL46" s="925"/>
      <c r="HAM46" s="925"/>
      <c r="HAN46" s="925"/>
      <c r="HAO46" s="925"/>
      <c r="HAP46" s="925"/>
      <c r="HAQ46" s="925"/>
      <c r="HAR46" s="925"/>
      <c r="HAS46" s="925"/>
      <c r="HAT46" s="925"/>
      <c r="HAU46" s="925"/>
      <c r="HAV46" s="925"/>
      <c r="HAW46" s="925"/>
      <c r="HAX46" s="926"/>
      <c r="HAY46" s="924"/>
      <c r="HAZ46" s="925"/>
      <c r="HBA46" s="925"/>
      <c r="HBB46" s="925"/>
      <c r="HBC46" s="925"/>
      <c r="HBD46" s="925"/>
      <c r="HBE46" s="925"/>
      <c r="HBF46" s="925"/>
      <c r="HBG46" s="925"/>
      <c r="HBH46" s="925"/>
      <c r="HBI46" s="925"/>
      <c r="HBJ46" s="925"/>
      <c r="HBK46" s="925"/>
      <c r="HBL46" s="925"/>
      <c r="HBM46" s="925"/>
      <c r="HBN46" s="925"/>
      <c r="HBO46" s="925"/>
      <c r="HBP46" s="925"/>
      <c r="HBQ46" s="925"/>
      <c r="HBR46" s="926"/>
      <c r="HBS46" s="924"/>
      <c r="HBT46" s="925"/>
      <c r="HBU46" s="925"/>
      <c r="HBV46" s="925"/>
      <c r="HBW46" s="925"/>
      <c r="HBX46" s="925"/>
      <c r="HBY46" s="925"/>
      <c r="HBZ46" s="925"/>
      <c r="HCA46" s="925"/>
      <c r="HCB46" s="925"/>
      <c r="HCC46" s="925"/>
      <c r="HCD46" s="925"/>
      <c r="HCE46" s="925"/>
      <c r="HCF46" s="925"/>
      <c r="HCG46" s="925"/>
      <c r="HCH46" s="925"/>
      <c r="HCI46" s="925"/>
      <c r="HCJ46" s="925"/>
      <c r="HCK46" s="925"/>
      <c r="HCL46" s="926"/>
      <c r="HCM46" s="924"/>
      <c r="HCN46" s="925"/>
      <c r="HCO46" s="925"/>
      <c r="HCP46" s="925"/>
      <c r="HCQ46" s="925"/>
      <c r="HCR46" s="925"/>
      <c r="HCS46" s="925"/>
      <c r="HCT46" s="925"/>
      <c r="HCU46" s="925"/>
      <c r="HCV46" s="925"/>
      <c r="HCW46" s="925"/>
      <c r="HCX46" s="925"/>
      <c r="HCY46" s="925"/>
      <c r="HCZ46" s="925"/>
      <c r="HDA46" s="925"/>
      <c r="HDB46" s="925"/>
      <c r="HDC46" s="925"/>
      <c r="HDD46" s="925"/>
      <c r="HDE46" s="925"/>
      <c r="HDF46" s="926"/>
      <c r="HDG46" s="924"/>
      <c r="HDH46" s="925"/>
      <c r="HDI46" s="925"/>
      <c r="HDJ46" s="925"/>
      <c r="HDK46" s="925"/>
      <c r="HDL46" s="925"/>
      <c r="HDM46" s="925"/>
      <c r="HDN46" s="925"/>
      <c r="HDO46" s="925"/>
      <c r="HDP46" s="925"/>
      <c r="HDQ46" s="925"/>
      <c r="HDR46" s="925"/>
      <c r="HDS46" s="925"/>
      <c r="HDT46" s="925"/>
      <c r="HDU46" s="925"/>
      <c r="HDV46" s="925"/>
      <c r="HDW46" s="925"/>
      <c r="HDX46" s="925"/>
      <c r="HDY46" s="925"/>
      <c r="HDZ46" s="926"/>
      <c r="HEA46" s="924"/>
      <c r="HEB46" s="925"/>
      <c r="HEC46" s="925"/>
      <c r="HED46" s="925"/>
      <c r="HEE46" s="925"/>
      <c r="HEF46" s="925"/>
      <c r="HEG46" s="925"/>
      <c r="HEH46" s="925"/>
      <c r="HEI46" s="925"/>
      <c r="HEJ46" s="925"/>
      <c r="HEK46" s="925"/>
      <c r="HEL46" s="925"/>
      <c r="HEM46" s="925"/>
      <c r="HEN46" s="925"/>
      <c r="HEO46" s="925"/>
      <c r="HEP46" s="925"/>
      <c r="HEQ46" s="925"/>
      <c r="HER46" s="925"/>
      <c r="HES46" s="925"/>
      <c r="HET46" s="926"/>
      <c r="HEU46" s="924"/>
      <c r="HEV46" s="925"/>
      <c r="HEW46" s="925"/>
      <c r="HEX46" s="925"/>
      <c r="HEY46" s="925"/>
      <c r="HEZ46" s="925"/>
      <c r="HFA46" s="925"/>
      <c r="HFB46" s="925"/>
      <c r="HFC46" s="925"/>
      <c r="HFD46" s="925"/>
      <c r="HFE46" s="925"/>
      <c r="HFF46" s="925"/>
      <c r="HFG46" s="925"/>
      <c r="HFH46" s="925"/>
      <c r="HFI46" s="925"/>
      <c r="HFJ46" s="925"/>
      <c r="HFK46" s="925"/>
      <c r="HFL46" s="925"/>
      <c r="HFM46" s="925"/>
      <c r="HFN46" s="926"/>
      <c r="HFO46" s="924"/>
      <c r="HFP46" s="925"/>
      <c r="HFQ46" s="925"/>
      <c r="HFR46" s="925"/>
      <c r="HFS46" s="925"/>
      <c r="HFT46" s="925"/>
      <c r="HFU46" s="925"/>
      <c r="HFV46" s="925"/>
      <c r="HFW46" s="925"/>
      <c r="HFX46" s="925"/>
      <c r="HFY46" s="925"/>
      <c r="HFZ46" s="925"/>
      <c r="HGA46" s="925"/>
      <c r="HGB46" s="925"/>
      <c r="HGC46" s="925"/>
      <c r="HGD46" s="925"/>
      <c r="HGE46" s="925"/>
      <c r="HGF46" s="925"/>
      <c r="HGG46" s="925"/>
      <c r="HGH46" s="926"/>
      <c r="HGI46" s="924"/>
      <c r="HGJ46" s="925"/>
      <c r="HGK46" s="925"/>
      <c r="HGL46" s="925"/>
      <c r="HGM46" s="925"/>
      <c r="HGN46" s="925"/>
      <c r="HGO46" s="925"/>
      <c r="HGP46" s="925"/>
      <c r="HGQ46" s="925"/>
      <c r="HGR46" s="925"/>
      <c r="HGS46" s="925"/>
      <c r="HGT46" s="925"/>
      <c r="HGU46" s="925"/>
      <c r="HGV46" s="925"/>
      <c r="HGW46" s="925"/>
      <c r="HGX46" s="925"/>
      <c r="HGY46" s="925"/>
      <c r="HGZ46" s="925"/>
      <c r="HHA46" s="925"/>
      <c r="HHB46" s="926"/>
      <c r="HHC46" s="924"/>
      <c r="HHD46" s="925"/>
      <c r="HHE46" s="925"/>
      <c r="HHF46" s="925"/>
      <c r="HHG46" s="925"/>
      <c r="HHH46" s="925"/>
      <c r="HHI46" s="925"/>
      <c r="HHJ46" s="925"/>
      <c r="HHK46" s="925"/>
      <c r="HHL46" s="925"/>
      <c r="HHM46" s="925"/>
      <c r="HHN46" s="925"/>
      <c r="HHO46" s="925"/>
      <c r="HHP46" s="925"/>
      <c r="HHQ46" s="925"/>
      <c r="HHR46" s="925"/>
      <c r="HHS46" s="925"/>
      <c r="HHT46" s="925"/>
      <c r="HHU46" s="925"/>
      <c r="HHV46" s="926"/>
      <c r="HHW46" s="924"/>
      <c r="HHX46" s="925"/>
      <c r="HHY46" s="925"/>
      <c r="HHZ46" s="925"/>
      <c r="HIA46" s="925"/>
      <c r="HIB46" s="925"/>
      <c r="HIC46" s="925"/>
      <c r="HID46" s="925"/>
      <c r="HIE46" s="925"/>
      <c r="HIF46" s="925"/>
      <c r="HIG46" s="925"/>
      <c r="HIH46" s="925"/>
      <c r="HII46" s="925"/>
      <c r="HIJ46" s="925"/>
      <c r="HIK46" s="925"/>
      <c r="HIL46" s="925"/>
      <c r="HIM46" s="925"/>
      <c r="HIN46" s="925"/>
      <c r="HIO46" s="925"/>
      <c r="HIP46" s="926"/>
      <c r="HIQ46" s="924"/>
      <c r="HIR46" s="925"/>
      <c r="HIS46" s="925"/>
      <c r="HIT46" s="925"/>
      <c r="HIU46" s="925"/>
      <c r="HIV46" s="925"/>
      <c r="HIW46" s="925"/>
      <c r="HIX46" s="925"/>
      <c r="HIY46" s="925"/>
      <c r="HIZ46" s="925"/>
      <c r="HJA46" s="925"/>
      <c r="HJB46" s="925"/>
      <c r="HJC46" s="925"/>
      <c r="HJD46" s="925"/>
      <c r="HJE46" s="925"/>
      <c r="HJF46" s="925"/>
      <c r="HJG46" s="925"/>
      <c r="HJH46" s="925"/>
      <c r="HJI46" s="925"/>
      <c r="HJJ46" s="926"/>
      <c r="HJK46" s="924"/>
      <c r="HJL46" s="925"/>
      <c r="HJM46" s="925"/>
      <c r="HJN46" s="925"/>
      <c r="HJO46" s="925"/>
      <c r="HJP46" s="925"/>
      <c r="HJQ46" s="925"/>
      <c r="HJR46" s="925"/>
      <c r="HJS46" s="925"/>
      <c r="HJT46" s="925"/>
      <c r="HJU46" s="925"/>
      <c r="HJV46" s="925"/>
      <c r="HJW46" s="925"/>
      <c r="HJX46" s="925"/>
      <c r="HJY46" s="925"/>
      <c r="HJZ46" s="925"/>
      <c r="HKA46" s="925"/>
      <c r="HKB46" s="925"/>
      <c r="HKC46" s="925"/>
      <c r="HKD46" s="926"/>
      <c r="HKE46" s="924"/>
      <c r="HKF46" s="925"/>
      <c r="HKG46" s="925"/>
      <c r="HKH46" s="925"/>
      <c r="HKI46" s="925"/>
      <c r="HKJ46" s="925"/>
      <c r="HKK46" s="925"/>
      <c r="HKL46" s="925"/>
      <c r="HKM46" s="925"/>
      <c r="HKN46" s="925"/>
      <c r="HKO46" s="925"/>
      <c r="HKP46" s="925"/>
      <c r="HKQ46" s="925"/>
      <c r="HKR46" s="925"/>
      <c r="HKS46" s="925"/>
      <c r="HKT46" s="925"/>
      <c r="HKU46" s="925"/>
      <c r="HKV46" s="925"/>
      <c r="HKW46" s="925"/>
      <c r="HKX46" s="926"/>
      <c r="HKY46" s="924"/>
      <c r="HKZ46" s="925"/>
      <c r="HLA46" s="925"/>
      <c r="HLB46" s="925"/>
      <c r="HLC46" s="925"/>
      <c r="HLD46" s="925"/>
      <c r="HLE46" s="925"/>
      <c r="HLF46" s="925"/>
      <c r="HLG46" s="925"/>
      <c r="HLH46" s="925"/>
      <c r="HLI46" s="925"/>
      <c r="HLJ46" s="925"/>
      <c r="HLK46" s="925"/>
      <c r="HLL46" s="925"/>
      <c r="HLM46" s="925"/>
      <c r="HLN46" s="925"/>
      <c r="HLO46" s="925"/>
      <c r="HLP46" s="925"/>
      <c r="HLQ46" s="925"/>
      <c r="HLR46" s="926"/>
      <c r="HLS46" s="924"/>
      <c r="HLT46" s="925"/>
      <c r="HLU46" s="925"/>
      <c r="HLV46" s="925"/>
      <c r="HLW46" s="925"/>
      <c r="HLX46" s="925"/>
      <c r="HLY46" s="925"/>
      <c r="HLZ46" s="925"/>
      <c r="HMA46" s="925"/>
      <c r="HMB46" s="925"/>
      <c r="HMC46" s="925"/>
      <c r="HMD46" s="925"/>
      <c r="HME46" s="925"/>
      <c r="HMF46" s="925"/>
      <c r="HMG46" s="925"/>
      <c r="HMH46" s="925"/>
      <c r="HMI46" s="925"/>
      <c r="HMJ46" s="925"/>
      <c r="HMK46" s="925"/>
      <c r="HML46" s="926"/>
      <c r="HMM46" s="924"/>
      <c r="HMN46" s="925"/>
      <c r="HMO46" s="925"/>
      <c r="HMP46" s="925"/>
      <c r="HMQ46" s="925"/>
      <c r="HMR46" s="925"/>
      <c r="HMS46" s="925"/>
      <c r="HMT46" s="925"/>
      <c r="HMU46" s="925"/>
      <c r="HMV46" s="925"/>
      <c r="HMW46" s="925"/>
      <c r="HMX46" s="925"/>
      <c r="HMY46" s="925"/>
      <c r="HMZ46" s="925"/>
      <c r="HNA46" s="925"/>
      <c r="HNB46" s="925"/>
      <c r="HNC46" s="925"/>
      <c r="HND46" s="925"/>
      <c r="HNE46" s="925"/>
      <c r="HNF46" s="926"/>
      <c r="HNG46" s="924"/>
      <c r="HNH46" s="925"/>
      <c r="HNI46" s="925"/>
      <c r="HNJ46" s="925"/>
      <c r="HNK46" s="925"/>
      <c r="HNL46" s="925"/>
      <c r="HNM46" s="925"/>
      <c r="HNN46" s="925"/>
      <c r="HNO46" s="925"/>
      <c r="HNP46" s="925"/>
      <c r="HNQ46" s="925"/>
      <c r="HNR46" s="925"/>
      <c r="HNS46" s="925"/>
      <c r="HNT46" s="925"/>
      <c r="HNU46" s="925"/>
      <c r="HNV46" s="925"/>
      <c r="HNW46" s="925"/>
      <c r="HNX46" s="925"/>
      <c r="HNY46" s="925"/>
      <c r="HNZ46" s="926"/>
      <c r="HOA46" s="924"/>
      <c r="HOB46" s="925"/>
      <c r="HOC46" s="925"/>
      <c r="HOD46" s="925"/>
      <c r="HOE46" s="925"/>
      <c r="HOF46" s="925"/>
      <c r="HOG46" s="925"/>
      <c r="HOH46" s="925"/>
      <c r="HOI46" s="925"/>
      <c r="HOJ46" s="925"/>
      <c r="HOK46" s="925"/>
      <c r="HOL46" s="925"/>
      <c r="HOM46" s="925"/>
      <c r="HON46" s="925"/>
      <c r="HOO46" s="925"/>
      <c r="HOP46" s="925"/>
      <c r="HOQ46" s="925"/>
      <c r="HOR46" s="925"/>
      <c r="HOS46" s="925"/>
      <c r="HOT46" s="926"/>
      <c r="HOU46" s="924"/>
      <c r="HOV46" s="925"/>
      <c r="HOW46" s="925"/>
      <c r="HOX46" s="925"/>
      <c r="HOY46" s="925"/>
      <c r="HOZ46" s="925"/>
      <c r="HPA46" s="925"/>
      <c r="HPB46" s="925"/>
      <c r="HPC46" s="925"/>
      <c r="HPD46" s="925"/>
      <c r="HPE46" s="925"/>
      <c r="HPF46" s="925"/>
      <c r="HPG46" s="925"/>
      <c r="HPH46" s="925"/>
      <c r="HPI46" s="925"/>
      <c r="HPJ46" s="925"/>
      <c r="HPK46" s="925"/>
      <c r="HPL46" s="925"/>
      <c r="HPM46" s="925"/>
      <c r="HPN46" s="926"/>
      <c r="HPO46" s="924"/>
      <c r="HPP46" s="925"/>
      <c r="HPQ46" s="925"/>
      <c r="HPR46" s="925"/>
      <c r="HPS46" s="925"/>
      <c r="HPT46" s="925"/>
      <c r="HPU46" s="925"/>
      <c r="HPV46" s="925"/>
      <c r="HPW46" s="925"/>
      <c r="HPX46" s="925"/>
      <c r="HPY46" s="925"/>
      <c r="HPZ46" s="925"/>
      <c r="HQA46" s="925"/>
      <c r="HQB46" s="925"/>
      <c r="HQC46" s="925"/>
      <c r="HQD46" s="925"/>
      <c r="HQE46" s="925"/>
      <c r="HQF46" s="925"/>
      <c r="HQG46" s="925"/>
      <c r="HQH46" s="926"/>
      <c r="HQI46" s="924"/>
      <c r="HQJ46" s="925"/>
      <c r="HQK46" s="925"/>
      <c r="HQL46" s="925"/>
      <c r="HQM46" s="925"/>
      <c r="HQN46" s="925"/>
      <c r="HQO46" s="925"/>
      <c r="HQP46" s="925"/>
      <c r="HQQ46" s="925"/>
      <c r="HQR46" s="925"/>
      <c r="HQS46" s="925"/>
      <c r="HQT46" s="925"/>
      <c r="HQU46" s="925"/>
      <c r="HQV46" s="925"/>
      <c r="HQW46" s="925"/>
      <c r="HQX46" s="925"/>
      <c r="HQY46" s="925"/>
      <c r="HQZ46" s="925"/>
      <c r="HRA46" s="925"/>
      <c r="HRB46" s="926"/>
      <c r="HRC46" s="924"/>
      <c r="HRD46" s="925"/>
      <c r="HRE46" s="925"/>
      <c r="HRF46" s="925"/>
      <c r="HRG46" s="925"/>
      <c r="HRH46" s="925"/>
      <c r="HRI46" s="925"/>
      <c r="HRJ46" s="925"/>
      <c r="HRK46" s="925"/>
      <c r="HRL46" s="925"/>
      <c r="HRM46" s="925"/>
      <c r="HRN46" s="925"/>
      <c r="HRO46" s="925"/>
      <c r="HRP46" s="925"/>
      <c r="HRQ46" s="925"/>
      <c r="HRR46" s="925"/>
      <c r="HRS46" s="925"/>
      <c r="HRT46" s="925"/>
      <c r="HRU46" s="925"/>
      <c r="HRV46" s="926"/>
      <c r="HRW46" s="924"/>
      <c r="HRX46" s="925"/>
      <c r="HRY46" s="925"/>
      <c r="HRZ46" s="925"/>
      <c r="HSA46" s="925"/>
      <c r="HSB46" s="925"/>
      <c r="HSC46" s="925"/>
      <c r="HSD46" s="925"/>
      <c r="HSE46" s="925"/>
      <c r="HSF46" s="925"/>
      <c r="HSG46" s="925"/>
      <c r="HSH46" s="925"/>
      <c r="HSI46" s="925"/>
      <c r="HSJ46" s="925"/>
      <c r="HSK46" s="925"/>
      <c r="HSL46" s="925"/>
      <c r="HSM46" s="925"/>
      <c r="HSN46" s="925"/>
      <c r="HSO46" s="925"/>
      <c r="HSP46" s="926"/>
      <c r="HSQ46" s="924"/>
      <c r="HSR46" s="925"/>
      <c r="HSS46" s="925"/>
      <c r="HST46" s="925"/>
      <c r="HSU46" s="925"/>
      <c r="HSV46" s="925"/>
      <c r="HSW46" s="925"/>
      <c r="HSX46" s="925"/>
      <c r="HSY46" s="925"/>
      <c r="HSZ46" s="925"/>
      <c r="HTA46" s="925"/>
      <c r="HTB46" s="925"/>
      <c r="HTC46" s="925"/>
      <c r="HTD46" s="925"/>
      <c r="HTE46" s="925"/>
      <c r="HTF46" s="925"/>
      <c r="HTG46" s="925"/>
      <c r="HTH46" s="925"/>
      <c r="HTI46" s="925"/>
      <c r="HTJ46" s="926"/>
      <c r="HTK46" s="924"/>
      <c r="HTL46" s="925"/>
      <c r="HTM46" s="925"/>
      <c r="HTN46" s="925"/>
      <c r="HTO46" s="925"/>
      <c r="HTP46" s="925"/>
      <c r="HTQ46" s="925"/>
      <c r="HTR46" s="925"/>
      <c r="HTS46" s="925"/>
      <c r="HTT46" s="925"/>
      <c r="HTU46" s="925"/>
      <c r="HTV46" s="925"/>
      <c r="HTW46" s="925"/>
      <c r="HTX46" s="925"/>
      <c r="HTY46" s="925"/>
      <c r="HTZ46" s="925"/>
      <c r="HUA46" s="925"/>
      <c r="HUB46" s="925"/>
      <c r="HUC46" s="925"/>
      <c r="HUD46" s="926"/>
      <c r="HUE46" s="924"/>
      <c r="HUF46" s="925"/>
      <c r="HUG46" s="925"/>
      <c r="HUH46" s="925"/>
      <c r="HUI46" s="925"/>
      <c r="HUJ46" s="925"/>
      <c r="HUK46" s="925"/>
      <c r="HUL46" s="925"/>
      <c r="HUM46" s="925"/>
      <c r="HUN46" s="925"/>
      <c r="HUO46" s="925"/>
      <c r="HUP46" s="925"/>
      <c r="HUQ46" s="925"/>
      <c r="HUR46" s="925"/>
      <c r="HUS46" s="925"/>
      <c r="HUT46" s="925"/>
      <c r="HUU46" s="925"/>
      <c r="HUV46" s="925"/>
      <c r="HUW46" s="925"/>
      <c r="HUX46" s="926"/>
      <c r="HUY46" s="924"/>
      <c r="HUZ46" s="925"/>
      <c r="HVA46" s="925"/>
      <c r="HVB46" s="925"/>
      <c r="HVC46" s="925"/>
      <c r="HVD46" s="925"/>
      <c r="HVE46" s="925"/>
      <c r="HVF46" s="925"/>
      <c r="HVG46" s="925"/>
      <c r="HVH46" s="925"/>
      <c r="HVI46" s="925"/>
      <c r="HVJ46" s="925"/>
      <c r="HVK46" s="925"/>
      <c r="HVL46" s="925"/>
      <c r="HVM46" s="925"/>
      <c r="HVN46" s="925"/>
      <c r="HVO46" s="925"/>
      <c r="HVP46" s="925"/>
      <c r="HVQ46" s="925"/>
      <c r="HVR46" s="926"/>
      <c r="HVS46" s="924"/>
      <c r="HVT46" s="925"/>
      <c r="HVU46" s="925"/>
      <c r="HVV46" s="925"/>
      <c r="HVW46" s="925"/>
      <c r="HVX46" s="925"/>
      <c r="HVY46" s="925"/>
      <c r="HVZ46" s="925"/>
      <c r="HWA46" s="925"/>
      <c r="HWB46" s="925"/>
      <c r="HWC46" s="925"/>
      <c r="HWD46" s="925"/>
      <c r="HWE46" s="925"/>
      <c r="HWF46" s="925"/>
      <c r="HWG46" s="925"/>
      <c r="HWH46" s="925"/>
      <c r="HWI46" s="925"/>
      <c r="HWJ46" s="925"/>
      <c r="HWK46" s="925"/>
      <c r="HWL46" s="926"/>
      <c r="HWM46" s="924"/>
      <c r="HWN46" s="925"/>
      <c r="HWO46" s="925"/>
      <c r="HWP46" s="925"/>
      <c r="HWQ46" s="925"/>
      <c r="HWR46" s="925"/>
      <c r="HWS46" s="925"/>
      <c r="HWT46" s="925"/>
      <c r="HWU46" s="925"/>
      <c r="HWV46" s="925"/>
      <c r="HWW46" s="925"/>
      <c r="HWX46" s="925"/>
      <c r="HWY46" s="925"/>
      <c r="HWZ46" s="925"/>
      <c r="HXA46" s="925"/>
      <c r="HXB46" s="925"/>
      <c r="HXC46" s="925"/>
      <c r="HXD46" s="925"/>
      <c r="HXE46" s="925"/>
      <c r="HXF46" s="926"/>
      <c r="HXG46" s="924"/>
      <c r="HXH46" s="925"/>
      <c r="HXI46" s="925"/>
      <c r="HXJ46" s="925"/>
      <c r="HXK46" s="925"/>
      <c r="HXL46" s="925"/>
      <c r="HXM46" s="925"/>
      <c r="HXN46" s="925"/>
      <c r="HXO46" s="925"/>
      <c r="HXP46" s="925"/>
      <c r="HXQ46" s="925"/>
      <c r="HXR46" s="925"/>
      <c r="HXS46" s="925"/>
      <c r="HXT46" s="925"/>
      <c r="HXU46" s="925"/>
      <c r="HXV46" s="925"/>
      <c r="HXW46" s="925"/>
      <c r="HXX46" s="925"/>
      <c r="HXY46" s="925"/>
      <c r="HXZ46" s="926"/>
      <c r="HYA46" s="924"/>
      <c r="HYB46" s="925"/>
      <c r="HYC46" s="925"/>
      <c r="HYD46" s="925"/>
      <c r="HYE46" s="925"/>
      <c r="HYF46" s="925"/>
      <c r="HYG46" s="925"/>
      <c r="HYH46" s="925"/>
      <c r="HYI46" s="925"/>
      <c r="HYJ46" s="925"/>
      <c r="HYK46" s="925"/>
      <c r="HYL46" s="925"/>
      <c r="HYM46" s="925"/>
      <c r="HYN46" s="925"/>
      <c r="HYO46" s="925"/>
      <c r="HYP46" s="925"/>
      <c r="HYQ46" s="925"/>
      <c r="HYR46" s="925"/>
      <c r="HYS46" s="925"/>
      <c r="HYT46" s="926"/>
      <c r="HYU46" s="924"/>
      <c r="HYV46" s="925"/>
      <c r="HYW46" s="925"/>
      <c r="HYX46" s="925"/>
      <c r="HYY46" s="925"/>
      <c r="HYZ46" s="925"/>
      <c r="HZA46" s="925"/>
      <c r="HZB46" s="925"/>
      <c r="HZC46" s="925"/>
      <c r="HZD46" s="925"/>
      <c r="HZE46" s="925"/>
      <c r="HZF46" s="925"/>
      <c r="HZG46" s="925"/>
      <c r="HZH46" s="925"/>
      <c r="HZI46" s="925"/>
      <c r="HZJ46" s="925"/>
      <c r="HZK46" s="925"/>
      <c r="HZL46" s="925"/>
      <c r="HZM46" s="925"/>
      <c r="HZN46" s="926"/>
      <c r="HZO46" s="924"/>
      <c r="HZP46" s="925"/>
      <c r="HZQ46" s="925"/>
      <c r="HZR46" s="925"/>
      <c r="HZS46" s="925"/>
      <c r="HZT46" s="925"/>
      <c r="HZU46" s="925"/>
      <c r="HZV46" s="925"/>
      <c r="HZW46" s="925"/>
      <c r="HZX46" s="925"/>
      <c r="HZY46" s="925"/>
      <c r="HZZ46" s="925"/>
      <c r="IAA46" s="925"/>
      <c r="IAB46" s="925"/>
      <c r="IAC46" s="925"/>
      <c r="IAD46" s="925"/>
      <c r="IAE46" s="925"/>
      <c r="IAF46" s="925"/>
      <c r="IAG46" s="925"/>
      <c r="IAH46" s="926"/>
      <c r="IAI46" s="924"/>
      <c r="IAJ46" s="925"/>
      <c r="IAK46" s="925"/>
      <c r="IAL46" s="925"/>
      <c r="IAM46" s="925"/>
      <c r="IAN46" s="925"/>
      <c r="IAO46" s="925"/>
      <c r="IAP46" s="925"/>
      <c r="IAQ46" s="925"/>
      <c r="IAR46" s="925"/>
      <c r="IAS46" s="925"/>
      <c r="IAT46" s="925"/>
      <c r="IAU46" s="925"/>
      <c r="IAV46" s="925"/>
      <c r="IAW46" s="925"/>
      <c r="IAX46" s="925"/>
      <c r="IAY46" s="925"/>
      <c r="IAZ46" s="925"/>
      <c r="IBA46" s="925"/>
      <c r="IBB46" s="926"/>
      <c r="IBC46" s="924"/>
      <c r="IBD46" s="925"/>
      <c r="IBE46" s="925"/>
      <c r="IBF46" s="925"/>
      <c r="IBG46" s="925"/>
      <c r="IBH46" s="925"/>
      <c r="IBI46" s="925"/>
      <c r="IBJ46" s="925"/>
      <c r="IBK46" s="925"/>
      <c r="IBL46" s="925"/>
      <c r="IBM46" s="925"/>
      <c r="IBN46" s="925"/>
      <c r="IBO46" s="925"/>
      <c r="IBP46" s="925"/>
      <c r="IBQ46" s="925"/>
      <c r="IBR46" s="925"/>
      <c r="IBS46" s="925"/>
      <c r="IBT46" s="925"/>
      <c r="IBU46" s="925"/>
      <c r="IBV46" s="926"/>
      <c r="IBW46" s="924"/>
      <c r="IBX46" s="925"/>
      <c r="IBY46" s="925"/>
      <c r="IBZ46" s="925"/>
      <c r="ICA46" s="925"/>
      <c r="ICB46" s="925"/>
      <c r="ICC46" s="925"/>
      <c r="ICD46" s="925"/>
      <c r="ICE46" s="925"/>
      <c r="ICF46" s="925"/>
      <c r="ICG46" s="925"/>
      <c r="ICH46" s="925"/>
      <c r="ICI46" s="925"/>
      <c r="ICJ46" s="925"/>
      <c r="ICK46" s="925"/>
      <c r="ICL46" s="925"/>
      <c r="ICM46" s="925"/>
      <c r="ICN46" s="925"/>
      <c r="ICO46" s="925"/>
      <c r="ICP46" s="926"/>
      <c r="ICQ46" s="924"/>
      <c r="ICR46" s="925"/>
      <c r="ICS46" s="925"/>
      <c r="ICT46" s="925"/>
      <c r="ICU46" s="925"/>
      <c r="ICV46" s="925"/>
      <c r="ICW46" s="925"/>
      <c r="ICX46" s="925"/>
      <c r="ICY46" s="925"/>
      <c r="ICZ46" s="925"/>
      <c r="IDA46" s="925"/>
      <c r="IDB46" s="925"/>
      <c r="IDC46" s="925"/>
      <c r="IDD46" s="925"/>
      <c r="IDE46" s="925"/>
      <c r="IDF46" s="925"/>
      <c r="IDG46" s="925"/>
      <c r="IDH46" s="925"/>
      <c r="IDI46" s="925"/>
      <c r="IDJ46" s="926"/>
      <c r="IDK46" s="924"/>
      <c r="IDL46" s="925"/>
      <c r="IDM46" s="925"/>
      <c r="IDN46" s="925"/>
      <c r="IDO46" s="925"/>
      <c r="IDP46" s="925"/>
      <c r="IDQ46" s="925"/>
      <c r="IDR46" s="925"/>
      <c r="IDS46" s="925"/>
      <c r="IDT46" s="925"/>
      <c r="IDU46" s="925"/>
      <c r="IDV46" s="925"/>
      <c r="IDW46" s="925"/>
      <c r="IDX46" s="925"/>
      <c r="IDY46" s="925"/>
      <c r="IDZ46" s="925"/>
      <c r="IEA46" s="925"/>
      <c r="IEB46" s="925"/>
      <c r="IEC46" s="925"/>
      <c r="IED46" s="926"/>
      <c r="IEE46" s="924"/>
      <c r="IEF46" s="925"/>
      <c r="IEG46" s="925"/>
      <c r="IEH46" s="925"/>
      <c r="IEI46" s="925"/>
      <c r="IEJ46" s="925"/>
      <c r="IEK46" s="925"/>
      <c r="IEL46" s="925"/>
      <c r="IEM46" s="925"/>
      <c r="IEN46" s="925"/>
      <c r="IEO46" s="925"/>
      <c r="IEP46" s="925"/>
      <c r="IEQ46" s="925"/>
      <c r="IER46" s="925"/>
      <c r="IES46" s="925"/>
      <c r="IET46" s="925"/>
      <c r="IEU46" s="925"/>
      <c r="IEV46" s="925"/>
      <c r="IEW46" s="925"/>
      <c r="IEX46" s="926"/>
      <c r="IEY46" s="924"/>
      <c r="IEZ46" s="925"/>
      <c r="IFA46" s="925"/>
      <c r="IFB46" s="925"/>
      <c r="IFC46" s="925"/>
      <c r="IFD46" s="925"/>
      <c r="IFE46" s="925"/>
      <c r="IFF46" s="925"/>
      <c r="IFG46" s="925"/>
      <c r="IFH46" s="925"/>
      <c r="IFI46" s="925"/>
      <c r="IFJ46" s="925"/>
      <c r="IFK46" s="925"/>
      <c r="IFL46" s="925"/>
      <c r="IFM46" s="925"/>
      <c r="IFN46" s="925"/>
      <c r="IFO46" s="925"/>
      <c r="IFP46" s="925"/>
      <c r="IFQ46" s="925"/>
      <c r="IFR46" s="926"/>
      <c r="IFS46" s="924"/>
      <c r="IFT46" s="925"/>
      <c r="IFU46" s="925"/>
      <c r="IFV46" s="925"/>
      <c r="IFW46" s="925"/>
      <c r="IFX46" s="925"/>
      <c r="IFY46" s="925"/>
      <c r="IFZ46" s="925"/>
      <c r="IGA46" s="925"/>
      <c r="IGB46" s="925"/>
      <c r="IGC46" s="925"/>
      <c r="IGD46" s="925"/>
      <c r="IGE46" s="925"/>
      <c r="IGF46" s="925"/>
      <c r="IGG46" s="925"/>
      <c r="IGH46" s="925"/>
      <c r="IGI46" s="925"/>
      <c r="IGJ46" s="925"/>
      <c r="IGK46" s="925"/>
      <c r="IGL46" s="926"/>
      <c r="IGM46" s="924"/>
      <c r="IGN46" s="925"/>
      <c r="IGO46" s="925"/>
      <c r="IGP46" s="925"/>
      <c r="IGQ46" s="925"/>
      <c r="IGR46" s="925"/>
      <c r="IGS46" s="925"/>
      <c r="IGT46" s="925"/>
      <c r="IGU46" s="925"/>
      <c r="IGV46" s="925"/>
      <c r="IGW46" s="925"/>
      <c r="IGX46" s="925"/>
      <c r="IGY46" s="925"/>
      <c r="IGZ46" s="925"/>
      <c r="IHA46" s="925"/>
      <c r="IHB46" s="925"/>
      <c r="IHC46" s="925"/>
      <c r="IHD46" s="925"/>
      <c r="IHE46" s="925"/>
      <c r="IHF46" s="926"/>
      <c r="IHG46" s="924"/>
      <c r="IHH46" s="925"/>
      <c r="IHI46" s="925"/>
      <c r="IHJ46" s="925"/>
      <c r="IHK46" s="925"/>
      <c r="IHL46" s="925"/>
      <c r="IHM46" s="925"/>
      <c r="IHN46" s="925"/>
      <c r="IHO46" s="925"/>
      <c r="IHP46" s="925"/>
      <c r="IHQ46" s="925"/>
      <c r="IHR46" s="925"/>
      <c r="IHS46" s="925"/>
      <c r="IHT46" s="925"/>
      <c r="IHU46" s="925"/>
      <c r="IHV46" s="925"/>
      <c r="IHW46" s="925"/>
      <c r="IHX46" s="925"/>
      <c r="IHY46" s="925"/>
      <c r="IHZ46" s="926"/>
      <c r="IIA46" s="924"/>
      <c r="IIB46" s="925"/>
      <c r="IIC46" s="925"/>
      <c r="IID46" s="925"/>
      <c r="IIE46" s="925"/>
      <c r="IIF46" s="925"/>
      <c r="IIG46" s="925"/>
      <c r="IIH46" s="925"/>
      <c r="III46" s="925"/>
      <c r="IIJ46" s="925"/>
      <c r="IIK46" s="925"/>
      <c r="IIL46" s="925"/>
      <c r="IIM46" s="925"/>
      <c r="IIN46" s="925"/>
      <c r="IIO46" s="925"/>
      <c r="IIP46" s="925"/>
      <c r="IIQ46" s="925"/>
      <c r="IIR46" s="925"/>
      <c r="IIS46" s="925"/>
      <c r="IIT46" s="926"/>
      <c r="IIU46" s="924"/>
      <c r="IIV46" s="925"/>
      <c r="IIW46" s="925"/>
      <c r="IIX46" s="925"/>
      <c r="IIY46" s="925"/>
      <c r="IIZ46" s="925"/>
      <c r="IJA46" s="925"/>
      <c r="IJB46" s="925"/>
      <c r="IJC46" s="925"/>
      <c r="IJD46" s="925"/>
      <c r="IJE46" s="925"/>
      <c r="IJF46" s="925"/>
      <c r="IJG46" s="925"/>
      <c r="IJH46" s="925"/>
      <c r="IJI46" s="925"/>
      <c r="IJJ46" s="925"/>
      <c r="IJK46" s="925"/>
      <c r="IJL46" s="925"/>
      <c r="IJM46" s="925"/>
      <c r="IJN46" s="926"/>
      <c r="IJO46" s="924"/>
      <c r="IJP46" s="925"/>
      <c r="IJQ46" s="925"/>
      <c r="IJR46" s="925"/>
      <c r="IJS46" s="925"/>
      <c r="IJT46" s="925"/>
      <c r="IJU46" s="925"/>
      <c r="IJV46" s="925"/>
      <c r="IJW46" s="925"/>
      <c r="IJX46" s="925"/>
      <c r="IJY46" s="925"/>
      <c r="IJZ46" s="925"/>
      <c r="IKA46" s="925"/>
      <c r="IKB46" s="925"/>
      <c r="IKC46" s="925"/>
      <c r="IKD46" s="925"/>
      <c r="IKE46" s="925"/>
      <c r="IKF46" s="925"/>
      <c r="IKG46" s="925"/>
      <c r="IKH46" s="926"/>
      <c r="IKI46" s="924"/>
      <c r="IKJ46" s="925"/>
      <c r="IKK46" s="925"/>
      <c r="IKL46" s="925"/>
      <c r="IKM46" s="925"/>
      <c r="IKN46" s="925"/>
      <c r="IKO46" s="925"/>
      <c r="IKP46" s="925"/>
      <c r="IKQ46" s="925"/>
      <c r="IKR46" s="925"/>
      <c r="IKS46" s="925"/>
      <c r="IKT46" s="925"/>
      <c r="IKU46" s="925"/>
      <c r="IKV46" s="925"/>
      <c r="IKW46" s="925"/>
      <c r="IKX46" s="925"/>
      <c r="IKY46" s="925"/>
      <c r="IKZ46" s="925"/>
      <c r="ILA46" s="925"/>
      <c r="ILB46" s="926"/>
      <c r="ILC46" s="924"/>
      <c r="ILD46" s="925"/>
      <c r="ILE46" s="925"/>
      <c r="ILF46" s="925"/>
      <c r="ILG46" s="925"/>
      <c r="ILH46" s="925"/>
      <c r="ILI46" s="925"/>
      <c r="ILJ46" s="925"/>
      <c r="ILK46" s="925"/>
      <c r="ILL46" s="925"/>
      <c r="ILM46" s="925"/>
      <c r="ILN46" s="925"/>
      <c r="ILO46" s="925"/>
      <c r="ILP46" s="925"/>
      <c r="ILQ46" s="925"/>
      <c r="ILR46" s="925"/>
      <c r="ILS46" s="925"/>
      <c r="ILT46" s="925"/>
      <c r="ILU46" s="925"/>
      <c r="ILV46" s="926"/>
      <c r="ILW46" s="924"/>
      <c r="ILX46" s="925"/>
      <c r="ILY46" s="925"/>
      <c r="ILZ46" s="925"/>
      <c r="IMA46" s="925"/>
      <c r="IMB46" s="925"/>
      <c r="IMC46" s="925"/>
      <c r="IMD46" s="925"/>
      <c r="IME46" s="925"/>
      <c r="IMF46" s="925"/>
      <c r="IMG46" s="925"/>
      <c r="IMH46" s="925"/>
      <c r="IMI46" s="925"/>
      <c r="IMJ46" s="925"/>
      <c r="IMK46" s="925"/>
      <c r="IML46" s="925"/>
      <c r="IMM46" s="925"/>
      <c r="IMN46" s="925"/>
      <c r="IMO46" s="925"/>
      <c r="IMP46" s="926"/>
      <c r="IMQ46" s="924"/>
      <c r="IMR46" s="925"/>
      <c r="IMS46" s="925"/>
      <c r="IMT46" s="925"/>
      <c r="IMU46" s="925"/>
      <c r="IMV46" s="925"/>
      <c r="IMW46" s="925"/>
      <c r="IMX46" s="925"/>
      <c r="IMY46" s="925"/>
      <c r="IMZ46" s="925"/>
      <c r="INA46" s="925"/>
      <c r="INB46" s="925"/>
      <c r="INC46" s="925"/>
      <c r="IND46" s="925"/>
      <c r="INE46" s="925"/>
      <c r="INF46" s="925"/>
      <c r="ING46" s="925"/>
      <c r="INH46" s="925"/>
      <c r="INI46" s="925"/>
      <c r="INJ46" s="926"/>
      <c r="INK46" s="924"/>
      <c r="INL46" s="925"/>
      <c r="INM46" s="925"/>
      <c r="INN46" s="925"/>
      <c r="INO46" s="925"/>
      <c r="INP46" s="925"/>
      <c r="INQ46" s="925"/>
      <c r="INR46" s="925"/>
      <c r="INS46" s="925"/>
      <c r="INT46" s="925"/>
      <c r="INU46" s="925"/>
      <c r="INV46" s="925"/>
      <c r="INW46" s="925"/>
      <c r="INX46" s="925"/>
      <c r="INY46" s="925"/>
      <c r="INZ46" s="925"/>
      <c r="IOA46" s="925"/>
      <c r="IOB46" s="925"/>
      <c r="IOC46" s="925"/>
      <c r="IOD46" s="926"/>
      <c r="IOE46" s="924"/>
      <c r="IOF46" s="925"/>
      <c r="IOG46" s="925"/>
      <c r="IOH46" s="925"/>
      <c r="IOI46" s="925"/>
      <c r="IOJ46" s="925"/>
      <c r="IOK46" s="925"/>
      <c r="IOL46" s="925"/>
      <c r="IOM46" s="925"/>
      <c r="ION46" s="925"/>
      <c r="IOO46" s="925"/>
      <c r="IOP46" s="925"/>
      <c r="IOQ46" s="925"/>
      <c r="IOR46" s="925"/>
      <c r="IOS46" s="925"/>
      <c r="IOT46" s="925"/>
      <c r="IOU46" s="925"/>
      <c r="IOV46" s="925"/>
      <c r="IOW46" s="925"/>
      <c r="IOX46" s="926"/>
      <c r="IOY46" s="924"/>
      <c r="IOZ46" s="925"/>
      <c r="IPA46" s="925"/>
      <c r="IPB46" s="925"/>
      <c r="IPC46" s="925"/>
      <c r="IPD46" s="925"/>
      <c r="IPE46" s="925"/>
      <c r="IPF46" s="925"/>
      <c r="IPG46" s="925"/>
      <c r="IPH46" s="925"/>
      <c r="IPI46" s="925"/>
      <c r="IPJ46" s="925"/>
      <c r="IPK46" s="925"/>
      <c r="IPL46" s="925"/>
      <c r="IPM46" s="925"/>
      <c r="IPN46" s="925"/>
      <c r="IPO46" s="925"/>
      <c r="IPP46" s="925"/>
      <c r="IPQ46" s="925"/>
      <c r="IPR46" s="926"/>
      <c r="IPS46" s="924"/>
      <c r="IPT46" s="925"/>
      <c r="IPU46" s="925"/>
      <c r="IPV46" s="925"/>
      <c r="IPW46" s="925"/>
      <c r="IPX46" s="925"/>
      <c r="IPY46" s="925"/>
      <c r="IPZ46" s="925"/>
      <c r="IQA46" s="925"/>
      <c r="IQB46" s="925"/>
      <c r="IQC46" s="925"/>
      <c r="IQD46" s="925"/>
      <c r="IQE46" s="925"/>
      <c r="IQF46" s="925"/>
      <c r="IQG46" s="925"/>
      <c r="IQH46" s="925"/>
      <c r="IQI46" s="925"/>
      <c r="IQJ46" s="925"/>
      <c r="IQK46" s="925"/>
      <c r="IQL46" s="926"/>
      <c r="IQM46" s="924"/>
      <c r="IQN46" s="925"/>
      <c r="IQO46" s="925"/>
      <c r="IQP46" s="925"/>
      <c r="IQQ46" s="925"/>
      <c r="IQR46" s="925"/>
      <c r="IQS46" s="925"/>
      <c r="IQT46" s="925"/>
      <c r="IQU46" s="925"/>
      <c r="IQV46" s="925"/>
      <c r="IQW46" s="925"/>
      <c r="IQX46" s="925"/>
      <c r="IQY46" s="925"/>
      <c r="IQZ46" s="925"/>
      <c r="IRA46" s="925"/>
      <c r="IRB46" s="925"/>
      <c r="IRC46" s="925"/>
      <c r="IRD46" s="925"/>
      <c r="IRE46" s="925"/>
      <c r="IRF46" s="926"/>
      <c r="IRG46" s="924"/>
      <c r="IRH46" s="925"/>
      <c r="IRI46" s="925"/>
      <c r="IRJ46" s="925"/>
      <c r="IRK46" s="925"/>
      <c r="IRL46" s="925"/>
      <c r="IRM46" s="925"/>
      <c r="IRN46" s="925"/>
      <c r="IRO46" s="925"/>
      <c r="IRP46" s="925"/>
      <c r="IRQ46" s="925"/>
      <c r="IRR46" s="925"/>
      <c r="IRS46" s="925"/>
      <c r="IRT46" s="925"/>
      <c r="IRU46" s="925"/>
      <c r="IRV46" s="925"/>
      <c r="IRW46" s="925"/>
      <c r="IRX46" s="925"/>
      <c r="IRY46" s="925"/>
      <c r="IRZ46" s="926"/>
      <c r="ISA46" s="924"/>
      <c r="ISB46" s="925"/>
      <c r="ISC46" s="925"/>
      <c r="ISD46" s="925"/>
      <c r="ISE46" s="925"/>
      <c r="ISF46" s="925"/>
      <c r="ISG46" s="925"/>
      <c r="ISH46" s="925"/>
      <c r="ISI46" s="925"/>
      <c r="ISJ46" s="925"/>
      <c r="ISK46" s="925"/>
      <c r="ISL46" s="925"/>
      <c r="ISM46" s="925"/>
      <c r="ISN46" s="925"/>
      <c r="ISO46" s="925"/>
      <c r="ISP46" s="925"/>
      <c r="ISQ46" s="925"/>
      <c r="ISR46" s="925"/>
      <c r="ISS46" s="925"/>
      <c r="IST46" s="926"/>
      <c r="ISU46" s="924"/>
      <c r="ISV46" s="925"/>
      <c r="ISW46" s="925"/>
      <c r="ISX46" s="925"/>
      <c r="ISY46" s="925"/>
      <c r="ISZ46" s="925"/>
      <c r="ITA46" s="925"/>
      <c r="ITB46" s="925"/>
      <c r="ITC46" s="925"/>
      <c r="ITD46" s="925"/>
      <c r="ITE46" s="925"/>
      <c r="ITF46" s="925"/>
      <c r="ITG46" s="925"/>
      <c r="ITH46" s="925"/>
      <c r="ITI46" s="925"/>
      <c r="ITJ46" s="925"/>
      <c r="ITK46" s="925"/>
      <c r="ITL46" s="925"/>
      <c r="ITM46" s="925"/>
      <c r="ITN46" s="926"/>
      <c r="ITO46" s="924"/>
      <c r="ITP46" s="925"/>
      <c r="ITQ46" s="925"/>
      <c r="ITR46" s="925"/>
      <c r="ITS46" s="925"/>
      <c r="ITT46" s="925"/>
      <c r="ITU46" s="925"/>
      <c r="ITV46" s="925"/>
      <c r="ITW46" s="925"/>
      <c r="ITX46" s="925"/>
      <c r="ITY46" s="925"/>
      <c r="ITZ46" s="925"/>
      <c r="IUA46" s="925"/>
      <c r="IUB46" s="925"/>
      <c r="IUC46" s="925"/>
      <c r="IUD46" s="925"/>
      <c r="IUE46" s="925"/>
      <c r="IUF46" s="925"/>
      <c r="IUG46" s="925"/>
      <c r="IUH46" s="926"/>
      <c r="IUI46" s="924"/>
      <c r="IUJ46" s="925"/>
      <c r="IUK46" s="925"/>
      <c r="IUL46" s="925"/>
      <c r="IUM46" s="925"/>
      <c r="IUN46" s="925"/>
      <c r="IUO46" s="925"/>
      <c r="IUP46" s="925"/>
      <c r="IUQ46" s="925"/>
      <c r="IUR46" s="925"/>
      <c r="IUS46" s="925"/>
      <c r="IUT46" s="925"/>
      <c r="IUU46" s="925"/>
      <c r="IUV46" s="925"/>
      <c r="IUW46" s="925"/>
      <c r="IUX46" s="925"/>
      <c r="IUY46" s="925"/>
      <c r="IUZ46" s="925"/>
      <c r="IVA46" s="925"/>
      <c r="IVB46" s="926"/>
      <c r="IVC46" s="924"/>
      <c r="IVD46" s="925"/>
      <c r="IVE46" s="925"/>
      <c r="IVF46" s="925"/>
      <c r="IVG46" s="925"/>
      <c r="IVH46" s="925"/>
      <c r="IVI46" s="925"/>
      <c r="IVJ46" s="925"/>
      <c r="IVK46" s="925"/>
      <c r="IVL46" s="925"/>
      <c r="IVM46" s="925"/>
      <c r="IVN46" s="925"/>
      <c r="IVO46" s="925"/>
      <c r="IVP46" s="925"/>
      <c r="IVQ46" s="925"/>
      <c r="IVR46" s="925"/>
      <c r="IVS46" s="925"/>
      <c r="IVT46" s="925"/>
      <c r="IVU46" s="925"/>
      <c r="IVV46" s="926"/>
      <c r="IVW46" s="924"/>
      <c r="IVX46" s="925"/>
      <c r="IVY46" s="925"/>
      <c r="IVZ46" s="925"/>
      <c r="IWA46" s="925"/>
      <c r="IWB46" s="925"/>
      <c r="IWC46" s="925"/>
      <c r="IWD46" s="925"/>
      <c r="IWE46" s="925"/>
      <c r="IWF46" s="925"/>
      <c r="IWG46" s="925"/>
      <c r="IWH46" s="925"/>
      <c r="IWI46" s="925"/>
      <c r="IWJ46" s="925"/>
      <c r="IWK46" s="925"/>
      <c r="IWL46" s="925"/>
      <c r="IWM46" s="925"/>
      <c r="IWN46" s="925"/>
      <c r="IWO46" s="925"/>
      <c r="IWP46" s="926"/>
      <c r="IWQ46" s="924"/>
      <c r="IWR46" s="925"/>
      <c r="IWS46" s="925"/>
      <c r="IWT46" s="925"/>
      <c r="IWU46" s="925"/>
      <c r="IWV46" s="925"/>
      <c r="IWW46" s="925"/>
      <c r="IWX46" s="925"/>
      <c r="IWY46" s="925"/>
      <c r="IWZ46" s="925"/>
      <c r="IXA46" s="925"/>
      <c r="IXB46" s="925"/>
      <c r="IXC46" s="925"/>
      <c r="IXD46" s="925"/>
      <c r="IXE46" s="925"/>
      <c r="IXF46" s="925"/>
      <c r="IXG46" s="925"/>
      <c r="IXH46" s="925"/>
      <c r="IXI46" s="925"/>
      <c r="IXJ46" s="926"/>
      <c r="IXK46" s="924"/>
      <c r="IXL46" s="925"/>
      <c r="IXM46" s="925"/>
      <c r="IXN46" s="925"/>
      <c r="IXO46" s="925"/>
      <c r="IXP46" s="925"/>
      <c r="IXQ46" s="925"/>
      <c r="IXR46" s="925"/>
      <c r="IXS46" s="925"/>
      <c r="IXT46" s="925"/>
      <c r="IXU46" s="925"/>
      <c r="IXV46" s="925"/>
      <c r="IXW46" s="925"/>
      <c r="IXX46" s="925"/>
      <c r="IXY46" s="925"/>
      <c r="IXZ46" s="925"/>
      <c r="IYA46" s="925"/>
      <c r="IYB46" s="925"/>
      <c r="IYC46" s="925"/>
      <c r="IYD46" s="926"/>
      <c r="IYE46" s="924"/>
      <c r="IYF46" s="925"/>
      <c r="IYG46" s="925"/>
      <c r="IYH46" s="925"/>
      <c r="IYI46" s="925"/>
      <c r="IYJ46" s="925"/>
      <c r="IYK46" s="925"/>
      <c r="IYL46" s="925"/>
      <c r="IYM46" s="925"/>
      <c r="IYN46" s="925"/>
      <c r="IYO46" s="925"/>
      <c r="IYP46" s="925"/>
      <c r="IYQ46" s="925"/>
      <c r="IYR46" s="925"/>
      <c r="IYS46" s="925"/>
      <c r="IYT46" s="925"/>
      <c r="IYU46" s="925"/>
      <c r="IYV46" s="925"/>
      <c r="IYW46" s="925"/>
      <c r="IYX46" s="926"/>
      <c r="IYY46" s="924"/>
      <c r="IYZ46" s="925"/>
      <c r="IZA46" s="925"/>
      <c r="IZB46" s="925"/>
      <c r="IZC46" s="925"/>
      <c r="IZD46" s="925"/>
      <c r="IZE46" s="925"/>
      <c r="IZF46" s="925"/>
      <c r="IZG46" s="925"/>
      <c r="IZH46" s="925"/>
      <c r="IZI46" s="925"/>
      <c r="IZJ46" s="925"/>
      <c r="IZK46" s="925"/>
      <c r="IZL46" s="925"/>
      <c r="IZM46" s="925"/>
      <c r="IZN46" s="925"/>
      <c r="IZO46" s="925"/>
      <c r="IZP46" s="925"/>
      <c r="IZQ46" s="925"/>
      <c r="IZR46" s="926"/>
      <c r="IZS46" s="924"/>
      <c r="IZT46" s="925"/>
      <c r="IZU46" s="925"/>
      <c r="IZV46" s="925"/>
      <c r="IZW46" s="925"/>
      <c r="IZX46" s="925"/>
      <c r="IZY46" s="925"/>
      <c r="IZZ46" s="925"/>
      <c r="JAA46" s="925"/>
      <c r="JAB46" s="925"/>
      <c r="JAC46" s="925"/>
      <c r="JAD46" s="925"/>
      <c r="JAE46" s="925"/>
      <c r="JAF46" s="925"/>
      <c r="JAG46" s="925"/>
      <c r="JAH46" s="925"/>
      <c r="JAI46" s="925"/>
      <c r="JAJ46" s="925"/>
      <c r="JAK46" s="925"/>
      <c r="JAL46" s="926"/>
      <c r="JAM46" s="924"/>
      <c r="JAN46" s="925"/>
      <c r="JAO46" s="925"/>
      <c r="JAP46" s="925"/>
      <c r="JAQ46" s="925"/>
      <c r="JAR46" s="925"/>
      <c r="JAS46" s="925"/>
      <c r="JAT46" s="925"/>
      <c r="JAU46" s="925"/>
      <c r="JAV46" s="925"/>
      <c r="JAW46" s="925"/>
      <c r="JAX46" s="925"/>
      <c r="JAY46" s="925"/>
      <c r="JAZ46" s="925"/>
      <c r="JBA46" s="925"/>
      <c r="JBB46" s="925"/>
      <c r="JBC46" s="925"/>
      <c r="JBD46" s="925"/>
      <c r="JBE46" s="925"/>
      <c r="JBF46" s="926"/>
      <c r="JBG46" s="924"/>
      <c r="JBH46" s="925"/>
      <c r="JBI46" s="925"/>
      <c r="JBJ46" s="925"/>
      <c r="JBK46" s="925"/>
      <c r="JBL46" s="925"/>
      <c r="JBM46" s="925"/>
      <c r="JBN46" s="925"/>
      <c r="JBO46" s="925"/>
      <c r="JBP46" s="925"/>
      <c r="JBQ46" s="925"/>
      <c r="JBR46" s="925"/>
      <c r="JBS46" s="925"/>
      <c r="JBT46" s="925"/>
      <c r="JBU46" s="925"/>
      <c r="JBV46" s="925"/>
      <c r="JBW46" s="925"/>
      <c r="JBX46" s="925"/>
      <c r="JBY46" s="925"/>
      <c r="JBZ46" s="926"/>
      <c r="JCA46" s="924"/>
      <c r="JCB46" s="925"/>
      <c r="JCC46" s="925"/>
      <c r="JCD46" s="925"/>
      <c r="JCE46" s="925"/>
      <c r="JCF46" s="925"/>
      <c r="JCG46" s="925"/>
      <c r="JCH46" s="925"/>
      <c r="JCI46" s="925"/>
      <c r="JCJ46" s="925"/>
      <c r="JCK46" s="925"/>
      <c r="JCL46" s="925"/>
      <c r="JCM46" s="925"/>
      <c r="JCN46" s="925"/>
      <c r="JCO46" s="925"/>
      <c r="JCP46" s="925"/>
      <c r="JCQ46" s="925"/>
      <c r="JCR46" s="925"/>
      <c r="JCS46" s="925"/>
      <c r="JCT46" s="926"/>
      <c r="JCU46" s="924"/>
      <c r="JCV46" s="925"/>
      <c r="JCW46" s="925"/>
      <c r="JCX46" s="925"/>
      <c r="JCY46" s="925"/>
      <c r="JCZ46" s="925"/>
      <c r="JDA46" s="925"/>
      <c r="JDB46" s="925"/>
      <c r="JDC46" s="925"/>
      <c r="JDD46" s="925"/>
      <c r="JDE46" s="925"/>
      <c r="JDF46" s="925"/>
      <c r="JDG46" s="925"/>
      <c r="JDH46" s="925"/>
      <c r="JDI46" s="925"/>
      <c r="JDJ46" s="925"/>
      <c r="JDK46" s="925"/>
      <c r="JDL46" s="925"/>
      <c r="JDM46" s="925"/>
      <c r="JDN46" s="926"/>
      <c r="JDO46" s="924"/>
      <c r="JDP46" s="925"/>
      <c r="JDQ46" s="925"/>
      <c r="JDR46" s="925"/>
      <c r="JDS46" s="925"/>
      <c r="JDT46" s="925"/>
      <c r="JDU46" s="925"/>
      <c r="JDV46" s="925"/>
      <c r="JDW46" s="925"/>
      <c r="JDX46" s="925"/>
      <c r="JDY46" s="925"/>
      <c r="JDZ46" s="925"/>
      <c r="JEA46" s="925"/>
      <c r="JEB46" s="925"/>
      <c r="JEC46" s="925"/>
      <c r="JED46" s="925"/>
      <c r="JEE46" s="925"/>
      <c r="JEF46" s="925"/>
      <c r="JEG46" s="925"/>
      <c r="JEH46" s="926"/>
      <c r="JEI46" s="924"/>
      <c r="JEJ46" s="925"/>
      <c r="JEK46" s="925"/>
      <c r="JEL46" s="925"/>
      <c r="JEM46" s="925"/>
      <c r="JEN46" s="925"/>
      <c r="JEO46" s="925"/>
      <c r="JEP46" s="925"/>
      <c r="JEQ46" s="925"/>
      <c r="JER46" s="925"/>
      <c r="JES46" s="925"/>
      <c r="JET46" s="925"/>
      <c r="JEU46" s="925"/>
      <c r="JEV46" s="925"/>
      <c r="JEW46" s="925"/>
      <c r="JEX46" s="925"/>
      <c r="JEY46" s="925"/>
      <c r="JEZ46" s="925"/>
      <c r="JFA46" s="925"/>
      <c r="JFB46" s="926"/>
      <c r="JFC46" s="924"/>
      <c r="JFD46" s="925"/>
      <c r="JFE46" s="925"/>
      <c r="JFF46" s="925"/>
      <c r="JFG46" s="925"/>
      <c r="JFH46" s="925"/>
      <c r="JFI46" s="925"/>
      <c r="JFJ46" s="925"/>
      <c r="JFK46" s="925"/>
      <c r="JFL46" s="925"/>
      <c r="JFM46" s="925"/>
      <c r="JFN46" s="925"/>
      <c r="JFO46" s="925"/>
      <c r="JFP46" s="925"/>
      <c r="JFQ46" s="925"/>
      <c r="JFR46" s="925"/>
      <c r="JFS46" s="925"/>
      <c r="JFT46" s="925"/>
      <c r="JFU46" s="925"/>
      <c r="JFV46" s="926"/>
      <c r="JFW46" s="924"/>
      <c r="JFX46" s="925"/>
      <c r="JFY46" s="925"/>
      <c r="JFZ46" s="925"/>
      <c r="JGA46" s="925"/>
      <c r="JGB46" s="925"/>
      <c r="JGC46" s="925"/>
      <c r="JGD46" s="925"/>
      <c r="JGE46" s="925"/>
      <c r="JGF46" s="925"/>
      <c r="JGG46" s="925"/>
      <c r="JGH46" s="925"/>
      <c r="JGI46" s="925"/>
      <c r="JGJ46" s="925"/>
      <c r="JGK46" s="925"/>
      <c r="JGL46" s="925"/>
      <c r="JGM46" s="925"/>
      <c r="JGN46" s="925"/>
      <c r="JGO46" s="925"/>
      <c r="JGP46" s="926"/>
      <c r="JGQ46" s="924"/>
      <c r="JGR46" s="925"/>
      <c r="JGS46" s="925"/>
      <c r="JGT46" s="925"/>
      <c r="JGU46" s="925"/>
      <c r="JGV46" s="925"/>
      <c r="JGW46" s="925"/>
      <c r="JGX46" s="925"/>
      <c r="JGY46" s="925"/>
      <c r="JGZ46" s="925"/>
      <c r="JHA46" s="925"/>
      <c r="JHB46" s="925"/>
      <c r="JHC46" s="925"/>
      <c r="JHD46" s="925"/>
      <c r="JHE46" s="925"/>
      <c r="JHF46" s="925"/>
      <c r="JHG46" s="925"/>
      <c r="JHH46" s="925"/>
      <c r="JHI46" s="925"/>
      <c r="JHJ46" s="926"/>
      <c r="JHK46" s="924"/>
      <c r="JHL46" s="925"/>
      <c r="JHM46" s="925"/>
      <c r="JHN46" s="925"/>
      <c r="JHO46" s="925"/>
      <c r="JHP46" s="925"/>
      <c r="JHQ46" s="925"/>
      <c r="JHR46" s="925"/>
      <c r="JHS46" s="925"/>
      <c r="JHT46" s="925"/>
      <c r="JHU46" s="925"/>
      <c r="JHV46" s="925"/>
      <c r="JHW46" s="925"/>
      <c r="JHX46" s="925"/>
      <c r="JHY46" s="925"/>
      <c r="JHZ46" s="925"/>
      <c r="JIA46" s="925"/>
      <c r="JIB46" s="925"/>
      <c r="JIC46" s="925"/>
      <c r="JID46" s="926"/>
      <c r="JIE46" s="924"/>
      <c r="JIF46" s="925"/>
      <c r="JIG46" s="925"/>
      <c r="JIH46" s="925"/>
      <c r="JII46" s="925"/>
      <c r="JIJ46" s="925"/>
      <c r="JIK46" s="925"/>
      <c r="JIL46" s="925"/>
      <c r="JIM46" s="925"/>
      <c r="JIN46" s="925"/>
      <c r="JIO46" s="925"/>
      <c r="JIP46" s="925"/>
      <c r="JIQ46" s="925"/>
      <c r="JIR46" s="925"/>
      <c r="JIS46" s="925"/>
      <c r="JIT46" s="925"/>
      <c r="JIU46" s="925"/>
      <c r="JIV46" s="925"/>
      <c r="JIW46" s="925"/>
      <c r="JIX46" s="926"/>
      <c r="JIY46" s="924"/>
      <c r="JIZ46" s="925"/>
      <c r="JJA46" s="925"/>
      <c r="JJB46" s="925"/>
      <c r="JJC46" s="925"/>
      <c r="JJD46" s="925"/>
      <c r="JJE46" s="925"/>
      <c r="JJF46" s="925"/>
      <c r="JJG46" s="925"/>
      <c r="JJH46" s="925"/>
      <c r="JJI46" s="925"/>
      <c r="JJJ46" s="925"/>
      <c r="JJK46" s="925"/>
      <c r="JJL46" s="925"/>
      <c r="JJM46" s="925"/>
      <c r="JJN46" s="925"/>
      <c r="JJO46" s="925"/>
      <c r="JJP46" s="925"/>
      <c r="JJQ46" s="925"/>
      <c r="JJR46" s="926"/>
      <c r="JJS46" s="924"/>
      <c r="JJT46" s="925"/>
      <c r="JJU46" s="925"/>
      <c r="JJV46" s="925"/>
      <c r="JJW46" s="925"/>
      <c r="JJX46" s="925"/>
      <c r="JJY46" s="925"/>
      <c r="JJZ46" s="925"/>
      <c r="JKA46" s="925"/>
      <c r="JKB46" s="925"/>
      <c r="JKC46" s="925"/>
      <c r="JKD46" s="925"/>
      <c r="JKE46" s="925"/>
      <c r="JKF46" s="925"/>
      <c r="JKG46" s="925"/>
      <c r="JKH46" s="925"/>
      <c r="JKI46" s="925"/>
      <c r="JKJ46" s="925"/>
      <c r="JKK46" s="925"/>
      <c r="JKL46" s="926"/>
      <c r="JKM46" s="924"/>
      <c r="JKN46" s="925"/>
      <c r="JKO46" s="925"/>
      <c r="JKP46" s="925"/>
      <c r="JKQ46" s="925"/>
      <c r="JKR46" s="925"/>
      <c r="JKS46" s="925"/>
      <c r="JKT46" s="925"/>
      <c r="JKU46" s="925"/>
      <c r="JKV46" s="925"/>
      <c r="JKW46" s="925"/>
      <c r="JKX46" s="925"/>
      <c r="JKY46" s="925"/>
      <c r="JKZ46" s="925"/>
      <c r="JLA46" s="925"/>
      <c r="JLB46" s="925"/>
      <c r="JLC46" s="925"/>
      <c r="JLD46" s="925"/>
      <c r="JLE46" s="925"/>
      <c r="JLF46" s="926"/>
      <c r="JLG46" s="924"/>
      <c r="JLH46" s="925"/>
      <c r="JLI46" s="925"/>
      <c r="JLJ46" s="925"/>
      <c r="JLK46" s="925"/>
      <c r="JLL46" s="925"/>
      <c r="JLM46" s="925"/>
      <c r="JLN46" s="925"/>
      <c r="JLO46" s="925"/>
      <c r="JLP46" s="925"/>
      <c r="JLQ46" s="925"/>
      <c r="JLR46" s="925"/>
      <c r="JLS46" s="925"/>
      <c r="JLT46" s="925"/>
      <c r="JLU46" s="925"/>
      <c r="JLV46" s="925"/>
      <c r="JLW46" s="925"/>
      <c r="JLX46" s="925"/>
      <c r="JLY46" s="925"/>
      <c r="JLZ46" s="926"/>
      <c r="JMA46" s="924"/>
      <c r="JMB46" s="925"/>
      <c r="JMC46" s="925"/>
      <c r="JMD46" s="925"/>
      <c r="JME46" s="925"/>
      <c r="JMF46" s="925"/>
      <c r="JMG46" s="925"/>
      <c r="JMH46" s="925"/>
      <c r="JMI46" s="925"/>
      <c r="JMJ46" s="925"/>
      <c r="JMK46" s="925"/>
      <c r="JML46" s="925"/>
      <c r="JMM46" s="925"/>
      <c r="JMN46" s="925"/>
      <c r="JMO46" s="925"/>
      <c r="JMP46" s="925"/>
      <c r="JMQ46" s="925"/>
      <c r="JMR46" s="925"/>
      <c r="JMS46" s="925"/>
      <c r="JMT46" s="926"/>
      <c r="JMU46" s="924"/>
      <c r="JMV46" s="925"/>
      <c r="JMW46" s="925"/>
      <c r="JMX46" s="925"/>
      <c r="JMY46" s="925"/>
      <c r="JMZ46" s="925"/>
      <c r="JNA46" s="925"/>
      <c r="JNB46" s="925"/>
      <c r="JNC46" s="925"/>
      <c r="JND46" s="925"/>
      <c r="JNE46" s="925"/>
      <c r="JNF46" s="925"/>
      <c r="JNG46" s="925"/>
      <c r="JNH46" s="925"/>
      <c r="JNI46" s="925"/>
      <c r="JNJ46" s="925"/>
      <c r="JNK46" s="925"/>
      <c r="JNL46" s="925"/>
      <c r="JNM46" s="925"/>
      <c r="JNN46" s="926"/>
      <c r="JNO46" s="924"/>
      <c r="JNP46" s="925"/>
      <c r="JNQ46" s="925"/>
      <c r="JNR46" s="925"/>
      <c r="JNS46" s="925"/>
      <c r="JNT46" s="925"/>
      <c r="JNU46" s="925"/>
      <c r="JNV46" s="925"/>
      <c r="JNW46" s="925"/>
      <c r="JNX46" s="925"/>
      <c r="JNY46" s="925"/>
      <c r="JNZ46" s="925"/>
      <c r="JOA46" s="925"/>
      <c r="JOB46" s="925"/>
      <c r="JOC46" s="925"/>
      <c r="JOD46" s="925"/>
      <c r="JOE46" s="925"/>
      <c r="JOF46" s="925"/>
      <c r="JOG46" s="925"/>
      <c r="JOH46" s="926"/>
      <c r="JOI46" s="924"/>
      <c r="JOJ46" s="925"/>
      <c r="JOK46" s="925"/>
      <c r="JOL46" s="925"/>
      <c r="JOM46" s="925"/>
      <c r="JON46" s="925"/>
      <c r="JOO46" s="925"/>
      <c r="JOP46" s="925"/>
      <c r="JOQ46" s="925"/>
      <c r="JOR46" s="925"/>
      <c r="JOS46" s="925"/>
      <c r="JOT46" s="925"/>
      <c r="JOU46" s="925"/>
      <c r="JOV46" s="925"/>
      <c r="JOW46" s="925"/>
      <c r="JOX46" s="925"/>
      <c r="JOY46" s="925"/>
      <c r="JOZ46" s="925"/>
      <c r="JPA46" s="925"/>
      <c r="JPB46" s="926"/>
      <c r="JPC46" s="924"/>
      <c r="JPD46" s="925"/>
      <c r="JPE46" s="925"/>
      <c r="JPF46" s="925"/>
      <c r="JPG46" s="925"/>
      <c r="JPH46" s="925"/>
      <c r="JPI46" s="925"/>
      <c r="JPJ46" s="925"/>
      <c r="JPK46" s="925"/>
      <c r="JPL46" s="925"/>
      <c r="JPM46" s="925"/>
      <c r="JPN46" s="925"/>
      <c r="JPO46" s="925"/>
      <c r="JPP46" s="925"/>
      <c r="JPQ46" s="925"/>
      <c r="JPR46" s="925"/>
      <c r="JPS46" s="925"/>
      <c r="JPT46" s="925"/>
      <c r="JPU46" s="925"/>
      <c r="JPV46" s="926"/>
      <c r="JPW46" s="924"/>
      <c r="JPX46" s="925"/>
      <c r="JPY46" s="925"/>
      <c r="JPZ46" s="925"/>
      <c r="JQA46" s="925"/>
      <c r="JQB46" s="925"/>
      <c r="JQC46" s="925"/>
      <c r="JQD46" s="925"/>
      <c r="JQE46" s="925"/>
      <c r="JQF46" s="925"/>
      <c r="JQG46" s="925"/>
      <c r="JQH46" s="925"/>
      <c r="JQI46" s="925"/>
      <c r="JQJ46" s="925"/>
      <c r="JQK46" s="925"/>
      <c r="JQL46" s="925"/>
      <c r="JQM46" s="925"/>
      <c r="JQN46" s="925"/>
      <c r="JQO46" s="925"/>
      <c r="JQP46" s="926"/>
      <c r="JQQ46" s="924"/>
      <c r="JQR46" s="925"/>
      <c r="JQS46" s="925"/>
      <c r="JQT46" s="925"/>
      <c r="JQU46" s="925"/>
      <c r="JQV46" s="925"/>
      <c r="JQW46" s="925"/>
      <c r="JQX46" s="925"/>
      <c r="JQY46" s="925"/>
      <c r="JQZ46" s="925"/>
      <c r="JRA46" s="925"/>
      <c r="JRB46" s="925"/>
      <c r="JRC46" s="925"/>
      <c r="JRD46" s="925"/>
      <c r="JRE46" s="925"/>
      <c r="JRF46" s="925"/>
      <c r="JRG46" s="925"/>
      <c r="JRH46" s="925"/>
      <c r="JRI46" s="925"/>
      <c r="JRJ46" s="926"/>
      <c r="JRK46" s="924"/>
      <c r="JRL46" s="925"/>
      <c r="JRM46" s="925"/>
      <c r="JRN46" s="925"/>
      <c r="JRO46" s="925"/>
      <c r="JRP46" s="925"/>
      <c r="JRQ46" s="925"/>
      <c r="JRR46" s="925"/>
      <c r="JRS46" s="925"/>
      <c r="JRT46" s="925"/>
      <c r="JRU46" s="925"/>
      <c r="JRV46" s="925"/>
      <c r="JRW46" s="925"/>
      <c r="JRX46" s="925"/>
      <c r="JRY46" s="925"/>
      <c r="JRZ46" s="925"/>
      <c r="JSA46" s="925"/>
      <c r="JSB46" s="925"/>
      <c r="JSC46" s="925"/>
      <c r="JSD46" s="926"/>
      <c r="JSE46" s="924"/>
      <c r="JSF46" s="925"/>
      <c r="JSG46" s="925"/>
      <c r="JSH46" s="925"/>
      <c r="JSI46" s="925"/>
      <c r="JSJ46" s="925"/>
      <c r="JSK46" s="925"/>
      <c r="JSL46" s="925"/>
      <c r="JSM46" s="925"/>
      <c r="JSN46" s="925"/>
      <c r="JSO46" s="925"/>
      <c r="JSP46" s="925"/>
      <c r="JSQ46" s="925"/>
      <c r="JSR46" s="925"/>
      <c r="JSS46" s="925"/>
      <c r="JST46" s="925"/>
      <c r="JSU46" s="925"/>
      <c r="JSV46" s="925"/>
      <c r="JSW46" s="925"/>
      <c r="JSX46" s="926"/>
      <c r="JSY46" s="924"/>
      <c r="JSZ46" s="925"/>
      <c r="JTA46" s="925"/>
      <c r="JTB46" s="925"/>
      <c r="JTC46" s="925"/>
      <c r="JTD46" s="925"/>
      <c r="JTE46" s="925"/>
      <c r="JTF46" s="925"/>
      <c r="JTG46" s="925"/>
      <c r="JTH46" s="925"/>
      <c r="JTI46" s="925"/>
      <c r="JTJ46" s="925"/>
      <c r="JTK46" s="925"/>
      <c r="JTL46" s="925"/>
      <c r="JTM46" s="925"/>
      <c r="JTN46" s="925"/>
      <c r="JTO46" s="925"/>
      <c r="JTP46" s="925"/>
      <c r="JTQ46" s="925"/>
      <c r="JTR46" s="926"/>
      <c r="JTS46" s="924"/>
      <c r="JTT46" s="925"/>
      <c r="JTU46" s="925"/>
      <c r="JTV46" s="925"/>
      <c r="JTW46" s="925"/>
      <c r="JTX46" s="925"/>
      <c r="JTY46" s="925"/>
      <c r="JTZ46" s="925"/>
      <c r="JUA46" s="925"/>
      <c r="JUB46" s="925"/>
      <c r="JUC46" s="925"/>
      <c r="JUD46" s="925"/>
      <c r="JUE46" s="925"/>
      <c r="JUF46" s="925"/>
      <c r="JUG46" s="925"/>
      <c r="JUH46" s="925"/>
      <c r="JUI46" s="925"/>
      <c r="JUJ46" s="925"/>
      <c r="JUK46" s="925"/>
      <c r="JUL46" s="926"/>
      <c r="JUM46" s="924"/>
      <c r="JUN46" s="925"/>
      <c r="JUO46" s="925"/>
      <c r="JUP46" s="925"/>
      <c r="JUQ46" s="925"/>
      <c r="JUR46" s="925"/>
      <c r="JUS46" s="925"/>
      <c r="JUT46" s="925"/>
      <c r="JUU46" s="925"/>
      <c r="JUV46" s="925"/>
      <c r="JUW46" s="925"/>
      <c r="JUX46" s="925"/>
      <c r="JUY46" s="925"/>
      <c r="JUZ46" s="925"/>
      <c r="JVA46" s="925"/>
      <c r="JVB46" s="925"/>
      <c r="JVC46" s="925"/>
      <c r="JVD46" s="925"/>
      <c r="JVE46" s="925"/>
      <c r="JVF46" s="926"/>
      <c r="JVG46" s="924"/>
      <c r="JVH46" s="925"/>
      <c r="JVI46" s="925"/>
      <c r="JVJ46" s="925"/>
      <c r="JVK46" s="925"/>
      <c r="JVL46" s="925"/>
      <c r="JVM46" s="925"/>
      <c r="JVN46" s="925"/>
      <c r="JVO46" s="925"/>
      <c r="JVP46" s="925"/>
      <c r="JVQ46" s="925"/>
      <c r="JVR46" s="925"/>
      <c r="JVS46" s="925"/>
      <c r="JVT46" s="925"/>
      <c r="JVU46" s="925"/>
      <c r="JVV46" s="925"/>
      <c r="JVW46" s="925"/>
      <c r="JVX46" s="925"/>
      <c r="JVY46" s="925"/>
      <c r="JVZ46" s="926"/>
      <c r="JWA46" s="924"/>
      <c r="JWB46" s="925"/>
      <c r="JWC46" s="925"/>
      <c r="JWD46" s="925"/>
      <c r="JWE46" s="925"/>
      <c r="JWF46" s="925"/>
      <c r="JWG46" s="925"/>
      <c r="JWH46" s="925"/>
      <c r="JWI46" s="925"/>
      <c r="JWJ46" s="925"/>
      <c r="JWK46" s="925"/>
      <c r="JWL46" s="925"/>
      <c r="JWM46" s="925"/>
      <c r="JWN46" s="925"/>
      <c r="JWO46" s="925"/>
      <c r="JWP46" s="925"/>
      <c r="JWQ46" s="925"/>
      <c r="JWR46" s="925"/>
      <c r="JWS46" s="925"/>
      <c r="JWT46" s="926"/>
      <c r="JWU46" s="924"/>
      <c r="JWV46" s="925"/>
      <c r="JWW46" s="925"/>
      <c r="JWX46" s="925"/>
      <c r="JWY46" s="925"/>
      <c r="JWZ46" s="925"/>
      <c r="JXA46" s="925"/>
      <c r="JXB46" s="925"/>
      <c r="JXC46" s="925"/>
      <c r="JXD46" s="925"/>
      <c r="JXE46" s="925"/>
      <c r="JXF46" s="925"/>
      <c r="JXG46" s="925"/>
      <c r="JXH46" s="925"/>
      <c r="JXI46" s="925"/>
      <c r="JXJ46" s="925"/>
      <c r="JXK46" s="925"/>
      <c r="JXL46" s="925"/>
      <c r="JXM46" s="925"/>
      <c r="JXN46" s="926"/>
      <c r="JXO46" s="924"/>
      <c r="JXP46" s="925"/>
      <c r="JXQ46" s="925"/>
      <c r="JXR46" s="925"/>
      <c r="JXS46" s="925"/>
      <c r="JXT46" s="925"/>
      <c r="JXU46" s="925"/>
      <c r="JXV46" s="925"/>
      <c r="JXW46" s="925"/>
      <c r="JXX46" s="925"/>
      <c r="JXY46" s="925"/>
      <c r="JXZ46" s="925"/>
      <c r="JYA46" s="925"/>
      <c r="JYB46" s="925"/>
      <c r="JYC46" s="925"/>
      <c r="JYD46" s="925"/>
      <c r="JYE46" s="925"/>
      <c r="JYF46" s="925"/>
      <c r="JYG46" s="925"/>
      <c r="JYH46" s="926"/>
      <c r="JYI46" s="924"/>
      <c r="JYJ46" s="925"/>
      <c r="JYK46" s="925"/>
      <c r="JYL46" s="925"/>
      <c r="JYM46" s="925"/>
      <c r="JYN46" s="925"/>
      <c r="JYO46" s="925"/>
      <c r="JYP46" s="925"/>
      <c r="JYQ46" s="925"/>
      <c r="JYR46" s="925"/>
      <c r="JYS46" s="925"/>
      <c r="JYT46" s="925"/>
      <c r="JYU46" s="925"/>
      <c r="JYV46" s="925"/>
      <c r="JYW46" s="925"/>
      <c r="JYX46" s="925"/>
      <c r="JYY46" s="925"/>
      <c r="JYZ46" s="925"/>
      <c r="JZA46" s="925"/>
      <c r="JZB46" s="926"/>
      <c r="JZC46" s="924"/>
      <c r="JZD46" s="925"/>
      <c r="JZE46" s="925"/>
      <c r="JZF46" s="925"/>
      <c r="JZG46" s="925"/>
      <c r="JZH46" s="925"/>
      <c r="JZI46" s="925"/>
      <c r="JZJ46" s="925"/>
      <c r="JZK46" s="925"/>
      <c r="JZL46" s="925"/>
      <c r="JZM46" s="925"/>
      <c r="JZN46" s="925"/>
      <c r="JZO46" s="925"/>
      <c r="JZP46" s="925"/>
      <c r="JZQ46" s="925"/>
      <c r="JZR46" s="925"/>
      <c r="JZS46" s="925"/>
      <c r="JZT46" s="925"/>
      <c r="JZU46" s="925"/>
      <c r="JZV46" s="926"/>
      <c r="JZW46" s="924"/>
      <c r="JZX46" s="925"/>
      <c r="JZY46" s="925"/>
      <c r="JZZ46" s="925"/>
      <c r="KAA46" s="925"/>
      <c r="KAB46" s="925"/>
      <c r="KAC46" s="925"/>
      <c r="KAD46" s="925"/>
      <c r="KAE46" s="925"/>
      <c r="KAF46" s="925"/>
      <c r="KAG46" s="925"/>
      <c r="KAH46" s="925"/>
      <c r="KAI46" s="925"/>
      <c r="KAJ46" s="925"/>
      <c r="KAK46" s="925"/>
      <c r="KAL46" s="925"/>
      <c r="KAM46" s="925"/>
      <c r="KAN46" s="925"/>
      <c r="KAO46" s="925"/>
      <c r="KAP46" s="926"/>
      <c r="KAQ46" s="924"/>
      <c r="KAR46" s="925"/>
      <c r="KAS46" s="925"/>
      <c r="KAT46" s="925"/>
      <c r="KAU46" s="925"/>
      <c r="KAV46" s="925"/>
      <c r="KAW46" s="925"/>
      <c r="KAX46" s="925"/>
      <c r="KAY46" s="925"/>
      <c r="KAZ46" s="925"/>
      <c r="KBA46" s="925"/>
      <c r="KBB46" s="925"/>
      <c r="KBC46" s="925"/>
      <c r="KBD46" s="925"/>
      <c r="KBE46" s="925"/>
      <c r="KBF46" s="925"/>
      <c r="KBG46" s="925"/>
      <c r="KBH46" s="925"/>
      <c r="KBI46" s="925"/>
      <c r="KBJ46" s="926"/>
      <c r="KBK46" s="924"/>
      <c r="KBL46" s="925"/>
      <c r="KBM46" s="925"/>
      <c r="KBN46" s="925"/>
      <c r="KBO46" s="925"/>
      <c r="KBP46" s="925"/>
      <c r="KBQ46" s="925"/>
      <c r="KBR46" s="925"/>
      <c r="KBS46" s="925"/>
      <c r="KBT46" s="925"/>
      <c r="KBU46" s="925"/>
      <c r="KBV46" s="925"/>
      <c r="KBW46" s="925"/>
      <c r="KBX46" s="925"/>
      <c r="KBY46" s="925"/>
      <c r="KBZ46" s="925"/>
      <c r="KCA46" s="925"/>
      <c r="KCB46" s="925"/>
      <c r="KCC46" s="925"/>
      <c r="KCD46" s="926"/>
      <c r="KCE46" s="924"/>
      <c r="KCF46" s="925"/>
      <c r="KCG46" s="925"/>
      <c r="KCH46" s="925"/>
      <c r="KCI46" s="925"/>
      <c r="KCJ46" s="925"/>
      <c r="KCK46" s="925"/>
      <c r="KCL46" s="925"/>
      <c r="KCM46" s="925"/>
      <c r="KCN46" s="925"/>
      <c r="KCO46" s="925"/>
      <c r="KCP46" s="925"/>
      <c r="KCQ46" s="925"/>
      <c r="KCR46" s="925"/>
      <c r="KCS46" s="925"/>
      <c r="KCT46" s="925"/>
      <c r="KCU46" s="925"/>
      <c r="KCV46" s="925"/>
      <c r="KCW46" s="925"/>
      <c r="KCX46" s="926"/>
      <c r="KCY46" s="924"/>
      <c r="KCZ46" s="925"/>
      <c r="KDA46" s="925"/>
      <c r="KDB46" s="925"/>
      <c r="KDC46" s="925"/>
      <c r="KDD46" s="925"/>
      <c r="KDE46" s="925"/>
      <c r="KDF46" s="925"/>
      <c r="KDG46" s="925"/>
      <c r="KDH46" s="925"/>
      <c r="KDI46" s="925"/>
      <c r="KDJ46" s="925"/>
      <c r="KDK46" s="925"/>
      <c r="KDL46" s="925"/>
      <c r="KDM46" s="925"/>
      <c r="KDN46" s="925"/>
      <c r="KDO46" s="925"/>
      <c r="KDP46" s="925"/>
      <c r="KDQ46" s="925"/>
      <c r="KDR46" s="926"/>
      <c r="KDS46" s="924"/>
      <c r="KDT46" s="925"/>
      <c r="KDU46" s="925"/>
      <c r="KDV46" s="925"/>
      <c r="KDW46" s="925"/>
      <c r="KDX46" s="925"/>
      <c r="KDY46" s="925"/>
      <c r="KDZ46" s="925"/>
      <c r="KEA46" s="925"/>
      <c r="KEB46" s="925"/>
      <c r="KEC46" s="925"/>
      <c r="KED46" s="925"/>
      <c r="KEE46" s="925"/>
      <c r="KEF46" s="925"/>
      <c r="KEG46" s="925"/>
      <c r="KEH46" s="925"/>
      <c r="KEI46" s="925"/>
      <c r="KEJ46" s="925"/>
      <c r="KEK46" s="925"/>
      <c r="KEL46" s="926"/>
      <c r="KEM46" s="924"/>
      <c r="KEN46" s="925"/>
      <c r="KEO46" s="925"/>
      <c r="KEP46" s="925"/>
      <c r="KEQ46" s="925"/>
      <c r="KER46" s="925"/>
      <c r="KES46" s="925"/>
      <c r="KET46" s="925"/>
      <c r="KEU46" s="925"/>
      <c r="KEV46" s="925"/>
      <c r="KEW46" s="925"/>
      <c r="KEX46" s="925"/>
      <c r="KEY46" s="925"/>
      <c r="KEZ46" s="925"/>
      <c r="KFA46" s="925"/>
      <c r="KFB46" s="925"/>
      <c r="KFC46" s="925"/>
      <c r="KFD46" s="925"/>
      <c r="KFE46" s="925"/>
      <c r="KFF46" s="926"/>
      <c r="KFG46" s="924"/>
      <c r="KFH46" s="925"/>
      <c r="KFI46" s="925"/>
      <c r="KFJ46" s="925"/>
      <c r="KFK46" s="925"/>
      <c r="KFL46" s="925"/>
      <c r="KFM46" s="925"/>
      <c r="KFN46" s="925"/>
      <c r="KFO46" s="925"/>
      <c r="KFP46" s="925"/>
      <c r="KFQ46" s="925"/>
      <c r="KFR46" s="925"/>
      <c r="KFS46" s="925"/>
      <c r="KFT46" s="925"/>
      <c r="KFU46" s="925"/>
      <c r="KFV46" s="925"/>
      <c r="KFW46" s="925"/>
      <c r="KFX46" s="925"/>
      <c r="KFY46" s="925"/>
      <c r="KFZ46" s="926"/>
      <c r="KGA46" s="924"/>
      <c r="KGB46" s="925"/>
      <c r="KGC46" s="925"/>
      <c r="KGD46" s="925"/>
      <c r="KGE46" s="925"/>
      <c r="KGF46" s="925"/>
      <c r="KGG46" s="925"/>
      <c r="KGH46" s="925"/>
      <c r="KGI46" s="925"/>
      <c r="KGJ46" s="925"/>
      <c r="KGK46" s="925"/>
      <c r="KGL46" s="925"/>
      <c r="KGM46" s="925"/>
      <c r="KGN46" s="925"/>
      <c r="KGO46" s="925"/>
      <c r="KGP46" s="925"/>
      <c r="KGQ46" s="925"/>
      <c r="KGR46" s="925"/>
      <c r="KGS46" s="925"/>
      <c r="KGT46" s="926"/>
      <c r="KGU46" s="924"/>
      <c r="KGV46" s="925"/>
      <c r="KGW46" s="925"/>
      <c r="KGX46" s="925"/>
      <c r="KGY46" s="925"/>
      <c r="KGZ46" s="925"/>
      <c r="KHA46" s="925"/>
      <c r="KHB46" s="925"/>
      <c r="KHC46" s="925"/>
      <c r="KHD46" s="925"/>
      <c r="KHE46" s="925"/>
      <c r="KHF46" s="925"/>
      <c r="KHG46" s="925"/>
      <c r="KHH46" s="925"/>
      <c r="KHI46" s="925"/>
      <c r="KHJ46" s="925"/>
      <c r="KHK46" s="925"/>
      <c r="KHL46" s="925"/>
      <c r="KHM46" s="925"/>
      <c r="KHN46" s="926"/>
      <c r="KHO46" s="924"/>
      <c r="KHP46" s="925"/>
      <c r="KHQ46" s="925"/>
      <c r="KHR46" s="925"/>
      <c r="KHS46" s="925"/>
      <c r="KHT46" s="925"/>
      <c r="KHU46" s="925"/>
      <c r="KHV46" s="925"/>
      <c r="KHW46" s="925"/>
      <c r="KHX46" s="925"/>
      <c r="KHY46" s="925"/>
      <c r="KHZ46" s="925"/>
      <c r="KIA46" s="925"/>
      <c r="KIB46" s="925"/>
      <c r="KIC46" s="925"/>
      <c r="KID46" s="925"/>
      <c r="KIE46" s="925"/>
      <c r="KIF46" s="925"/>
      <c r="KIG46" s="925"/>
      <c r="KIH46" s="926"/>
      <c r="KII46" s="924"/>
      <c r="KIJ46" s="925"/>
      <c r="KIK46" s="925"/>
      <c r="KIL46" s="925"/>
      <c r="KIM46" s="925"/>
      <c r="KIN46" s="925"/>
      <c r="KIO46" s="925"/>
      <c r="KIP46" s="925"/>
      <c r="KIQ46" s="925"/>
      <c r="KIR46" s="925"/>
      <c r="KIS46" s="925"/>
      <c r="KIT46" s="925"/>
      <c r="KIU46" s="925"/>
      <c r="KIV46" s="925"/>
      <c r="KIW46" s="925"/>
      <c r="KIX46" s="925"/>
      <c r="KIY46" s="925"/>
      <c r="KIZ46" s="925"/>
      <c r="KJA46" s="925"/>
      <c r="KJB46" s="926"/>
      <c r="KJC46" s="924"/>
      <c r="KJD46" s="925"/>
      <c r="KJE46" s="925"/>
      <c r="KJF46" s="925"/>
      <c r="KJG46" s="925"/>
      <c r="KJH46" s="925"/>
      <c r="KJI46" s="925"/>
      <c r="KJJ46" s="925"/>
      <c r="KJK46" s="925"/>
      <c r="KJL46" s="925"/>
      <c r="KJM46" s="925"/>
      <c r="KJN46" s="925"/>
      <c r="KJO46" s="925"/>
      <c r="KJP46" s="925"/>
      <c r="KJQ46" s="925"/>
      <c r="KJR46" s="925"/>
      <c r="KJS46" s="925"/>
      <c r="KJT46" s="925"/>
      <c r="KJU46" s="925"/>
      <c r="KJV46" s="926"/>
      <c r="KJW46" s="924"/>
      <c r="KJX46" s="925"/>
      <c r="KJY46" s="925"/>
      <c r="KJZ46" s="925"/>
      <c r="KKA46" s="925"/>
      <c r="KKB46" s="925"/>
      <c r="KKC46" s="925"/>
      <c r="KKD46" s="925"/>
      <c r="KKE46" s="925"/>
      <c r="KKF46" s="925"/>
      <c r="KKG46" s="925"/>
      <c r="KKH46" s="925"/>
      <c r="KKI46" s="925"/>
      <c r="KKJ46" s="925"/>
      <c r="KKK46" s="925"/>
      <c r="KKL46" s="925"/>
      <c r="KKM46" s="925"/>
      <c r="KKN46" s="925"/>
      <c r="KKO46" s="925"/>
      <c r="KKP46" s="926"/>
      <c r="KKQ46" s="924"/>
      <c r="KKR46" s="925"/>
      <c r="KKS46" s="925"/>
      <c r="KKT46" s="925"/>
      <c r="KKU46" s="925"/>
      <c r="KKV46" s="925"/>
      <c r="KKW46" s="925"/>
      <c r="KKX46" s="925"/>
      <c r="KKY46" s="925"/>
      <c r="KKZ46" s="925"/>
      <c r="KLA46" s="925"/>
      <c r="KLB46" s="925"/>
      <c r="KLC46" s="925"/>
      <c r="KLD46" s="925"/>
      <c r="KLE46" s="925"/>
      <c r="KLF46" s="925"/>
      <c r="KLG46" s="925"/>
      <c r="KLH46" s="925"/>
      <c r="KLI46" s="925"/>
      <c r="KLJ46" s="926"/>
      <c r="KLK46" s="924"/>
      <c r="KLL46" s="925"/>
      <c r="KLM46" s="925"/>
      <c r="KLN46" s="925"/>
      <c r="KLO46" s="925"/>
      <c r="KLP46" s="925"/>
      <c r="KLQ46" s="925"/>
      <c r="KLR46" s="925"/>
      <c r="KLS46" s="925"/>
      <c r="KLT46" s="925"/>
      <c r="KLU46" s="925"/>
      <c r="KLV46" s="925"/>
      <c r="KLW46" s="925"/>
      <c r="KLX46" s="925"/>
      <c r="KLY46" s="925"/>
      <c r="KLZ46" s="925"/>
      <c r="KMA46" s="925"/>
      <c r="KMB46" s="925"/>
      <c r="KMC46" s="925"/>
      <c r="KMD46" s="926"/>
      <c r="KME46" s="924"/>
      <c r="KMF46" s="925"/>
      <c r="KMG46" s="925"/>
      <c r="KMH46" s="925"/>
      <c r="KMI46" s="925"/>
      <c r="KMJ46" s="925"/>
      <c r="KMK46" s="925"/>
      <c r="KML46" s="925"/>
      <c r="KMM46" s="925"/>
      <c r="KMN46" s="925"/>
      <c r="KMO46" s="925"/>
      <c r="KMP46" s="925"/>
      <c r="KMQ46" s="925"/>
      <c r="KMR46" s="925"/>
      <c r="KMS46" s="925"/>
      <c r="KMT46" s="925"/>
      <c r="KMU46" s="925"/>
      <c r="KMV46" s="925"/>
      <c r="KMW46" s="925"/>
      <c r="KMX46" s="926"/>
      <c r="KMY46" s="924"/>
      <c r="KMZ46" s="925"/>
      <c r="KNA46" s="925"/>
      <c r="KNB46" s="925"/>
      <c r="KNC46" s="925"/>
      <c r="KND46" s="925"/>
      <c r="KNE46" s="925"/>
      <c r="KNF46" s="925"/>
      <c r="KNG46" s="925"/>
      <c r="KNH46" s="925"/>
      <c r="KNI46" s="925"/>
      <c r="KNJ46" s="925"/>
      <c r="KNK46" s="925"/>
      <c r="KNL46" s="925"/>
      <c r="KNM46" s="925"/>
      <c r="KNN46" s="925"/>
      <c r="KNO46" s="925"/>
      <c r="KNP46" s="925"/>
      <c r="KNQ46" s="925"/>
      <c r="KNR46" s="926"/>
      <c r="KNS46" s="924"/>
      <c r="KNT46" s="925"/>
      <c r="KNU46" s="925"/>
      <c r="KNV46" s="925"/>
      <c r="KNW46" s="925"/>
      <c r="KNX46" s="925"/>
      <c r="KNY46" s="925"/>
      <c r="KNZ46" s="925"/>
      <c r="KOA46" s="925"/>
      <c r="KOB46" s="925"/>
      <c r="KOC46" s="925"/>
      <c r="KOD46" s="925"/>
      <c r="KOE46" s="925"/>
      <c r="KOF46" s="925"/>
      <c r="KOG46" s="925"/>
      <c r="KOH46" s="925"/>
      <c r="KOI46" s="925"/>
      <c r="KOJ46" s="925"/>
      <c r="KOK46" s="925"/>
      <c r="KOL46" s="926"/>
      <c r="KOM46" s="924"/>
      <c r="KON46" s="925"/>
      <c r="KOO46" s="925"/>
      <c r="KOP46" s="925"/>
      <c r="KOQ46" s="925"/>
      <c r="KOR46" s="925"/>
      <c r="KOS46" s="925"/>
      <c r="KOT46" s="925"/>
      <c r="KOU46" s="925"/>
      <c r="KOV46" s="925"/>
      <c r="KOW46" s="925"/>
      <c r="KOX46" s="925"/>
      <c r="KOY46" s="925"/>
      <c r="KOZ46" s="925"/>
      <c r="KPA46" s="925"/>
      <c r="KPB46" s="925"/>
      <c r="KPC46" s="925"/>
      <c r="KPD46" s="925"/>
      <c r="KPE46" s="925"/>
      <c r="KPF46" s="926"/>
      <c r="KPG46" s="924"/>
      <c r="KPH46" s="925"/>
      <c r="KPI46" s="925"/>
      <c r="KPJ46" s="925"/>
      <c r="KPK46" s="925"/>
      <c r="KPL46" s="925"/>
      <c r="KPM46" s="925"/>
      <c r="KPN46" s="925"/>
      <c r="KPO46" s="925"/>
      <c r="KPP46" s="925"/>
      <c r="KPQ46" s="925"/>
      <c r="KPR46" s="925"/>
      <c r="KPS46" s="925"/>
      <c r="KPT46" s="925"/>
      <c r="KPU46" s="925"/>
      <c r="KPV46" s="925"/>
      <c r="KPW46" s="925"/>
      <c r="KPX46" s="925"/>
      <c r="KPY46" s="925"/>
      <c r="KPZ46" s="926"/>
      <c r="KQA46" s="924"/>
      <c r="KQB46" s="925"/>
      <c r="KQC46" s="925"/>
      <c r="KQD46" s="925"/>
      <c r="KQE46" s="925"/>
      <c r="KQF46" s="925"/>
      <c r="KQG46" s="925"/>
      <c r="KQH46" s="925"/>
      <c r="KQI46" s="925"/>
      <c r="KQJ46" s="925"/>
      <c r="KQK46" s="925"/>
      <c r="KQL46" s="925"/>
      <c r="KQM46" s="925"/>
      <c r="KQN46" s="925"/>
      <c r="KQO46" s="925"/>
      <c r="KQP46" s="925"/>
      <c r="KQQ46" s="925"/>
      <c r="KQR46" s="925"/>
      <c r="KQS46" s="925"/>
      <c r="KQT46" s="926"/>
      <c r="KQU46" s="924"/>
      <c r="KQV46" s="925"/>
      <c r="KQW46" s="925"/>
      <c r="KQX46" s="925"/>
      <c r="KQY46" s="925"/>
      <c r="KQZ46" s="925"/>
      <c r="KRA46" s="925"/>
      <c r="KRB46" s="925"/>
      <c r="KRC46" s="925"/>
      <c r="KRD46" s="925"/>
      <c r="KRE46" s="925"/>
      <c r="KRF46" s="925"/>
      <c r="KRG46" s="925"/>
      <c r="KRH46" s="925"/>
      <c r="KRI46" s="925"/>
      <c r="KRJ46" s="925"/>
      <c r="KRK46" s="925"/>
      <c r="KRL46" s="925"/>
      <c r="KRM46" s="925"/>
      <c r="KRN46" s="926"/>
      <c r="KRO46" s="924"/>
      <c r="KRP46" s="925"/>
      <c r="KRQ46" s="925"/>
      <c r="KRR46" s="925"/>
      <c r="KRS46" s="925"/>
      <c r="KRT46" s="925"/>
      <c r="KRU46" s="925"/>
      <c r="KRV46" s="925"/>
      <c r="KRW46" s="925"/>
      <c r="KRX46" s="925"/>
      <c r="KRY46" s="925"/>
      <c r="KRZ46" s="925"/>
      <c r="KSA46" s="925"/>
      <c r="KSB46" s="925"/>
      <c r="KSC46" s="925"/>
      <c r="KSD46" s="925"/>
      <c r="KSE46" s="925"/>
      <c r="KSF46" s="925"/>
      <c r="KSG46" s="925"/>
      <c r="KSH46" s="926"/>
      <c r="KSI46" s="924"/>
      <c r="KSJ46" s="925"/>
      <c r="KSK46" s="925"/>
      <c r="KSL46" s="925"/>
      <c r="KSM46" s="925"/>
      <c r="KSN46" s="925"/>
      <c r="KSO46" s="925"/>
      <c r="KSP46" s="925"/>
      <c r="KSQ46" s="925"/>
      <c r="KSR46" s="925"/>
      <c r="KSS46" s="925"/>
      <c r="KST46" s="925"/>
      <c r="KSU46" s="925"/>
      <c r="KSV46" s="925"/>
      <c r="KSW46" s="925"/>
      <c r="KSX46" s="925"/>
      <c r="KSY46" s="925"/>
      <c r="KSZ46" s="925"/>
      <c r="KTA46" s="925"/>
      <c r="KTB46" s="926"/>
      <c r="KTC46" s="924"/>
      <c r="KTD46" s="925"/>
      <c r="KTE46" s="925"/>
      <c r="KTF46" s="925"/>
      <c r="KTG46" s="925"/>
      <c r="KTH46" s="925"/>
      <c r="KTI46" s="925"/>
      <c r="KTJ46" s="925"/>
      <c r="KTK46" s="925"/>
      <c r="KTL46" s="925"/>
      <c r="KTM46" s="925"/>
      <c r="KTN46" s="925"/>
      <c r="KTO46" s="925"/>
      <c r="KTP46" s="925"/>
      <c r="KTQ46" s="925"/>
      <c r="KTR46" s="925"/>
      <c r="KTS46" s="925"/>
      <c r="KTT46" s="925"/>
      <c r="KTU46" s="925"/>
      <c r="KTV46" s="926"/>
      <c r="KTW46" s="924"/>
      <c r="KTX46" s="925"/>
      <c r="KTY46" s="925"/>
      <c r="KTZ46" s="925"/>
      <c r="KUA46" s="925"/>
      <c r="KUB46" s="925"/>
      <c r="KUC46" s="925"/>
      <c r="KUD46" s="925"/>
      <c r="KUE46" s="925"/>
      <c r="KUF46" s="925"/>
      <c r="KUG46" s="925"/>
      <c r="KUH46" s="925"/>
      <c r="KUI46" s="925"/>
      <c r="KUJ46" s="925"/>
      <c r="KUK46" s="925"/>
      <c r="KUL46" s="925"/>
      <c r="KUM46" s="925"/>
      <c r="KUN46" s="925"/>
      <c r="KUO46" s="925"/>
      <c r="KUP46" s="926"/>
      <c r="KUQ46" s="924"/>
      <c r="KUR46" s="925"/>
      <c r="KUS46" s="925"/>
      <c r="KUT46" s="925"/>
      <c r="KUU46" s="925"/>
      <c r="KUV46" s="925"/>
      <c r="KUW46" s="925"/>
      <c r="KUX46" s="925"/>
      <c r="KUY46" s="925"/>
      <c r="KUZ46" s="925"/>
      <c r="KVA46" s="925"/>
      <c r="KVB46" s="925"/>
      <c r="KVC46" s="925"/>
      <c r="KVD46" s="925"/>
      <c r="KVE46" s="925"/>
      <c r="KVF46" s="925"/>
      <c r="KVG46" s="925"/>
      <c r="KVH46" s="925"/>
      <c r="KVI46" s="925"/>
      <c r="KVJ46" s="926"/>
      <c r="KVK46" s="924"/>
      <c r="KVL46" s="925"/>
      <c r="KVM46" s="925"/>
      <c r="KVN46" s="925"/>
      <c r="KVO46" s="925"/>
      <c r="KVP46" s="925"/>
      <c r="KVQ46" s="925"/>
      <c r="KVR46" s="925"/>
      <c r="KVS46" s="925"/>
      <c r="KVT46" s="925"/>
      <c r="KVU46" s="925"/>
      <c r="KVV46" s="925"/>
      <c r="KVW46" s="925"/>
      <c r="KVX46" s="925"/>
      <c r="KVY46" s="925"/>
      <c r="KVZ46" s="925"/>
      <c r="KWA46" s="925"/>
      <c r="KWB46" s="925"/>
      <c r="KWC46" s="925"/>
      <c r="KWD46" s="926"/>
      <c r="KWE46" s="924"/>
      <c r="KWF46" s="925"/>
      <c r="KWG46" s="925"/>
      <c r="KWH46" s="925"/>
      <c r="KWI46" s="925"/>
      <c r="KWJ46" s="925"/>
      <c r="KWK46" s="925"/>
      <c r="KWL46" s="925"/>
      <c r="KWM46" s="925"/>
      <c r="KWN46" s="925"/>
      <c r="KWO46" s="925"/>
      <c r="KWP46" s="925"/>
      <c r="KWQ46" s="925"/>
      <c r="KWR46" s="925"/>
      <c r="KWS46" s="925"/>
      <c r="KWT46" s="925"/>
      <c r="KWU46" s="925"/>
      <c r="KWV46" s="925"/>
      <c r="KWW46" s="925"/>
      <c r="KWX46" s="926"/>
      <c r="KWY46" s="924"/>
      <c r="KWZ46" s="925"/>
      <c r="KXA46" s="925"/>
      <c r="KXB46" s="925"/>
      <c r="KXC46" s="925"/>
      <c r="KXD46" s="925"/>
      <c r="KXE46" s="925"/>
      <c r="KXF46" s="925"/>
      <c r="KXG46" s="925"/>
      <c r="KXH46" s="925"/>
      <c r="KXI46" s="925"/>
      <c r="KXJ46" s="925"/>
      <c r="KXK46" s="925"/>
      <c r="KXL46" s="925"/>
      <c r="KXM46" s="925"/>
      <c r="KXN46" s="925"/>
      <c r="KXO46" s="925"/>
      <c r="KXP46" s="925"/>
      <c r="KXQ46" s="925"/>
      <c r="KXR46" s="926"/>
      <c r="KXS46" s="924"/>
      <c r="KXT46" s="925"/>
      <c r="KXU46" s="925"/>
      <c r="KXV46" s="925"/>
      <c r="KXW46" s="925"/>
      <c r="KXX46" s="925"/>
      <c r="KXY46" s="925"/>
      <c r="KXZ46" s="925"/>
      <c r="KYA46" s="925"/>
      <c r="KYB46" s="925"/>
      <c r="KYC46" s="925"/>
      <c r="KYD46" s="925"/>
      <c r="KYE46" s="925"/>
      <c r="KYF46" s="925"/>
      <c r="KYG46" s="925"/>
      <c r="KYH46" s="925"/>
      <c r="KYI46" s="925"/>
      <c r="KYJ46" s="925"/>
      <c r="KYK46" s="925"/>
      <c r="KYL46" s="926"/>
      <c r="KYM46" s="924"/>
      <c r="KYN46" s="925"/>
      <c r="KYO46" s="925"/>
      <c r="KYP46" s="925"/>
      <c r="KYQ46" s="925"/>
      <c r="KYR46" s="925"/>
      <c r="KYS46" s="925"/>
      <c r="KYT46" s="925"/>
      <c r="KYU46" s="925"/>
      <c r="KYV46" s="925"/>
      <c r="KYW46" s="925"/>
      <c r="KYX46" s="925"/>
      <c r="KYY46" s="925"/>
      <c r="KYZ46" s="925"/>
      <c r="KZA46" s="925"/>
      <c r="KZB46" s="925"/>
      <c r="KZC46" s="925"/>
      <c r="KZD46" s="925"/>
      <c r="KZE46" s="925"/>
      <c r="KZF46" s="926"/>
      <c r="KZG46" s="924"/>
      <c r="KZH46" s="925"/>
      <c r="KZI46" s="925"/>
      <c r="KZJ46" s="925"/>
      <c r="KZK46" s="925"/>
      <c r="KZL46" s="925"/>
      <c r="KZM46" s="925"/>
      <c r="KZN46" s="925"/>
      <c r="KZO46" s="925"/>
      <c r="KZP46" s="925"/>
      <c r="KZQ46" s="925"/>
      <c r="KZR46" s="925"/>
      <c r="KZS46" s="925"/>
      <c r="KZT46" s="925"/>
      <c r="KZU46" s="925"/>
      <c r="KZV46" s="925"/>
      <c r="KZW46" s="925"/>
      <c r="KZX46" s="925"/>
      <c r="KZY46" s="925"/>
      <c r="KZZ46" s="926"/>
      <c r="LAA46" s="924"/>
      <c r="LAB46" s="925"/>
      <c r="LAC46" s="925"/>
      <c r="LAD46" s="925"/>
      <c r="LAE46" s="925"/>
      <c r="LAF46" s="925"/>
      <c r="LAG46" s="925"/>
      <c r="LAH46" s="925"/>
      <c r="LAI46" s="925"/>
      <c r="LAJ46" s="925"/>
      <c r="LAK46" s="925"/>
      <c r="LAL46" s="925"/>
      <c r="LAM46" s="925"/>
      <c r="LAN46" s="925"/>
      <c r="LAO46" s="925"/>
      <c r="LAP46" s="925"/>
      <c r="LAQ46" s="925"/>
      <c r="LAR46" s="925"/>
      <c r="LAS46" s="925"/>
      <c r="LAT46" s="926"/>
      <c r="LAU46" s="924"/>
      <c r="LAV46" s="925"/>
      <c r="LAW46" s="925"/>
      <c r="LAX46" s="925"/>
      <c r="LAY46" s="925"/>
      <c r="LAZ46" s="925"/>
      <c r="LBA46" s="925"/>
      <c r="LBB46" s="925"/>
      <c r="LBC46" s="925"/>
      <c r="LBD46" s="925"/>
      <c r="LBE46" s="925"/>
      <c r="LBF46" s="925"/>
      <c r="LBG46" s="925"/>
      <c r="LBH46" s="925"/>
      <c r="LBI46" s="925"/>
      <c r="LBJ46" s="925"/>
      <c r="LBK46" s="925"/>
      <c r="LBL46" s="925"/>
      <c r="LBM46" s="925"/>
      <c r="LBN46" s="926"/>
      <c r="LBO46" s="924"/>
      <c r="LBP46" s="925"/>
      <c r="LBQ46" s="925"/>
      <c r="LBR46" s="925"/>
      <c r="LBS46" s="925"/>
      <c r="LBT46" s="925"/>
      <c r="LBU46" s="925"/>
      <c r="LBV46" s="925"/>
      <c r="LBW46" s="925"/>
      <c r="LBX46" s="925"/>
      <c r="LBY46" s="925"/>
      <c r="LBZ46" s="925"/>
      <c r="LCA46" s="925"/>
      <c r="LCB46" s="925"/>
      <c r="LCC46" s="925"/>
      <c r="LCD46" s="925"/>
      <c r="LCE46" s="925"/>
      <c r="LCF46" s="925"/>
      <c r="LCG46" s="925"/>
      <c r="LCH46" s="926"/>
      <c r="LCI46" s="924"/>
      <c r="LCJ46" s="925"/>
      <c r="LCK46" s="925"/>
      <c r="LCL46" s="925"/>
      <c r="LCM46" s="925"/>
      <c r="LCN46" s="925"/>
      <c r="LCO46" s="925"/>
      <c r="LCP46" s="925"/>
      <c r="LCQ46" s="925"/>
      <c r="LCR46" s="925"/>
      <c r="LCS46" s="925"/>
      <c r="LCT46" s="925"/>
      <c r="LCU46" s="925"/>
      <c r="LCV46" s="925"/>
      <c r="LCW46" s="925"/>
      <c r="LCX46" s="925"/>
      <c r="LCY46" s="925"/>
      <c r="LCZ46" s="925"/>
      <c r="LDA46" s="925"/>
      <c r="LDB46" s="926"/>
      <c r="LDC46" s="924"/>
      <c r="LDD46" s="925"/>
      <c r="LDE46" s="925"/>
      <c r="LDF46" s="925"/>
      <c r="LDG46" s="925"/>
      <c r="LDH46" s="925"/>
      <c r="LDI46" s="925"/>
      <c r="LDJ46" s="925"/>
      <c r="LDK46" s="925"/>
      <c r="LDL46" s="925"/>
      <c r="LDM46" s="925"/>
      <c r="LDN46" s="925"/>
      <c r="LDO46" s="925"/>
      <c r="LDP46" s="925"/>
      <c r="LDQ46" s="925"/>
      <c r="LDR46" s="925"/>
      <c r="LDS46" s="925"/>
      <c r="LDT46" s="925"/>
      <c r="LDU46" s="925"/>
      <c r="LDV46" s="926"/>
      <c r="LDW46" s="924"/>
      <c r="LDX46" s="925"/>
      <c r="LDY46" s="925"/>
      <c r="LDZ46" s="925"/>
      <c r="LEA46" s="925"/>
      <c r="LEB46" s="925"/>
      <c r="LEC46" s="925"/>
      <c r="LED46" s="925"/>
      <c r="LEE46" s="925"/>
      <c r="LEF46" s="925"/>
      <c r="LEG46" s="925"/>
      <c r="LEH46" s="925"/>
      <c r="LEI46" s="925"/>
      <c r="LEJ46" s="925"/>
      <c r="LEK46" s="925"/>
      <c r="LEL46" s="925"/>
      <c r="LEM46" s="925"/>
      <c r="LEN46" s="925"/>
      <c r="LEO46" s="925"/>
      <c r="LEP46" s="926"/>
      <c r="LEQ46" s="924"/>
      <c r="LER46" s="925"/>
      <c r="LES46" s="925"/>
      <c r="LET46" s="925"/>
      <c r="LEU46" s="925"/>
      <c r="LEV46" s="925"/>
      <c r="LEW46" s="925"/>
      <c r="LEX46" s="925"/>
      <c r="LEY46" s="925"/>
      <c r="LEZ46" s="925"/>
      <c r="LFA46" s="925"/>
      <c r="LFB46" s="925"/>
      <c r="LFC46" s="925"/>
      <c r="LFD46" s="925"/>
      <c r="LFE46" s="925"/>
      <c r="LFF46" s="925"/>
      <c r="LFG46" s="925"/>
      <c r="LFH46" s="925"/>
      <c r="LFI46" s="925"/>
      <c r="LFJ46" s="926"/>
      <c r="LFK46" s="924"/>
      <c r="LFL46" s="925"/>
      <c r="LFM46" s="925"/>
      <c r="LFN46" s="925"/>
      <c r="LFO46" s="925"/>
      <c r="LFP46" s="925"/>
      <c r="LFQ46" s="925"/>
      <c r="LFR46" s="925"/>
      <c r="LFS46" s="925"/>
      <c r="LFT46" s="925"/>
      <c r="LFU46" s="925"/>
      <c r="LFV46" s="925"/>
      <c r="LFW46" s="925"/>
      <c r="LFX46" s="925"/>
      <c r="LFY46" s="925"/>
      <c r="LFZ46" s="925"/>
      <c r="LGA46" s="925"/>
      <c r="LGB46" s="925"/>
      <c r="LGC46" s="925"/>
      <c r="LGD46" s="926"/>
      <c r="LGE46" s="924"/>
      <c r="LGF46" s="925"/>
      <c r="LGG46" s="925"/>
      <c r="LGH46" s="925"/>
      <c r="LGI46" s="925"/>
      <c r="LGJ46" s="925"/>
      <c r="LGK46" s="925"/>
      <c r="LGL46" s="925"/>
      <c r="LGM46" s="925"/>
      <c r="LGN46" s="925"/>
      <c r="LGO46" s="925"/>
      <c r="LGP46" s="925"/>
      <c r="LGQ46" s="925"/>
      <c r="LGR46" s="925"/>
      <c r="LGS46" s="925"/>
      <c r="LGT46" s="925"/>
      <c r="LGU46" s="925"/>
      <c r="LGV46" s="925"/>
      <c r="LGW46" s="925"/>
      <c r="LGX46" s="926"/>
      <c r="LGY46" s="924"/>
      <c r="LGZ46" s="925"/>
      <c r="LHA46" s="925"/>
      <c r="LHB46" s="925"/>
      <c r="LHC46" s="925"/>
      <c r="LHD46" s="925"/>
      <c r="LHE46" s="925"/>
      <c r="LHF46" s="925"/>
      <c r="LHG46" s="925"/>
      <c r="LHH46" s="925"/>
      <c r="LHI46" s="925"/>
      <c r="LHJ46" s="925"/>
      <c r="LHK46" s="925"/>
      <c r="LHL46" s="925"/>
      <c r="LHM46" s="925"/>
      <c r="LHN46" s="925"/>
      <c r="LHO46" s="925"/>
      <c r="LHP46" s="925"/>
      <c r="LHQ46" s="925"/>
      <c r="LHR46" s="926"/>
      <c r="LHS46" s="924"/>
      <c r="LHT46" s="925"/>
      <c r="LHU46" s="925"/>
      <c r="LHV46" s="925"/>
      <c r="LHW46" s="925"/>
      <c r="LHX46" s="925"/>
      <c r="LHY46" s="925"/>
      <c r="LHZ46" s="925"/>
      <c r="LIA46" s="925"/>
      <c r="LIB46" s="925"/>
      <c r="LIC46" s="925"/>
      <c r="LID46" s="925"/>
      <c r="LIE46" s="925"/>
      <c r="LIF46" s="925"/>
      <c r="LIG46" s="925"/>
      <c r="LIH46" s="925"/>
      <c r="LII46" s="925"/>
      <c r="LIJ46" s="925"/>
      <c r="LIK46" s="925"/>
      <c r="LIL46" s="926"/>
      <c r="LIM46" s="924"/>
      <c r="LIN46" s="925"/>
      <c r="LIO46" s="925"/>
      <c r="LIP46" s="925"/>
      <c r="LIQ46" s="925"/>
      <c r="LIR46" s="925"/>
      <c r="LIS46" s="925"/>
      <c r="LIT46" s="925"/>
      <c r="LIU46" s="925"/>
      <c r="LIV46" s="925"/>
      <c r="LIW46" s="925"/>
      <c r="LIX46" s="925"/>
      <c r="LIY46" s="925"/>
      <c r="LIZ46" s="925"/>
      <c r="LJA46" s="925"/>
      <c r="LJB46" s="925"/>
      <c r="LJC46" s="925"/>
      <c r="LJD46" s="925"/>
      <c r="LJE46" s="925"/>
      <c r="LJF46" s="926"/>
      <c r="LJG46" s="924"/>
      <c r="LJH46" s="925"/>
      <c r="LJI46" s="925"/>
      <c r="LJJ46" s="925"/>
      <c r="LJK46" s="925"/>
      <c r="LJL46" s="925"/>
      <c r="LJM46" s="925"/>
      <c r="LJN46" s="925"/>
      <c r="LJO46" s="925"/>
      <c r="LJP46" s="925"/>
      <c r="LJQ46" s="925"/>
      <c r="LJR46" s="925"/>
      <c r="LJS46" s="925"/>
      <c r="LJT46" s="925"/>
      <c r="LJU46" s="925"/>
      <c r="LJV46" s="925"/>
      <c r="LJW46" s="925"/>
      <c r="LJX46" s="925"/>
      <c r="LJY46" s="925"/>
      <c r="LJZ46" s="926"/>
      <c r="LKA46" s="924"/>
      <c r="LKB46" s="925"/>
      <c r="LKC46" s="925"/>
      <c r="LKD46" s="925"/>
      <c r="LKE46" s="925"/>
      <c r="LKF46" s="925"/>
      <c r="LKG46" s="925"/>
      <c r="LKH46" s="925"/>
      <c r="LKI46" s="925"/>
      <c r="LKJ46" s="925"/>
      <c r="LKK46" s="925"/>
      <c r="LKL46" s="925"/>
      <c r="LKM46" s="925"/>
      <c r="LKN46" s="925"/>
      <c r="LKO46" s="925"/>
      <c r="LKP46" s="925"/>
      <c r="LKQ46" s="925"/>
      <c r="LKR46" s="925"/>
      <c r="LKS46" s="925"/>
      <c r="LKT46" s="926"/>
      <c r="LKU46" s="924"/>
      <c r="LKV46" s="925"/>
      <c r="LKW46" s="925"/>
      <c r="LKX46" s="925"/>
      <c r="LKY46" s="925"/>
      <c r="LKZ46" s="925"/>
      <c r="LLA46" s="925"/>
      <c r="LLB46" s="925"/>
      <c r="LLC46" s="925"/>
      <c r="LLD46" s="925"/>
      <c r="LLE46" s="925"/>
      <c r="LLF46" s="925"/>
      <c r="LLG46" s="925"/>
      <c r="LLH46" s="925"/>
      <c r="LLI46" s="925"/>
      <c r="LLJ46" s="925"/>
      <c r="LLK46" s="925"/>
      <c r="LLL46" s="925"/>
      <c r="LLM46" s="925"/>
      <c r="LLN46" s="926"/>
      <c r="LLO46" s="924"/>
      <c r="LLP46" s="925"/>
      <c r="LLQ46" s="925"/>
      <c r="LLR46" s="925"/>
      <c r="LLS46" s="925"/>
      <c r="LLT46" s="925"/>
      <c r="LLU46" s="925"/>
      <c r="LLV46" s="925"/>
      <c r="LLW46" s="925"/>
      <c r="LLX46" s="925"/>
      <c r="LLY46" s="925"/>
      <c r="LLZ46" s="925"/>
      <c r="LMA46" s="925"/>
      <c r="LMB46" s="925"/>
      <c r="LMC46" s="925"/>
      <c r="LMD46" s="925"/>
      <c r="LME46" s="925"/>
      <c r="LMF46" s="925"/>
      <c r="LMG46" s="925"/>
      <c r="LMH46" s="926"/>
      <c r="LMI46" s="924"/>
      <c r="LMJ46" s="925"/>
      <c r="LMK46" s="925"/>
      <c r="LML46" s="925"/>
      <c r="LMM46" s="925"/>
      <c r="LMN46" s="925"/>
      <c r="LMO46" s="925"/>
      <c r="LMP46" s="925"/>
      <c r="LMQ46" s="925"/>
      <c r="LMR46" s="925"/>
      <c r="LMS46" s="925"/>
      <c r="LMT46" s="925"/>
      <c r="LMU46" s="925"/>
      <c r="LMV46" s="925"/>
      <c r="LMW46" s="925"/>
      <c r="LMX46" s="925"/>
      <c r="LMY46" s="925"/>
      <c r="LMZ46" s="925"/>
      <c r="LNA46" s="925"/>
      <c r="LNB46" s="926"/>
      <c r="LNC46" s="924"/>
      <c r="LND46" s="925"/>
      <c r="LNE46" s="925"/>
      <c r="LNF46" s="925"/>
      <c r="LNG46" s="925"/>
      <c r="LNH46" s="925"/>
      <c r="LNI46" s="925"/>
      <c r="LNJ46" s="925"/>
      <c r="LNK46" s="925"/>
      <c r="LNL46" s="925"/>
      <c r="LNM46" s="925"/>
      <c r="LNN46" s="925"/>
      <c r="LNO46" s="925"/>
      <c r="LNP46" s="925"/>
      <c r="LNQ46" s="925"/>
      <c r="LNR46" s="925"/>
      <c r="LNS46" s="925"/>
      <c r="LNT46" s="925"/>
      <c r="LNU46" s="925"/>
      <c r="LNV46" s="926"/>
      <c r="LNW46" s="924"/>
      <c r="LNX46" s="925"/>
      <c r="LNY46" s="925"/>
      <c r="LNZ46" s="925"/>
      <c r="LOA46" s="925"/>
      <c r="LOB46" s="925"/>
      <c r="LOC46" s="925"/>
      <c r="LOD46" s="925"/>
      <c r="LOE46" s="925"/>
      <c r="LOF46" s="925"/>
      <c r="LOG46" s="925"/>
      <c r="LOH46" s="925"/>
      <c r="LOI46" s="925"/>
      <c r="LOJ46" s="925"/>
      <c r="LOK46" s="925"/>
      <c r="LOL46" s="925"/>
      <c r="LOM46" s="925"/>
      <c r="LON46" s="925"/>
      <c r="LOO46" s="925"/>
      <c r="LOP46" s="926"/>
      <c r="LOQ46" s="924"/>
      <c r="LOR46" s="925"/>
      <c r="LOS46" s="925"/>
      <c r="LOT46" s="925"/>
      <c r="LOU46" s="925"/>
      <c r="LOV46" s="925"/>
      <c r="LOW46" s="925"/>
      <c r="LOX46" s="925"/>
      <c r="LOY46" s="925"/>
      <c r="LOZ46" s="925"/>
      <c r="LPA46" s="925"/>
      <c r="LPB46" s="925"/>
      <c r="LPC46" s="925"/>
      <c r="LPD46" s="925"/>
      <c r="LPE46" s="925"/>
      <c r="LPF46" s="925"/>
      <c r="LPG46" s="925"/>
      <c r="LPH46" s="925"/>
      <c r="LPI46" s="925"/>
      <c r="LPJ46" s="926"/>
      <c r="LPK46" s="924"/>
      <c r="LPL46" s="925"/>
      <c r="LPM46" s="925"/>
      <c r="LPN46" s="925"/>
      <c r="LPO46" s="925"/>
      <c r="LPP46" s="925"/>
      <c r="LPQ46" s="925"/>
      <c r="LPR46" s="925"/>
      <c r="LPS46" s="925"/>
      <c r="LPT46" s="925"/>
      <c r="LPU46" s="925"/>
      <c r="LPV46" s="925"/>
      <c r="LPW46" s="925"/>
      <c r="LPX46" s="925"/>
      <c r="LPY46" s="925"/>
      <c r="LPZ46" s="925"/>
      <c r="LQA46" s="925"/>
      <c r="LQB46" s="925"/>
      <c r="LQC46" s="925"/>
      <c r="LQD46" s="926"/>
      <c r="LQE46" s="924"/>
      <c r="LQF46" s="925"/>
      <c r="LQG46" s="925"/>
      <c r="LQH46" s="925"/>
      <c r="LQI46" s="925"/>
      <c r="LQJ46" s="925"/>
      <c r="LQK46" s="925"/>
      <c r="LQL46" s="925"/>
      <c r="LQM46" s="925"/>
      <c r="LQN46" s="925"/>
      <c r="LQO46" s="925"/>
      <c r="LQP46" s="925"/>
      <c r="LQQ46" s="925"/>
      <c r="LQR46" s="925"/>
      <c r="LQS46" s="925"/>
      <c r="LQT46" s="925"/>
      <c r="LQU46" s="925"/>
      <c r="LQV46" s="925"/>
      <c r="LQW46" s="925"/>
      <c r="LQX46" s="926"/>
      <c r="LQY46" s="924"/>
      <c r="LQZ46" s="925"/>
      <c r="LRA46" s="925"/>
      <c r="LRB46" s="925"/>
      <c r="LRC46" s="925"/>
      <c r="LRD46" s="925"/>
      <c r="LRE46" s="925"/>
      <c r="LRF46" s="925"/>
      <c r="LRG46" s="925"/>
      <c r="LRH46" s="925"/>
      <c r="LRI46" s="925"/>
      <c r="LRJ46" s="925"/>
      <c r="LRK46" s="925"/>
      <c r="LRL46" s="925"/>
      <c r="LRM46" s="925"/>
      <c r="LRN46" s="925"/>
      <c r="LRO46" s="925"/>
      <c r="LRP46" s="925"/>
      <c r="LRQ46" s="925"/>
      <c r="LRR46" s="926"/>
      <c r="LRS46" s="924"/>
      <c r="LRT46" s="925"/>
      <c r="LRU46" s="925"/>
      <c r="LRV46" s="925"/>
      <c r="LRW46" s="925"/>
      <c r="LRX46" s="925"/>
      <c r="LRY46" s="925"/>
      <c r="LRZ46" s="925"/>
      <c r="LSA46" s="925"/>
      <c r="LSB46" s="925"/>
      <c r="LSC46" s="925"/>
      <c r="LSD46" s="925"/>
      <c r="LSE46" s="925"/>
      <c r="LSF46" s="925"/>
      <c r="LSG46" s="925"/>
      <c r="LSH46" s="925"/>
      <c r="LSI46" s="925"/>
      <c r="LSJ46" s="925"/>
      <c r="LSK46" s="925"/>
      <c r="LSL46" s="926"/>
      <c r="LSM46" s="924"/>
      <c r="LSN46" s="925"/>
      <c r="LSO46" s="925"/>
      <c r="LSP46" s="925"/>
      <c r="LSQ46" s="925"/>
      <c r="LSR46" s="925"/>
      <c r="LSS46" s="925"/>
      <c r="LST46" s="925"/>
      <c r="LSU46" s="925"/>
      <c r="LSV46" s="925"/>
      <c r="LSW46" s="925"/>
      <c r="LSX46" s="925"/>
      <c r="LSY46" s="925"/>
      <c r="LSZ46" s="925"/>
      <c r="LTA46" s="925"/>
      <c r="LTB46" s="925"/>
      <c r="LTC46" s="925"/>
      <c r="LTD46" s="925"/>
      <c r="LTE46" s="925"/>
      <c r="LTF46" s="926"/>
      <c r="LTG46" s="924"/>
      <c r="LTH46" s="925"/>
      <c r="LTI46" s="925"/>
      <c r="LTJ46" s="925"/>
      <c r="LTK46" s="925"/>
      <c r="LTL46" s="925"/>
      <c r="LTM46" s="925"/>
      <c r="LTN46" s="925"/>
      <c r="LTO46" s="925"/>
      <c r="LTP46" s="925"/>
      <c r="LTQ46" s="925"/>
      <c r="LTR46" s="925"/>
      <c r="LTS46" s="925"/>
      <c r="LTT46" s="925"/>
      <c r="LTU46" s="925"/>
      <c r="LTV46" s="925"/>
      <c r="LTW46" s="925"/>
      <c r="LTX46" s="925"/>
      <c r="LTY46" s="925"/>
      <c r="LTZ46" s="926"/>
      <c r="LUA46" s="924"/>
      <c r="LUB46" s="925"/>
      <c r="LUC46" s="925"/>
      <c r="LUD46" s="925"/>
      <c r="LUE46" s="925"/>
      <c r="LUF46" s="925"/>
      <c r="LUG46" s="925"/>
      <c r="LUH46" s="925"/>
      <c r="LUI46" s="925"/>
      <c r="LUJ46" s="925"/>
      <c r="LUK46" s="925"/>
      <c r="LUL46" s="925"/>
      <c r="LUM46" s="925"/>
      <c r="LUN46" s="925"/>
      <c r="LUO46" s="925"/>
      <c r="LUP46" s="925"/>
      <c r="LUQ46" s="925"/>
      <c r="LUR46" s="925"/>
      <c r="LUS46" s="925"/>
      <c r="LUT46" s="926"/>
      <c r="LUU46" s="924"/>
      <c r="LUV46" s="925"/>
      <c r="LUW46" s="925"/>
      <c r="LUX46" s="925"/>
      <c r="LUY46" s="925"/>
      <c r="LUZ46" s="925"/>
      <c r="LVA46" s="925"/>
      <c r="LVB46" s="925"/>
      <c r="LVC46" s="925"/>
      <c r="LVD46" s="925"/>
      <c r="LVE46" s="925"/>
      <c r="LVF46" s="925"/>
      <c r="LVG46" s="925"/>
      <c r="LVH46" s="925"/>
      <c r="LVI46" s="925"/>
      <c r="LVJ46" s="925"/>
      <c r="LVK46" s="925"/>
      <c r="LVL46" s="925"/>
      <c r="LVM46" s="925"/>
      <c r="LVN46" s="926"/>
      <c r="LVO46" s="924"/>
      <c r="LVP46" s="925"/>
      <c r="LVQ46" s="925"/>
      <c r="LVR46" s="925"/>
      <c r="LVS46" s="925"/>
      <c r="LVT46" s="925"/>
      <c r="LVU46" s="925"/>
      <c r="LVV46" s="925"/>
      <c r="LVW46" s="925"/>
      <c r="LVX46" s="925"/>
      <c r="LVY46" s="925"/>
      <c r="LVZ46" s="925"/>
      <c r="LWA46" s="925"/>
      <c r="LWB46" s="925"/>
      <c r="LWC46" s="925"/>
      <c r="LWD46" s="925"/>
      <c r="LWE46" s="925"/>
      <c r="LWF46" s="925"/>
      <c r="LWG46" s="925"/>
      <c r="LWH46" s="926"/>
      <c r="LWI46" s="924"/>
      <c r="LWJ46" s="925"/>
      <c r="LWK46" s="925"/>
      <c r="LWL46" s="925"/>
      <c r="LWM46" s="925"/>
      <c r="LWN46" s="925"/>
      <c r="LWO46" s="925"/>
      <c r="LWP46" s="925"/>
      <c r="LWQ46" s="925"/>
      <c r="LWR46" s="925"/>
      <c r="LWS46" s="925"/>
      <c r="LWT46" s="925"/>
      <c r="LWU46" s="925"/>
      <c r="LWV46" s="925"/>
      <c r="LWW46" s="925"/>
      <c r="LWX46" s="925"/>
      <c r="LWY46" s="925"/>
      <c r="LWZ46" s="925"/>
      <c r="LXA46" s="925"/>
      <c r="LXB46" s="926"/>
      <c r="LXC46" s="924"/>
      <c r="LXD46" s="925"/>
      <c r="LXE46" s="925"/>
      <c r="LXF46" s="925"/>
      <c r="LXG46" s="925"/>
      <c r="LXH46" s="925"/>
      <c r="LXI46" s="925"/>
      <c r="LXJ46" s="925"/>
      <c r="LXK46" s="925"/>
      <c r="LXL46" s="925"/>
      <c r="LXM46" s="925"/>
      <c r="LXN46" s="925"/>
      <c r="LXO46" s="925"/>
      <c r="LXP46" s="925"/>
      <c r="LXQ46" s="925"/>
      <c r="LXR46" s="925"/>
      <c r="LXS46" s="925"/>
      <c r="LXT46" s="925"/>
      <c r="LXU46" s="925"/>
      <c r="LXV46" s="926"/>
      <c r="LXW46" s="924"/>
      <c r="LXX46" s="925"/>
      <c r="LXY46" s="925"/>
      <c r="LXZ46" s="925"/>
      <c r="LYA46" s="925"/>
      <c r="LYB46" s="925"/>
      <c r="LYC46" s="925"/>
      <c r="LYD46" s="925"/>
      <c r="LYE46" s="925"/>
      <c r="LYF46" s="925"/>
      <c r="LYG46" s="925"/>
      <c r="LYH46" s="925"/>
      <c r="LYI46" s="925"/>
      <c r="LYJ46" s="925"/>
      <c r="LYK46" s="925"/>
      <c r="LYL46" s="925"/>
      <c r="LYM46" s="925"/>
      <c r="LYN46" s="925"/>
      <c r="LYO46" s="925"/>
      <c r="LYP46" s="926"/>
      <c r="LYQ46" s="924"/>
      <c r="LYR46" s="925"/>
      <c r="LYS46" s="925"/>
      <c r="LYT46" s="925"/>
      <c r="LYU46" s="925"/>
      <c r="LYV46" s="925"/>
      <c r="LYW46" s="925"/>
      <c r="LYX46" s="925"/>
      <c r="LYY46" s="925"/>
      <c r="LYZ46" s="925"/>
      <c r="LZA46" s="925"/>
      <c r="LZB46" s="925"/>
      <c r="LZC46" s="925"/>
      <c r="LZD46" s="925"/>
      <c r="LZE46" s="925"/>
      <c r="LZF46" s="925"/>
      <c r="LZG46" s="925"/>
      <c r="LZH46" s="925"/>
      <c r="LZI46" s="925"/>
      <c r="LZJ46" s="926"/>
      <c r="LZK46" s="924"/>
      <c r="LZL46" s="925"/>
      <c r="LZM46" s="925"/>
      <c r="LZN46" s="925"/>
      <c r="LZO46" s="925"/>
      <c r="LZP46" s="925"/>
      <c r="LZQ46" s="925"/>
      <c r="LZR46" s="925"/>
      <c r="LZS46" s="925"/>
      <c r="LZT46" s="925"/>
      <c r="LZU46" s="925"/>
      <c r="LZV46" s="925"/>
      <c r="LZW46" s="925"/>
      <c r="LZX46" s="925"/>
      <c r="LZY46" s="925"/>
      <c r="LZZ46" s="925"/>
      <c r="MAA46" s="925"/>
      <c r="MAB46" s="925"/>
      <c r="MAC46" s="925"/>
      <c r="MAD46" s="926"/>
      <c r="MAE46" s="924"/>
      <c r="MAF46" s="925"/>
      <c r="MAG46" s="925"/>
      <c r="MAH46" s="925"/>
      <c r="MAI46" s="925"/>
      <c r="MAJ46" s="925"/>
      <c r="MAK46" s="925"/>
      <c r="MAL46" s="925"/>
      <c r="MAM46" s="925"/>
      <c r="MAN46" s="925"/>
      <c r="MAO46" s="925"/>
      <c r="MAP46" s="925"/>
      <c r="MAQ46" s="925"/>
      <c r="MAR46" s="925"/>
      <c r="MAS46" s="925"/>
      <c r="MAT46" s="925"/>
      <c r="MAU46" s="925"/>
      <c r="MAV46" s="925"/>
      <c r="MAW46" s="925"/>
      <c r="MAX46" s="926"/>
      <c r="MAY46" s="924"/>
      <c r="MAZ46" s="925"/>
      <c r="MBA46" s="925"/>
      <c r="MBB46" s="925"/>
      <c r="MBC46" s="925"/>
      <c r="MBD46" s="925"/>
      <c r="MBE46" s="925"/>
      <c r="MBF46" s="925"/>
      <c r="MBG46" s="925"/>
      <c r="MBH46" s="925"/>
      <c r="MBI46" s="925"/>
      <c r="MBJ46" s="925"/>
      <c r="MBK46" s="925"/>
      <c r="MBL46" s="925"/>
      <c r="MBM46" s="925"/>
      <c r="MBN46" s="925"/>
      <c r="MBO46" s="925"/>
      <c r="MBP46" s="925"/>
      <c r="MBQ46" s="925"/>
      <c r="MBR46" s="926"/>
      <c r="MBS46" s="924"/>
      <c r="MBT46" s="925"/>
      <c r="MBU46" s="925"/>
      <c r="MBV46" s="925"/>
      <c r="MBW46" s="925"/>
      <c r="MBX46" s="925"/>
      <c r="MBY46" s="925"/>
      <c r="MBZ46" s="925"/>
      <c r="MCA46" s="925"/>
      <c r="MCB46" s="925"/>
      <c r="MCC46" s="925"/>
      <c r="MCD46" s="925"/>
      <c r="MCE46" s="925"/>
      <c r="MCF46" s="925"/>
      <c r="MCG46" s="925"/>
      <c r="MCH46" s="925"/>
      <c r="MCI46" s="925"/>
      <c r="MCJ46" s="925"/>
      <c r="MCK46" s="925"/>
      <c r="MCL46" s="926"/>
      <c r="MCM46" s="924"/>
      <c r="MCN46" s="925"/>
      <c r="MCO46" s="925"/>
      <c r="MCP46" s="925"/>
      <c r="MCQ46" s="925"/>
      <c r="MCR46" s="925"/>
      <c r="MCS46" s="925"/>
      <c r="MCT46" s="925"/>
      <c r="MCU46" s="925"/>
      <c r="MCV46" s="925"/>
      <c r="MCW46" s="925"/>
      <c r="MCX46" s="925"/>
      <c r="MCY46" s="925"/>
      <c r="MCZ46" s="925"/>
      <c r="MDA46" s="925"/>
      <c r="MDB46" s="925"/>
      <c r="MDC46" s="925"/>
      <c r="MDD46" s="925"/>
      <c r="MDE46" s="925"/>
      <c r="MDF46" s="926"/>
      <c r="MDG46" s="924"/>
      <c r="MDH46" s="925"/>
      <c r="MDI46" s="925"/>
      <c r="MDJ46" s="925"/>
      <c r="MDK46" s="925"/>
      <c r="MDL46" s="925"/>
      <c r="MDM46" s="925"/>
      <c r="MDN46" s="925"/>
      <c r="MDO46" s="925"/>
      <c r="MDP46" s="925"/>
      <c r="MDQ46" s="925"/>
      <c r="MDR46" s="925"/>
      <c r="MDS46" s="925"/>
      <c r="MDT46" s="925"/>
      <c r="MDU46" s="925"/>
      <c r="MDV46" s="925"/>
      <c r="MDW46" s="925"/>
      <c r="MDX46" s="925"/>
      <c r="MDY46" s="925"/>
      <c r="MDZ46" s="926"/>
      <c r="MEA46" s="924"/>
      <c r="MEB46" s="925"/>
      <c r="MEC46" s="925"/>
      <c r="MED46" s="925"/>
      <c r="MEE46" s="925"/>
      <c r="MEF46" s="925"/>
      <c r="MEG46" s="925"/>
      <c r="MEH46" s="925"/>
      <c r="MEI46" s="925"/>
      <c r="MEJ46" s="925"/>
      <c r="MEK46" s="925"/>
      <c r="MEL46" s="925"/>
      <c r="MEM46" s="925"/>
      <c r="MEN46" s="925"/>
      <c r="MEO46" s="925"/>
      <c r="MEP46" s="925"/>
      <c r="MEQ46" s="925"/>
      <c r="MER46" s="925"/>
      <c r="MES46" s="925"/>
      <c r="MET46" s="926"/>
      <c r="MEU46" s="924"/>
      <c r="MEV46" s="925"/>
      <c r="MEW46" s="925"/>
      <c r="MEX46" s="925"/>
      <c r="MEY46" s="925"/>
      <c r="MEZ46" s="925"/>
      <c r="MFA46" s="925"/>
      <c r="MFB46" s="925"/>
      <c r="MFC46" s="925"/>
      <c r="MFD46" s="925"/>
      <c r="MFE46" s="925"/>
      <c r="MFF46" s="925"/>
      <c r="MFG46" s="925"/>
      <c r="MFH46" s="925"/>
      <c r="MFI46" s="925"/>
      <c r="MFJ46" s="925"/>
      <c r="MFK46" s="925"/>
      <c r="MFL46" s="925"/>
      <c r="MFM46" s="925"/>
      <c r="MFN46" s="926"/>
      <c r="MFO46" s="924"/>
      <c r="MFP46" s="925"/>
      <c r="MFQ46" s="925"/>
      <c r="MFR46" s="925"/>
      <c r="MFS46" s="925"/>
      <c r="MFT46" s="925"/>
      <c r="MFU46" s="925"/>
      <c r="MFV46" s="925"/>
      <c r="MFW46" s="925"/>
      <c r="MFX46" s="925"/>
      <c r="MFY46" s="925"/>
      <c r="MFZ46" s="925"/>
      <c r="MGA46" s="925"/>
      <c r="MGB46" s="925"/>
      <c r="MGC46" s="925"/>
      <c r="MGD46" s="925"/>
      <c r="MGE46" s="925"/>
      <c r="MGF46" s="925"/>
      <c r="MGG46" s="925"/>
      <c r="MGH46" s="926"/>
      <c r="MGI46" s="924"/>
      <c r="MGJ46" s="925"/>
      <c r="MGK46" s="925"/>
      <c r="MGL46" s="925"/>
      <c r="MGM46" s="925"/>
      <c r="MGN46" s="925"/>
      <c r="MGO46" s="925"/>
      <c r="MGP46" s="925"/>
      <c r="MGQ46" s="925"/>
      <c r="MGR46" s="925"/>
      <c r="MGS46" s="925"/>
      <c r="MGT46" s="925"/>
      <c r="MGU46" s="925"/>
      <c r="MGV46" s="925"/>
      <c r="MGW46" s="925"/>
      <c r="MGX46" s="925"/>
      <c r="MGY46" s="925"/>
      <c r="MGZ46" s="925"/>
      <c r="MHA46" s="925"/>
      <c r="MHB46" s="926"/>
      <c r="MHC46" s="924"/>
      <c r="MHD46" s="925"/>
      <c r="MHE46" s="925"/>
      <c r="MHF46" s="925"/>
      <c r="MHG46" s="925"/>
      <c r="MHH46" s="925"/>
      <c r="MHI46" s="925"/>
      <c r="MHJ46" s="925"/>
      <c r="MHK46" s="925"/>
      <c r="MHL46" s="925"/>
      <c r="MHM46" s="925"/>
      <c r="MHN46" s="925"/>
      <c r="MHO46" s="925"/>
      <c r="MHP46" s="925"/>
      <c r="MHQ46" s="925"/>
      <c r="MHR46" s="925"/>
      <c r="MHS46" s="925"/>
      <c r="MHT46" s="925"/>
      <c r="MHU46" s="925"/>
      <c r="MHV46" s="926"/>
      <c r="MHW46" s="924"/>
      <c r="MHX46" s="925"/>
      <c r="MHY46" s="925"/>
      <c r="MHZ46" s="925"/>
      <c r="MIA46" s="925"/>
      <c r="MIB46" s="925"/>
      <c r="MIC46" s="925"/>
      <c r="MID46" s="925"/>
      <c r="MIE46" s="925"/>
      <c r="MIF46" s="925"/>
      <c r="MIG46" s="925"/>
      <c r="MIH46" s="925"/>
      <c r="MII46" s="925"/>
      <c r="MIJ46" s="925"/>
      <c r="MIK46" s="925"/>
      <c r="MIL46" s="925"/>
      <c r="MIM46" s="925"/>
      <c r="MIN46" s="925"/>
      <c r="MIO46" s="925"/>
      <c r="MIP46" s="926"/>
      <c r="MIQ46" s="924"/>
      <c r="MIR46" s="925"/>
      <c r="MIS46" s="925"/>
      <c r="MIT46" s="925"/>
      <c r="MIU46" s="925"/>
      <c r="MIV46" s="925"/>
      <c r="MIW46" s="925"/>
      <c r="MIX46" s="925"/>
      <c r="MIY46" s="925"/>
      <c r="MIZ46" s="925"/>
      <c r="MJA46" s="925"/>
      <c r="MJB46" s="925"/>
      <c r="MJC46" s="925"/>
      <c r="MJD46" s="925"/>
      <c r="MJE46" s="925"/>
      <c r="MJF46" s="925"/>
      <c r="MJG46" s="925"/>
      <c r="MJH46" s="925"/>
      <c r="MJI46" s="925"/>
      <c r="MJJ46" s="926"/>
      <c r="MJK46" s="924"/>
      <c r="MJL46" s="925"/>
      <c r="MJM46" s="925"/>
      <c r="MJN46" s="925"/>
      <c r="MJO46" s="925"/>
      <c r="MJP46" s="925"/>
      <c r="MJQ46" s="925"/>
      <c r="MJR46" s="925"/>
      <c r="MJS46" s="925"/>
      <c r="MJT46" s="925"/>
      <c r="MJU46" s="925"/>
      <c r="MJV46" s="925"/>
      <c r="MJW46" s="925"/>
      <c r="MJX46" s="925"/>
      <c r="MJY46" s="925"/>
      <c r="MJZ46" s="925"/>
      <c r="MKA46" s="925"/>
      <c r="MKB46" s="925"/>
      <c r="MKC46" s="925"/>
      <c r="MKD46" s="926"/>
      <c r="MKE46" s="924"/>
      <c r="MKF46" s="925"/>
      <c r="MKG46" s="925"/>
      <c r="MKH46" s="925"/>
      <c r="MKI46" s="925"/>
      <c r="MKJ46" s="925"/>
      <c r="MKK46" s="925"/>
      <c r="MKL46" s="925"/>
      <c r="MKM46" s="925"/>
      <c r="MKN46" s="925"/>
      <c r="MKO46" s="925"/>
      <c r="MKP46" s="925"/>
      <c r="MKQ46" s="925"/>
      <c r="MKR46" s="925"/>
      <c r="MKS46" s="925"/>
      <c r="MKT46" s="925"/>
      <c r="MKU46" s="925"/>
      <c r="MKV46" s="925"/>
      <c r="MKW46" s="925"/>
      <c r="MKX46" s="926"/>
      <c r="MKY46" s="924"/>
      <c r="MKZ46" s="925"/>
      <c r="MLA46" s="925"/>
      <c r="MLB46" s="925"/>
      <c r="MLC46" s="925"/>
      <c r="MLD46" s="925"/>
      <c r="MLE46" s="925"/>
      <c r="MLF46" s="925"/>
      <c r="MLG46" s="925"/>
      <c r="MLH46" s="925"/>
      <c r="MLI46" s="925"/>
      <c r="MLJ46" s="925"/>
      <c r="MLK46" s="925"/>
      <c r="MLL46" s="925"/>
      <c r="MLM46" s="925"/>
      <c r="MLN46" s="925"/>
      <c r="MLO46" s="925"/>
      <c r="MLP46" s="925"/>
      <c r="MLQ46" s="925"/>
      <c r="MLR46" s="926"/>
      <c r="MLS46" s="924"/>
      <c r="MLT46" s="925"/>
      <c r="MLU46" s="925"/>
      <c r="MLV46" s="925"/>
      <c r="MLW46" s="925"/>
      <c r="MLX46" s="925"/>
      <c r="MLY46" s="925"/>
      <c r="MLZ46" s="925"/>
      <c r="MMA46" s="925"/>
      <c r="MMB46" s="925"/>
      <c r="MMC46" s="925"/>
      <c r="MMD46" s="925"/>
      <c r="MME46" s="925"/>
      <c r="MMF46" s="925"/>
      <c r="MMG46" s="925"/>
      <c r="MMH46" s="925"/>
      <c r="MMI46" s="925"/>
      <c r="MMJ46" s="925"/>
      <c r="MMK46" s="925"/>
      <c r="MML46" s="926"/>
      <c r="MMM46" s="924"/>
      <c r="MMN46" s="925"/>
      <c r="MMO46" s="925"/>
      <c r="MMP46" s="925"/>
      <c r="MMQ46" s="925"/>
      <c r="MMR46" s="925"/>
      <c r="MMS46" s="925"/>
      <c r="MMT46" s="925"/>
      <c r="MMU46" s="925"/>
      <c r="MMV46" s="925"/>
      <c r="MMW46" s="925"/>
      <c r="MMX46" s="925"/>
      <c r="MMY46" s="925"/>
      <c r="MMZ46" s="925"/>
      <c r="MNA46" s="925"/>
      <c r="MNB46" s="925"/>
      <c r="MNC46" s="925"/>
      <c r="MND46" s="925"/>
      <c r="MNE46" s="925"/>
      <c r="MNF46" s="926"/>
      <c r="MNG46" s="924"/>
      <c r="MNH46" s="925"/>
      <c r="MNI46" s="925"/>
      <c r="MNJ46" s="925"/>
      <c r="MNK46" s="925"/>
      <c r="MNL46" s="925"/>
      <c r="MNM46" s="925"/>
      <c r="MNN46" s="925"/>
      <c r="MNO46" s="925"/>
      <c r="MNP46" s="925"/>
      <c r="MNQ46" s="925"/>
      <c r="MNR46" s="925"/>
      <c r="MNS46" s="925"/>
      <c r="MNT46" s="925"/>
      <c r="MNU46" s="925"/>
      <c r="MNV46" s="925"/>
      <c r="MNW46" s="925"/>
      <c r="MNX46" s="925"/>
      <c r="MNY46" s="925"/>
      <c r="MNZ46" s="926"/>
      <c r="MOA46" s="924"/>
      <c r="MOB46" s="925"/>
      <c r="MOC46" s="925"/>
      <c r="MOD46" s="925"/>
      <c r="MOE46" s="925"/>
      <c r="MOF46" s="925"/>
      <c r="MOG46" s="925"/>
      <c r="MOH46" s="925"/>
      <c r="MOI46" s="925"/>
      <c r="MOJ46" s="925"/>
      <c r="MOK46" s="925"/>
      <c r="MOL46" s="925"/>
      <c r="MOM46" s="925"/>
      <c r="MON46" s="925"/>
      <c r="MOO46" s="925"/>
      <c r="MOP46" s="925"/>
      <c r="MOQ46" s="925"/>
      <c r="MOR46" s="925"/>
      <c r="MOS46" s="925"/>
      <c r="MOT46" s="926"/>
      <c r="MOU46" s="924"/>
      <c r="MOV46" s="925"/>
      <c r="MOW46" s="925"/>
      <c r="MOX46" s="925"/>
      <c r="MOY46" s="925"/>
      <c r="MOZ46" s="925"/>
      <c r="MPA46" s="925"/>
      <c r="MPB46" s="925"/>
      <c r="MPC46" s="925"/>
      <c r="MPD46" s="925"/>
      <c r="MPE46" s="925"/>
      <c r="MPF46" s="925"/>
      <c r="MPG46" s="925"/>
      <c r="MPH46" s="925"/>
      <c r="MPI46" s="925"/>
      <c r="MPJ46" s="925"/>
      <c r="MPK46" s="925"/>
      <c r="MPL46" s="925"/>
      <c r="MPM46" s="925"/>
      <c r="MPN46" s="926"/>
      <c r="MPO46" s="924"/>
      <c r="MPP46" s="925"/>
      <c r="MPQ46" s="925"/>
      <c r="MPR46" s="925"/>
      <c r="MPS46" s="925"/>
      <c r="MPT46" s="925"/>
      <c r="MPU46" s="925"/>
      <c r="MPV46" s="925"/>
      <c r="MPW46" s="925"/>
      <c r="MPX46" s="925"/>
      <c r="MPY46" s="925"/>
      <c r="MPZ46" s="925"/>
      <c r="MQA46" s="925"/>
      <c r="MQB46" s="925"/>
      <c r="MQC46" s="925"/>
      <c r="MQD46" s="925"/>
      <c r="MQE46" s="925"/>
      <c r="MQF46" s="925"/>
      <c r="MQG46" s="925"/>
      <c r="MQH46" s="926"/>
      <c r="MQI46" s="924"/>
      <c r="MQJ46" s="925"/>
      <c r="MQK46" s="925"/>
      <c r="MQL46" s="925"/>
      <c r="MQM46" s="925"/>
      <c r="MQN46" s="925"/>
      <c r="MQO46" s="925"/>
      <c r="MQP46" s="925"/>
      <c r="MQQ46" s="925"/>
      <c r="MQR46" s="925"/>
      <c r="MQS46" s="925"/>
      <c r="MQT46" s="925"/>
      <c r="MQU46" s="925"/>
      <c r="MQV46" s="925"/>
      <c r="MQW46" s="925"/>
      <c r="MQX46" s="925"/>
      <c r="MQY46" s="925"/>
      <c r="MQZ46" s="925"/>
      <c r="MRA46" s="925"/>
      <c r="MRB46" s="926"/>
      <c r="MRC46" s="924"/>
      <c r="MRD46" s="925"/>
      <c r="MRE46" s="925"/>
      <c r="MRF46" s="925"/>
      <c r="MRG46" s="925"/>
      <c r="MRH46" s="925"/>
      <c r="MRI46" s="925"/>
      <c r="MRJ46" s="925"/>
      <c r="MRK46" s="925"/>
      <c r="MRL46" s="925"/>
      <c r="MRM46" s="925"/>
      <c r="MRN46" s="925"/>
      <c r="MRO46" s="925"/>
      <c r="MRP46" s="925"/>
      <c r="MRQ46" s="925"/>
      <c r="MRR46" s="925"/>
      <c r="MRS46" s="925"/>
      <c r="MRT46" s="925"/>
      <c r="MRU46" s="925"/>
      <c r="MRV46" s="926"/>
      <c r="MRW46" s="924"/>
      <c r="MRX46" s="925"/>
      <c r="MRY46" s="925"/>
      <c r="MRZ46" s="925"/>
      <c r="MSA46" s="925"/>
      <c r="MSB46" s="925"/>
      <c r="MSC46" s="925"/>
      <c r="MSD46" s="925"/>
      <c r="MSE46" s="925"/>
      <c r="MSF46" s="925"/>
      <c r="MSG46" s="925"/>
      <c r="MSH46" s="925"/>
      <c r="MSI46" s="925"/>
      <c r="MSJ46" s="925"/>
      <c r="MSK46" s="925"/>
      <c r="MSL46" s="925"/>
      <c r="MSM46" s="925"/>
      <c r="MSN46" s="925"/>
      <c r="MSO46" s="925"/>
      <c r="MSP46" s="926"/>
      <c r="MSQ46" s="924"/>
      <c r="MSR46" s="925"/>
      <c r="MSS46" s="925"/>
      <c r="MST46" s="925"/>
      <c r="MSU46" s="925"/>
      <c r="MSV46" s="925"/>
      <c r="MSW46" s="925"/>
      <c r="MSX46" s="925"/>
      <c r="MSY46" s="925"/>
      <c r="MSZ46" s="925"/>
      <c r="MTA46" s="925"/>
      <c r="MTB46" s="925"/>
      <c r="MTC46" s="925"/>
      <c r="MTD46" s="925"/>
      <c r="MTE46" s="925"/>
      <c r="MTF46" s="925"/>
      <c r="MTG46" s="925"/>
      <c r="MTH46" s="925"/>
      <c r="MTI46" s="925"/>
      <c r="MTJ46" s="926"/>
      <c r="MTK46" s="924"/>
      <c r="MTL46" s="925"/>
      <c r="MTM46" s="925"/>
      <c r="MTN46" s="925"/>
      <c r="MTO46" s="925"/>
      <c r="MTP46" s="925"/>
      <c r="MTQ46" s="925"/>
      <c r="MTR46" s="925"/>
      <c r="MTS46" s="925"/>
      <c r="MTT46" s="925"/>
      <c r="MTU46" s="925"/>
      <c r="MTV46" s="925"/>
      <c r="MTW46" s="925"/>
      <c r="MTX46" s="925"/>
      <c r="MTY46" s="925"/>
      <c r="MTZ46" s="925"/>
      <c r="MUA46" s="925"/>
      <c r="MUB46" s="925"/>
      <c r="MUC46" s="925"/>
      <c r="MUD46" s="926"/>
      <c r="MUE46" s="924"/>
      <c r="MUF46" s="925"/>
      <c r="MUG46" s="925"/>
      <c r="MUH46" s="925"/>
      <c r="MUI46" s="925"/>
      <c r="MUJ46" s="925"/>
      <c r="MUK46" s="925"/>
      <c r="MUL46" s="925"/>
      <c r="MUM46" s="925"/>
      <c r="MUN46" s="925"/>
      <c r="MUO46" s="925"/>
      <c r="MUP46" s="925"/>
      <c r="MUQ46" s="925"/>
      <c r="MUR46" s="925"/>
      <c r="MUS46" s="925"/>
      <c r="MUT46" s="925"/>
      <c r="MUU46" s="925"/>
      <c r="MUV46" s="925"/>
      <c r="MUW46" s="925"/>
      <c r="MUX46" s="926"/>
      <c r="MUY46" s="924"/>
      <c r="MUZ46" s="925"/>
      <c r="MVA46" s="925"/>
      <c r="MVB46" s="925"/>
      <c r="MVC46" s="925"/>
      <c r="MVD46" s="925"/>
      <c r="MVE46" s="925"/>
      <c r="MVF46" s="925"/>
      <c r="MVG46" s="925"/>
      <c r="MVH46" s="925"/>
      <c r="MVI46" s="925"/>
      <c r="MVJ46" s="925"/>
      <c r="MVK46" s="925"/>
      <c r="MVL46" s="925"/>
      <c r="MVM46" s="925"/>
      <c r="MVN46" s="925"/>
      <c r="MVO46" s="925"/>
      <c r="MVP46" s="925"/>
      <c r="MVQ46" s="925"/>
      <c r="MVR46" s="926"/>
      <c r="MVS46" s="924"/>
      <c r="MVT46" s="925"/>
      <c r="MVU46" s="925"/>
      <c r="MVV46" s="925"/>
      <c r="MVW46" s="925"/>
      <c r="MVX46" s="925"/>
      <c r="MVY46" s="925"/>
      <c r="MVZ46" s="925"/>
      <c r="MWA46" s="925"/>
      <c r="MWB46" s="925"/>
      <c r="MWC46" s="925"/>
      <c r="MWD46" s="925"/>
      <c r="MWE46" s="925"/>
      <c r="MWF46" s="925"/>
      <c r="MWG46" s="925"/>
      <c r="MWH46" s="925"/>
      <c r="MWI46" s="925"/>
      <c r="MWJ46" s="925"/>
      <c r="MWK46" s="925"/>
      <c r="MWL46" s="926"/>
      <c r="MWM46" s="924"/>
      <c r="MWN46" s="925"/>
      <c r="MWO46" s="925"/>
      <c r="MWP46" s="925"/>
      <c r="MWQ46" s="925"/>
      <c r="MWR46" s="925"/>
      <c r="MWS46" s="925"/>
      <c r="MWT46" s="925"/>
      <c r="MWU46" s="925"/>
      <c r="MWV46" s="925"/>
      <c r="MWW46" s="925"/>
      <c r="MWX46" s="925"/>
      <c r="MWY46" s="925"/>
      <c r="MWZ46" s="925"/>
      <c r="MXA46" s="925"/>
      <c r="MXB46" s="925"/>
      <c r="MXC46" s="925"/>
      <c r="MXD46" s="925"/>
      <c r="MXE46" s="925"/>
      <c r="MXF46" s="926"/>
      <c r="MXG46" s="924"/>
      <c r="MXH46" s="925"/>
      <c r="MXI46" s="925"/>
      <c r="MXJ46" s="925"/>
      <c r="MXK46" s="925"/>
      <c r="MXL46" s="925"/>
      <c r="MXM46" s="925"/>
      <c r="MXN46" s="925"/>
      <c r="MXO46" s="925"/>
      <c r="MXP46" s="925"/>
      <c r="MXQ46" s="925"/>
      <c r="MXR46" s="925"/>
      <c r="MXS46" s="925"/>
      <c r="MXT46" s="925"/>
      <c r="MXU46" s="925"/>
      <c r="MXV46" s="925"/>
      <c r="MXW46" s="925"/>
      <c r="MXX46" s="925"/>
      <c r="MXY46" s="925"/>
      <c r="MXZ46" s="926"/>
      <c r="MYA46" s="924"/>
      <c r="MYB46" s="925"/>
      <c r="MYC46" s="925"/>
      <c r="MYD46" s="925"/>
      <c r="MYE46" s="925"/>
      <c r="MYF46" s="925"/>
      <c r="MYG46" s="925"/>
      <c r="MYH46" s="925"/>
      <c r="MYI46" s="925"/>
      <c r="MYJ46" s="925"/>
      <c r="MYK46" s="925"/>
      <c r="MYL46" s="925"/>
      <c r="MYM46" s="925"/>
      <c r="MYN46" s="925"/>
      <c r="MYO46" s="925"/>
      <c r="MYP46" s="925"/>
      <c r="MYQ46" s="925"/>
      <c r="MYR46" s="925"/>
      <c r="MYS46" s="925"/>
      <c r="MYT46" s="926"/>
      <c r="MYU46" s="924"/>
      <c r="MYV46" s="925"/>
      <c r="MYW46" s="925"/>
      <c r="MYX46" s="925"/>
      <c r="MYY46" s="925"/>
      <c r="MYZ46" s="925"/>
      <c r="MZA46" s="925"/>
      <c r="MZB46" s="925"/>
      <c r="MZC46" s="925"/>
      <c r="MZD46" s="925"/>
      <c r="MZE46" s="925"/>
      <c r="MZF46" s="925"/>
      <c r="MZG46" s="925"/>
      <c r="MZH46" s="925"/>
      <c r="MZI46" s="925"/>
      <c r="MZJ46" s="925"/>
      <c r="MZK46" s="925"/>
      <c r="MZL46" s="925"/>
      <c r="MZM46" s="925"/>
      <c r="MZN46" s="926"/>
      <c r="MZO46" s="924"/>
      <c r="MZP46" s="925"/>
      <c r="MZQ46" s="925"/>
      <c r="MZR46" s="925"/>
      <c r="MZS46" s="925"/>
      <c r="MZT46" s="925"/>
      <c r="MZU46" s="925"/>
      <c r="MZV46" s="925"/>
      <c r="MZW46" s="925"/>
      <c r="MZX46" s="925"/>
      <c r="MZY46" s="925"/>
      <c r="MZZ46" s="925"/>
      <c r="NAA46" s="925"/>
      <c r="NAB46" s="925"/>
      <c r="NAC46" s="925"/>
      <c r="NAD46" s="925"/>
      <c r="NAE46" s="925"/>
      <c r="NAF46" s="925"/>
      <c r="NAG46" s="925"/>
      <c r="NAH46" s="926"/>
      <c r="NAI46" s="924"/>
      <c r="NAJ46" s="925"/>
      <c r="NAK46" s="925"/>
      <c r="NAL46" s="925"/>
      <c r="NAM46" s="925"/>
      <c r="NAN46" s="925"/>
      <c r="NAO46" s="925"/>
      <c r="NAP46" s="925"/>
      <c r="NAQ46" s="925"/>
      <c r="NAR46" s="925"/>
      <c r="NAS46" s="925"/>
      <c r="NAT46" s="925"/>
      <c r="NAU46" s="925"/>
      <c r="NAV46" s="925"/>
      <c r="NAW46" s="925"/>
      <c r="NAX46" s="925"/>
      <c r="NAY46" s="925"/>
      <c r="NAZ46" s="925"/>
      <c r="NBA46" s="925"/>
      <c r="NBB46" s="926"/>
      <c r="NBC46" s="924"/>
      <c r="NBD46" s="925"/>
      <c r="NBE46" s="925"/>
      <c r="NBF46" s="925"/>
      <c r="NBG46" s="925"/>
      <c r="NBH46" s="925"/>
      <c r="NBI46" s="925"/>
      <c r="NBJ46" s="925"/>
      <c r="NBK46" s="925"/>
      <c r="NBL46" s="925"/>
      <c r="NBM46" s="925"/>
      <c r="NBN46" s="925"/>
      <c r="NBO46" s="925"/>
      <c r="NBP46" s="925"/>
      <c r="NBQ46" s="925"/>
      <c r="NBR46" s="925"/>
      <c r="NBS46" s="925"/>
      <c r="NBT46" s="925"/>
      <c r="NBU46" s="925"/>
      <c r="NBV46" s="926"/>
      <c r="NBW46" s="924"/>
      <c r="NBX46" s="925"/>
      <c r="NBY46" s="925"/>
      <c r="NBZ46" s="925"/>
      <c r="NCA46" s="925"/>
      <c r="NCB46" s="925"/>
      <c r="NCC46" s="925"/>
      <c r="NCD46" s="925"/>
      <c r="NCE46" s="925"/>
      <c r="NCF46" s="925"/>
      <c r="NCG46" s="925"/>
      <c r="NCH46" s="925"/>
      <c r="NCI46" s="925"/>
      <c r="NCJ46" s="925"/>
      <c r="NCK46" s="925"/>
      <c r="NCL46" s="925"/>
      <c r="NCM46" s="925"/>
      <c r="NCN46" s="925"/>
      <c r="NCO46" s="925"/>
      <c r="NCP46" s="926"/>
      <c r="NCQ46" s="924"/>
      <c r="NCR46" s="925"/>
      <c r="NCS46" s="925"/>
      <c r="NCT46" s="925"/>
      <c r="NCU46" s="925"/>
      <c r="NCV46" s="925"/>
      <c r="NCW46" s="925"/>
      <c r="NCX46" s="925"/>
      <c r="NCY46" s="925"/>
      <c r="NCZ46" s="925"/>
      <c r="NDA46" s="925"/>
      <c r="NDB46" s="925"/>
      <c r="NDC46" s="925"/>
      <c r="NDD46" s="925"/>
      <c r="NDE46" s="925"/>
      <c r="NDF46" s="925"/>
      <c r="NDG46" s="925"/>
      <c r="NDH46" s="925"/>
      <c r="NDI46" s="925"/>
      <c r="NDJ46" s="926"/>
      <c r="NDK46" s="924"/>
      <c r="NDL46" s="925"/>
      <c r="NDM46" s="925"/>
      <c r="NDN46" s="925"/>
      <c r="NDO46" s="925"/>
      <c r="NDP46" s="925"/>
      <c r="NDQ46" s="925"/>
      <c r="NDR46" s="925"/>
      <c r="NDS46" s="925"/>
      <c r="NDT46" s="925"/>
      <c r="NDU46" s="925"/>
      <c r="NDV46" s="925"/>
      <c r="NDW46" s="925"/>
      <c r="NDX46" s="925"/>
      <c r="NDY46" s="925"/>
      <c r="NDZ46" s="925"/>
      <c r="NEA46" s="925"/>
      <c r="NEB46" s="925"/>
      <c r="NEC46" s="925"/>
      <c r="NED46" s="926"/>
      <c r="NEE46" s="924"/>
      <c r="NEF46" s="925"/>
      <c r="NEG46" s="925"/>
      <c r="NEH46" s="925"/>
      <c r="NEI46" s="925"/>
      <c r="NEJ46" s="925"/>
      <c r="NEK46" s="925"/>
      <c r="NEL46" s="925"/>
      <c r="NEM46" s="925"/>
      <c r="NEN46" s="925"/>
      <c r="NEO46" s="925"/>
      <c r="NEP46" s="925"/>
      <c r="NEQ46" s="925"/>
      <c r="NER46" s="925"/>
      <c r="NES46" s="925"/>
      <c r="NET46" s="925"/>
      <c r="NEU46" s="925"/>
      <c r="NEV46" s="925"/>
      <c r="NEW46" s="925"/>
      <c r="NEX46" s="926"/>
      <c r="NEY46" s="924"/>
      <c r="NEZ46" s="925"/>
      <c r="NFA46" s="925"/>
      <c r="NFB46" s="925"/>
      <c r="NFC46" s="925"/>
      <c r="NFD46" s="925"/>
      <c r="NFE46" s="925"/>
      <c r="NFF46" s="925"/>
      <c r="NFG46" s="925"/>
      <c r="NFH46" s="925"/>
      <c r="NFI46" s="925"/>
      <c r="NFJ46" s="925"/>
      <c r="NFK46" s="925"/>
      <c r="NFL46" s="925"/>
      <c r="NFM46" s="925"/>
      <c r="NFN46" s="925"/>
      <c r="NFO46" s="925"/>
      <c r="NFP46" s="925"/>
      <c r="NFQ46" s="925"/>
      <c r="NFR46" s="926"/>
      <c r="NFS46" s="924"/>
      <c r="NFT46" s="925"/>
      <c r="NFU46" s="925"/>
      <c r="NFV46" s="925"/>
      <c r="NFW46" s="925"/>
      <c r="NFX46" s="925"/>
      <c r="NFY46" s="925"/>
      <c r="NFZ46" s="925"/>
      <c r="NGA46" s="925"/>
      <c r="NGB46" s="925"/>
      <c r="NGC46" s="925"/>
      <c r="NGD46" s="925"/>
      <c r="NGE46" s="925"/>
      <c r="NGF46" s="925"/>
      <c r="NGG46" s="925"/>
      <c r="NGH46" s="925"/>
      <c r="NGI46" s="925"/>
      <c r="NGJ46" s="925"/>
      <c r="NGK46" s="925"/>
      <c r="NGL46" s="926"/>
      <c r="NGM46" s="924"/>
      <c r="NGN46" s="925"/>
      <c r="NGO46" s="925"/>
      <c r="NGP46" s="925"/>
      <c r="NGQ46" s="925"/>
      <c r="NGR46" s="925"/>
      <c r="NGS46" s="925"/>
      <c r="NGT46" s="925"/>
      <c r="NGU46" s="925"/>
      <c r="NGV46" s="925"/>
      <c r="NGW46" s="925"/>
      <c r="NGX46" s="925"/>
      <c r="NGY46" s="925"/>
      <c r="NGZ46" s="925"/>
      <c r="NHA46" s="925"/>
      <c r="NHB46" s="925"/>
      <c r="NHC46" s="925"/>
      <c r="NHD46" s="925"/>
      <c r="NHE46" s="925"/>
      <c r="NHF46" s="926"/>
      <c r="NHG46" s="924"/>
      <c r="NHH46" s="925"/>
      <c r="NHI46" s="925"/>
      <c r="NHJ46" s="925"/>
      <c r="NHK46" s="925"/>
      <c r="NHL46" s="925"/>
      <c r="NHM46" s="925"/>
      <c r="NHN46" s="925"/>
      <c r="NHO46" s="925"/>
      <c r="NHP46" s="925"/>
      <c r="NHQ46" s="925"/>
      <c r="NHR46" s="925"/>
      <c r="NHS46" s="925"/>
      <c r="NHT46" s="925"/>
      <c r="NHU46" s="925"/>
      <c r="NHV46" s="925"/>
      <c r="NHW46" s="925"/>
      <c r="NHX46" s="925"/>
      <c r="NHY46" s="925"/>
      <c r="NHZ46" s="926"/>
      <c r="NIA46" s="924"/>
      <c r="NIB46" s="925"/>
      <c r="NIC46" s="925"/>
      <c r="NID46" s="925"/>
      <c r="NIE46" s="925"/>
      <c r="NIF46" s="925"/>
      <c r="NIG46" s="925"/>
      <c r="NIH46" s="925"/>
      <c r="NII46" s="925"/>
      <c r="NIJ46" s="925"/>
      <c r="NIK46" s="925"/>
      <c r="NIL46" s="925"/>
      <c r="NIM46" s="925"/>
      <c r="NIN46" s="925"/>
      <c r="NIO46" s="925"/>
      <c r="NIP46" s="925"/>
      <c r="NIQ46" s="925"/>
      <c r="NIR46" s="925"/>
      <c r="NIS46" s="925"/>
      <c r="NIT46" s="926"/>
      <c r="NIU46" s="924"/>
      <c r="NIV46" s="925"/>
      <c r="NIW46" s="925"/>
      <c r="NIX46" s="925"/>
      <c r="NIY46" s="925"/>
      <c r="NIZ46" s="925"/>
      <c r="NJA46" s="925"/>
      <c r="NJB46" s="925"/>
      <c r="NJC46" s="925"/>
      <c r="NJD46" s="925"/>
      <c r="NJE46" s="925"/>
      <c r="NJF46" s="925"/>
      <c r="NJG46" s="925"/>
      <c r="NJH46" s="925"/>
      <c r="NJI46" s="925"/>
      <c r="NJJ46" s="925"/>
      <c r="NJK46" s="925"/>
      <c r="NJL46" s="925"/>
      <c r="NJM46" s="925"/>
      <c r="NJN46" s="926"/>
      <c r="NJO46" s="924"/>
      <c r="NJP46" s="925"/>
      <c r="NJQ46" s="925"/>
      <c r="NJR46" s="925"/>
      <c r="NJS46" s="925"/>
      <c r="NJT46" s="925"/>
      <c r="NJU46" s="925"/>
      <c r="NJV46" s="925"/>
      <c r="NJW46" s="925"/>
      <c r="NJX46" s="925"/>
      <c r="NJY46" s="925"/>
      <c r="NJZ46" s="925"/>
      <c r="NKA46" s="925"/>
      <c r="NKB46" s="925"/>
      <c r="NKC46" s="925"/>
      <c r="NKD46" s="925"/>
      <c r="NKE46" s="925"/>
      <c r="NKF46" s="925"/>
      <c r="NKG46" s="925"/>
      <c r="NKH46" s="926"/>
      <c r="NKI46" s="924"/>
      <c r="NKJ46" s="925"/>
      <c r="NKK46" s="925"/>
      <c r="NKL46" s="925"/>
      <c r="NKM46" s="925"/>
      <c r="NKN46" s="925"/>
      <c r="NKO46" s="925"/>
      <c r="NKP46" s="925"/>
      <c r="NKQ46" s="925"/>
      <c r="NKR46" s="925"/>
      <c r="NKS46" s="925"/>
      <c r="NKT46" s="925"/>
      <c r="NKU46" s="925"/>
      <c r="NKV46" s="925"/>
      <c r="NKW46" s="925"/>
      <c r="NKX46" s="925"/>
      <c r="NKY46" s="925"/>
      <c r="NKZ46" s="925"/>
      <c r="NLA46" s="925"/>
      <c r="NLB46" s="926"/>
      <c r="NLC46" s="924"/>
      <c r="NLD46" s="925"/>
      <c r="NLE46" s="925"/>
      <c r="NLF46" s="925"/>
      <c r="NLG46" s="925"/>
      <c r="NLH46" s="925"/>
      <c r="NLI46" s="925"/>
      <c r="NLJ46" s="925"/>
      <c r="NLK46" s="925"/>
      <c r="NLL46" s="925"/>
      <c r="NLM46" s="925"/>
      <c r="NLN46" s="925"/>
      <c r="NLO46" s="925"/>
      <c r="NLP46" s="925"/>
      <c r="NLQ46" s="925"/>
      <c r="NLR46" s="925"/>
      <c r="NLS46" s="925"/>
      <c r="NLT46" s="925"/>
      <c r="NLU46" s="925"/>
      <c r="NLV46" s="926"/>
      <c r="NLW46" s="924"/>
      <c r="NLX46" s="925"/>
      <c r="NLY46" s="925"/>
      <c r="NLZ46" s="925"/>
      <c r="NMA46" s="925"/>
      <c r="NMB46" s="925"/>
      <c r="NMC46" s="925"/>
      <c r="NMD46" s="925"/>
      <c r="NME46" s="925"/>
      <c r="NMF46" s="925"/>
      <c r="NMG46" s="925"/>
      <c r="NMH46" s="925"/>
      <c r="NMI46" s="925"/>
      <c r="NMJ46" s="925"/>
      <c r="NMK46" s="925"/>
      <c r="NML46" s="925"/>
      <c r="NMM46" s="925"/>
      <c r="NMN46" s="925"/>
      <c r="NMO46" s="925"/>
      <c r="NMP46" s="926"/>
      <c r="NMQ46" s="924"/>
      <c r="NMR46" s="925"/>
      <c r="NMS46" s="925"/>
      <c r="NMT46" s="925"/>
      <c r="NMU46" s="925"/>
      <c r="NMV46" s="925"/>
      <c r="NMW46" s="925"/>
      <c r="NMX46" s="925"/>
      <c r="NMY46" s="925"/>
      <c r="NMZ46" s="925"/>
      <c r="NNA46" s="925"/>
      <c r="NNB46" s="925"/>
      <c r="NNC46" s="925"/>
      <c r="NND46" s="925"/>
      <c r="NNE46" s="925"/>
      <c r="NNF46" s="925"/>
      <c r="NNG46" s="925"/>
      <c r="NNH46" s="925"/>
      <c r="NNI46" s="925"/>
      <c r="NNJ46" s="926"/>
      <c r="NNK46" s="924"/>
      <c r="NNL46" s="925"/>
      <c r="NNM46" s="925"/>
      <c r="NNN46" s="925"/>
      <c r="NNO46" s="925"/>
      <c r="NNP46" s="925"/>
      <c r="NNQ46" s="925"/>
      <c r="NNR46" s="925"/>
      <c r="NNS46" s="925"/>
      <c r="NNT46" s="925"/>
      <c r="NNU46" s="925"/>
      <c r="NNV46" s="925"/>
      <c r="NNW46" s="925"/>
      <c r="NNX46" s="925"/>
      <c r="NNY46" s="925"/>
      <c r="NNZ46" s="925"/>
      <c r="NOA46" s="925"/>
      <c r="NOB46" s="925"/>
      <c r="NOC46" s="925"/>
      <c r="NOD46" s="926"/>
      <c r="NOE46" s="924"/>
      <c r="NOF46" s="925"/>
      <c r="NOG46" s="925"/>
      <c r="NOH46" s="925"/>
      <c r="NOI46" s="925"/>
      <c r="NOJ46" s="925"/>
      <c r="NOK46" s="925"/>
      <c r="NOL46" s="925"/>
      <c r="NOM46" s="925"/>
      <c r="NON46" s="925"/>
      <c r="NOO46" s="925"/>
      <c r="NOP46" s="925"/>
      <c r="NOQ46" s="925"/>
      <c r="NOR46" s="925"/>
      <c r="NOS46" s="925"/>
      <c r="NOT46" s="925"/>
      <c r="NOU46" s="925"/>
      <c r="NOV46" s="925"/>
      <c r="NOW46" s="925"/>
      <c r="NOX46" s="926"/>
      <c r="NOY46" s="924"/>
      <c r="NOZ46" s="925"/>
      <c r="NPA46" s="925"/>
      <c r="NPB46" s="925"/>
      <c r="NPC46" s="925"/>
      <c r="NPD46" s="925"/>
      <c r="NPE46" s="925"/>
      <c r="NPF46" s="925"/>
      <c r="NPG46" s="925"/>
      <c r="NPH46" s="925"/>
      <c r="NPI46" s="925"/>
      <c r="NPJ46" s="925"/>
      <c r="NPK46" s="925"/>
      <c r="NPL46" s="925"/>
      <c r="NPM46" s="925"/>
      <c r="NPN46" s="925"/>
      <c r="NPO46" s="925"/>
      <c r="NPP46" s="925"/>
      <c r="NPQ46" s="925"/>
      <c r="NPR46" s="926"/>
      <c r="NPS46" s="924"/>
      <c r="NPT46" s="925"/>
      <c r="NPU46" s="925"/>
      <c r="NPV46" s="925"/>
      <c r="NPW46" s="925"/>
      <c r="NPX46" s="925"/>
      <c r="NPY46" s="925"/>
      <c r="NPZ46" s="925"/>
      <c r="NQA46" s="925"/>
      <c r="NQB46" s="925"/>
      <c r="NQC46" s="925"/>
      <c r="NQD46" s="925"/>
      <c r="NQE46" s="925"/>
      <c r="NQF46" s="925"/>
      <c r="NQG46" s="925"/>
      <c r="NQH46" s="925"/>
      <c r="NQI46" s="925"/>
      <c r="NQJ46" s="925"/>
      <c r="NQK46" s="925"/>
      <c r="NQL46" s="926"/>
      <c r="NQM46" s="924"/>
      <c r="NQN46" s="925"/>
      <c r="NQO46" s="925"/>
      <c r="NQP46" s="925"/>
      <c r="NQQ46" s="925"/>
      <c r="NQR46" s="925"/>
      <c r="NQS46" s="925"/>
      <c r="NQT46" s="925"/>
      <c r="NQU46" s="925"/>
      <c r="NQV46" s="925"/>
      <c r="NQW46" s="925"/>
      <c r="NQX46" s="925"/>
      <c r="NQY46" s="925"/>
      <c r="NQZ46" s="925"/>
      <c r="NRA46" s="925"/>
      <c r="NRB46" s="925"/>
      <c r="NRC46" s="925"/>
      <c r="NRD46" s="925"/>
      <c r="NRE46" s="925"/>
      <c r="NRF46" s="926"/>
      <c r="NRG46" s="924"/>
      <c r="NRH46" s="925"/>
      <c r="NRI46" s="925"/>
      <c r="NRJ46" s="925"/>
      <c r="NRK46" s="925"/>
      <c r="NRL46" s="925"/>
      <c r="NRM46" s="925"/>
      <c r="NRN46" s="925"/>
      <c r="NRO46" s="925"/>
      <c r="NRP46" s="925"/>
      <c r="NRQ46" s="925"/>
      <c r="NRR46" s="925"/>
      <c r="NRS46" s="925"/>
      <c r="NRT46" s="925"/>
      <c r="NRU46" s="925"/>
      <c r="NRV46" s="925"/>
      <c r="NRW46" s="925"/>
      <c r="NRX46" s="925"/>
      <c r="NRY46" s="925"/>
      <c r="NRZ46" s="926"/>
      <c r="NSA46" s="924"/>
      <c r="NSB46" s="925"/>
      <c r="NSC46" s="925"/>
      <c r="NSD46" s="925"/>
      <c r="NSE46" s="925"/>
      <c r="NSF46" s="925"/>
      <c r="NSG46" s="925"/>
      <c r="NSH46" s="925"/>
      <c r="NSI46" s="925"/>
      <c r="NSJ46" s="925"/>
      <c r="NSK46" s="925"/>
      <c r="NSL46" s="925"/>
      <c r="NSM46" s="925"/>
      <c r="NSN46" s="925"/>
      <c r="NSO46" s="925"/>
      <c r="NSP46" s="925"/>
      <c r="NSQ46" s="925"/>
      <c r="NSR46" s="925"/>
      <c r="NSS46" s="925"/>
      <c r="NST46" s="926"/>
      <c r="NSU46" s="924"/>
      <c r="NSV46" s="925"/>
      <c r="NSW46" s="925"/>
      <c r="NSX46" s="925"/>
      <c r="NSY46" s="925"/>
      <c r="NSZ46" s="925"/>
      <c r="NTA46" s="925"/>
      <c r="NTB46" s="925"/>
      <c r="NTC46" s="925"/>
      <c r="NTD46" s="925"/>
      <c r="NTE46" s="925"/>
      <c r="NTF46" s="925"/>
      <c r="NTG46" s="925"/>
      <c r="NTH46" s="925"/>
      <c r="NTI46" s="925"/>
      <c r="NTJ46" s="925"/>
      <c r="NTK46" s="925"/>
      <c r="NTL46" s="925"/>
      <c r="NTM46" s="925"/>
      <c r="NTN46" s="926"/>
      <c r="NTO46" s="924"/>
      <c r="NTP46" s="925"/>
      <c r="NTQ46" s="925"/>
      <c r="NTR46" s="925"/>
      <c r="NTS46" s="925"/>
      <c r="NTT46" s="925"/>
      <c r="NTU46" s="925"/>
      <c r="NTV46" s="925"/>
      <c r="NTW46" s="925"/>
      <c r="NTX46" s="925"/>
      <c r="NTY46" s="925"/>
      <c r="NTZ46" s="925"/>
      <c r="NUA46" s="925"/>
      <c r="NUB46" s="925"/>
      <c r="NUC46" s="925"/>
      <c r="NUD46" s="925"/>
      <c r="NUE46" s="925"/>
      <c r="NUF46" s="925"/>
      <c r="NUG46" s="925"/>
      <c r="NUH46" s="926"/>
      <c r="NUI46" s="924"/>
      <c r="NUJ46" s="925"/>
      <c r="NUK46" s="925"/>
      <c r="NUL46" s="925"/>
      <c r="NUM46" s="925"/>
      <c r="NUN46" s="925"/>
      <c r="NUO46" s="925"/>
      <c r="NUP46" s="925"/>
      <c r="NUQ46" s="925"/>
      <c r="NUR46" s="925"/>
      <c r="NUS46" s="925"/>
      <c r="NUT46" s="925"/>
      <c r="NUU46" s="925"/>
      <c r="NUV46" s="925"/>
      <c r="NUW46" s="925"/>
      <c r="NUX46" s="925"/>
      <c r="NUY46" s="925"/>
      <c r="NUZ46" s="925"/>
      <c r="NVA46" s="925"/>
      <c r="NVB46" s="926"/>
      <c r="NVC46" s="924"/>
      <c r="NVD46" s="925"/>
      <c r="NVE46" s="925"/>
      <c r="NVF46" s="925"/>
      <c r="NVG46" s="925"/>
      <c r="NVH46" s="925"/>
      <c r="NVI46" s="925"/>
      <c r="NVJ46" s="925"/>
      <c r="NVK46" s="925"/>
      <c r="NVL46" s="925"/>
      <c r="NVM46" s="925"/>
      <c r="NVN46" s="925"/>
      <c r="NVO46" s="925"/>
      <c r="NVP46" s="925"/>
      <c r="NVQ46" s="925"/>
      <c r="NVR46" s="925"/>
      <c r="NVS46" s="925"/>
      <c r="NVT46" s="925"/>
      <c r="NVU46" s="925"/>
      <c r="NVV46" s="926"/>
      <c r="NVW46" s="924"/>
      <c r="NVX46" s="925"/>
      <c r="NVY46" s="925"/>
      <c r="NVZ46" s="925"/>
      <c r="NWA46" s="925"/>
      <c r="NWB46" s="925"/>
      <c r="NWC46" s="925"/>
      <c r="NWD46" s="925"/>
      <c r="NWE46" s="925"/>
      <c r="NWF46" s="925"/>
      <c r="NWG46" s="925"/>
      <c r="NWH46" s="925"/>
      <c r="NWI46" s="925"/>
      <c r="NWJ46" s="925"/>
      <c r="NWK46" s="925"/>
      <c r="NWL46" s="925"/>
      <c r="NWM46" s="925"/>
      <c r="NWN46" s="925"/>
      <c r="NWO46" s="925"/>
      <c r="NWP46" s="926"/>
      <c r="NWQ46" s="924"/>
      <c r="NWR46" s="925"/>
      <c r="NWS46" s="925"/>
      <c r="NWT46" s="925"/>
      <c r="NWU46" s="925"/>
      <c r="NWV46" s="925"/>
      <c r="NWW46" s="925"/>
      <c r="NWX46" s="925"/>
      <c r="NWY46" s="925"/>
      <c r="NWZ46" s="925"/>
      <c r="NXA46" s="925"/>
      <c r="NXB46" s="925"/>
      <c r="NXC46" s="925"/>
      <c r="NXD46" s="925"/>
      <c r="NXE46" s="925"/>
      <c r="NXF46" s="925"/>
      <c r="NXG46" s="925"/>
      <c r="NXH46" s="925"/>
      <c r="NXI46" s="925"/>
      <c r="NXJ46" s="926"/>
      <c r="NXK46" s="924"/>
      <c r="NXL46" s="925"/>
      <c r="NXM46" s="925"/>
      <c r="NXN46" s="925"/>
      <c r="NXO46" s="925"/>
      <c r="NXP46" s="925"/>
      <c r="NXQ46" s="925"/>
      <c r="NXR46" s="925"/>
      <c r="NXS46" s="925"/>
      <c r="NXT46" s="925"/>
      <c r="NXU46" s="925"/>
      <c r="NXV46" s="925"/>
      <c r="NXW46" s="925"/>
      <c r="NXX46" s="925"/>
      <c r="NXY46" s="925"/>
      <c r="NXZ46" s="925"/>
      <c r="NYA46" s="925"/>
      <c r="NYB46" s="925"/>
      <c r="NYC46" s="925"/>
      <c r="NYD46" s="926"/>
      <c r="NYE46" s="924"/>
      <c r="NYF46" s="925"/>
      <c r="NYG46" s="925"/>
      <c r="NYH46" s="925"/>
      <c r="NYI46" s="925"/>
      <c r="NYJ46" s="925"/>
      <c r="NYK46" s="925"/>
      <c r="NYL46" s="925"/>
      <c r="NYM46" s="925"/>
      <c r="NYN46" s="925"/>
      <c r="NYO46" s="925"/>
      <c r="NYP46" s="925"/>
      <c r="NYQ46" s="925"/>
      <c r="NYR46" s="925"/>
      <c r="NYS46" s="925"/>
      <c r="NYT46" s="925"/>
      <c r="NYU46" s="925"/>
      <c r="NYV46" s="925"/>
      <c r="NYW46" s="925"/>
      <c r="NYX46" s="926"/>
      <c r="NYY46" s="924"/>
      <c r="NYZ46" s="925"/>
      <c r="NZA46" s="925"/>
      <c r="NZB46" s="925"/>
      <c r="NZC46" s="925"/>
      <c r="NZD46" s="925"/>
      <c r="NZE46" s="925"/>
      <c r="NZF46" s="925"/>
      <c r="NZG46" s="925"/>
      <c r="NZH46" s="925"/>
      <c r="NZI46" s="925"/>
      <c r="NZJ46" s="925"/>
      <c r="NZK46" s="925"/>
      <c r="NZL46" s="925"/>
      <c r="NZM46" s="925"/>
      <c r="NZN46" s="925"/>
      <c r="NZO46" s="925"/>
      <c r="NZP46" s="925"/>
      <c r="NZQ46" s="925"/>
      <c r="NZR46" s="926"/>
      <c r="NZS46" s="924"/>
      <c r="NZT46" s="925"/>
      <c r="NZU46" s="925"/>
      <c r="NZV46" s="925"/>
      <c r="NZW46" s="925"/>
      <c r="NZX46" s="925"/>
      <c r="NZY46" s="925"/>
      <c r="NZZ46" s="925"/>
      <c r="OAA46" s="925"/>
      <c r="OAB46" s="925"/>
      <c r="OAC46" s="925"/>
      <c r="OAD46" s="925"/>
      <c r="OAE46" s="925"/>
      <c r="OAF46" s="925"/>
      <c r="OAG46" s="925"/>
      <c r="OAH46" s="925"/>
      <c r="OAI46" s="925"/>
      <c r="OAJ46" s="925"/>
      <c r="OAK46" s="925"/>
      <c r="OAL46" s="926"/>
      <c r="OAM46" s="924"/>
      <c r="OAN46" s="925"/>
      <c r="OAO46" s="925"/>
      <c r="OAP46" s="925"/>
      <c r="OAQ46" s="925"/>
      <c r="OAR46" s="925"/>
      <c r="OAS46" s="925"/>
      <c r="OAT46" s="925"/>
      <c r="OAU46" s="925"/>
      <c r="OAV46" s="925"/>
      <c r="OAW46" s="925"/>
      <c r="OAX46" s="925"/>
      <c r="OAY46" s="925"/>
      <c r="OAZ46" s="925"/>
      <c r="OBA46" s="925"/>
      <c r="OBB46" s="925"/>
      <c r="OBC46" s="925"/>
      <c r="OBD46" s="925"/>
      <c r="OBE46" s="925"/>
      <c r="OBF46" s="926"/>
      <c r="OBG46" s="924"/>
      <c r="OBH46" s="925"/>
      <c r="OBI46" s="925"/>
      <c r="OBJ46" s="925"/>
      <c r="OBK46" s="925"/>
      <c r="OBL46" s="925"/>
      <c r="OBM46" s="925"/>
      <c r="OBN46" s="925"/>
      <c r="OBO46" s="925"/>
      <c r="OBP46" s="925"/>
      <c r="OBQ46" s="925"/>
      <c r="OBR46" s="925"/>
      <c r="OBS46" s="925"/>
      <c r="OBT46" s="925"/>
      <c r="OBU46" s="925"/>
      <c r="OBV46" s="925"/>
      <c r="OBW46" s="925"/>
      <c r="OBX46" s="925"/>
      <c r="OBY46" s="925"/>
      <c r="OBZ46" s="926"/>
      <c r="OCA46" s="924"/>
      <c r="OCB46" s="925"/>
      <c r="OCC46" s="925"/>
      <c r="OCD46" s="925"/>
      <c r="OCE46" s="925"/>
      <c r="OCF46" s="925"/>
      <c r="OCG46" s="925"/>
      <c r="OCH46" s="925"/>
      <c r="OCI46" s="925"/>
      <c r="OCJ46" s="925"/>
      <c r="OCK46" s="925"/>
      <c r="OCL46" s="925"/>
      <c r="OCM46" s="925"/>
      <c r="OCN46" s="925"/>
      <c r="OCO46" s="925"/>
      <c r="OCP46" s="925"/>
      <c r="OCQ46" s="925"/>
      <c r="OCR46" s="925"/>
      <c r="OCS46" s="925"/>
      <c r="OCT46" s="926"/>
      <c r="OCU46" s="924"/>
      <c r="OCV46" s="925"/>
      <c r="OCW46" s="925"/>
      <c r="OCX46" s="925"/>
      <c r="OCY46" s="925"/>
      <c r="OCZ46" s="925"/>
      <c r="ODA46" s="925"/>
      <c r="ODB46" s="925"/>
      <c r="ODC46" s="925"/>
      <c r="ODD46" s="925"/>
      <c r="ODE46" s="925"/>
      <c r="ODF46" s="925"/>
      <c r="ODG46" s="925"/>
      <c r="ODH46" s="925"/>
      <c r="ODI46" s="925"/>
      <c r="ODJ46" s="925"/>
      <c r="ODK46" s="925"/>
      <c r="ODL46" s="925"/>
      <c r="ODM46" s="925"/>
      <c r="ODN46" s="926"/>
      <c r="ODO46" s="924"/>
      <c r="ODP46" s="925"/>
      <c r="ODQ46" s="925"/>
      <c r="ODR46" s="925"/>
      <c r="ODS46" s="925"/>
      <c r="ODT46" s="925"/>
      <c r="ODU46" s="925"/>
      <c r="ODV46" s="925"/>
      <c r="ODW46" s="925"/>
      <c r="ODX46" s="925"/>
      <c r="ODY46" s="925"/>
      <c r="ODZ46" s="925"/>
      <c r="OEA46" s="925"/>
      <c r="OEB46" s="925"/>
      <c r="OEC46" s="925"/>
      <c r="OED46" s="925"/>
      <c r="OEE46" s="925"/>
      <c r="OEF46" s="925"/>
      <c r="OEG46" s="925"/>
      <c r="OEH46" s="926"/>
      <c r="OEI46" s="924"/>
      <c r="OEJ46" s="925"/>
      <c r="OEK46" s="925"/>
      <c r="OEL46" s="925"/>
      <c r="OEM46" s="925"/>
      <c r="OEN46" s="925"/>
      <c r="OEO46" s="925"/>
      <c r="OEP46" s="925"/>
      <c r="OEQ46" s="925"/>
      <c r="OER46" s="925"/>
      <c r="OES46" s="925"/>
      <c r="OET46" s="925"/>
      <c r="OEU46" s="925"/>
      <c r="OEV46" s="925"/>
      <c r="OEW46" s="925"/>
      <c r="OEX46" s="925"/>
      <c r="OEY46" s="925"/>
      <c r="OEZ46" s="925"/>
      <c r="OFA46" s="925"/>
      <c r="OFB46" s="926"/>
      <c r="OFC46" s="924"/>
      <c r="OFD46" s="925"/>
      <c r="OFE46" s="925"/>
      <c r="OFF46" s="925"/>
      <c r="OFG46" s="925"/>
      <c r="OFH46" s="925"/>
      <c r="OFI46" s="925"/>
      <c r="OFJ46" s="925"/>
      <c r="OFK46" s="925"/>
      <c r="OFL46" s="925"/>
      <c r="OFM46" s="925"/>
      <c r="OFN46" s="925"/>
      <c r="OFO46" s="925"/>
      <c r="OFP46" s="925"/>
      <c r="OFQ46" s="925"/>
      <c r="OFR46" s="925"/>
      <c r="OFS46" s="925"/>
      <c r="OFT46" s="925"/>
      <c r="OFU46" s="925"/>
      <c r="OFV46" s="926"/>
      <c r="OFW46" s="924"/>
      <c r="OFX46" s="925"/>
      <c r="OFY46" s="925"/>
      <c r="OFZ46" s="925"/>
      <c r="OGA46" s="925"/>
      <c r="OGB46" s="925"/>
      <c r="OGC46" s="925"/>
      <c r="OGD46" s="925"/>
      <c r="OGE46" s="925"/>
      <c r="OGF46" s="925"/>
      <c r="OGG46" s="925"/>
      <c r="OGH46" s="925"/>
      <c r="OGI46" s="925"/>
      <c r="OGJ46" s="925"/>
      <c r="OGK46" s="925"/>
      <c r="OGL46" s="925"/>
      <c r="OGM46" s="925"/>
      <c r="OGN46" s="925"/>
      <c r="OGO46" s="925"/>
      <c r="OGP46" s="926"/>
      <c r="OGQ46" s="924"/>
      <c r="OGR46" s="925"/>
      <c r="OGS46" s="925"/>
      <c r="OGT46" s="925"/>
      <c r="OGU46" s="925"/>
      <c r="OGV46" s="925"/>
      <c r="OGW46" s="925"/>
      <c r="OGX46" s="925"/>
      <c r="OGY46" s="925"/>
      <c r="OGZ46" s="925"/>
      <c r="OHA46" s="925"/>
      <c r="OHB46" s="925"/>
      <c r="OHC46" s="925"/>
      <c r="OHD46" s="925"/>
      <c r="OHE46" s="925"/>
      <c r="OHF46" s="925"/>
      <c r="OHG46" s="925"/>
      <c r="OHH46" s="925"/>
      <c r="OHI46" s="925"/>
      <c r="OHJ46" s="926"/>
      <c r="OHK46" s="924"/>
      <c r="OHL46" s="925"/>
      <c r="OHM46" s="925"/>
      <c r="OHN46" s="925"/>
      <c r="OHO46" s="925"/>
      <c r="OHP46" s="925"/>
      <c r="OHQ46" s="925"/>
      <c r="OHR46" s="925"/>
      <c r="OHS46" s="925"/>
      <c r="OHT46" s="925"/>
      <c r="OHU46" s="925"/>
      <c r="OHV46" s="925"/>
      <c r="OHW46" s="925"/>
      <c r="OHX46" s="925"/>
      <c r="OHY46" s="925"/>
      <c r="OHZ46" s="925"/>
      <c r="OIA46" s="925"/>
      <c r="OIB46" s="925"/>
      <c r="OIC46" s="925"/>
      <c r="OID46" s="926"/>
      <c r="OIE46" s="924"/>
      <c r="OIF46" s="925"/>
      <c r="OIG46" s="925"/>
      <c r="OIH46" s="925"/>
      <c r="OII46" s="925"/>
      <c r="OIJ46" s="925"/>
      <c r="OIK46" s="925"/>
      <c r="OIL46" s="925"/>
      <c r="OIM46" s="925"/>
      <c r="OIN46" s="925"/>
      <c r="OIO46" s="925"/>
      <c r="OIP46" s="925"/>
      <c r="OIQ46" s="925"/>
      <c r="OIR46" s="925"/>
      <c r="OIS46" s="925"/>
      <c r="OIT46" s="925"/>
      <c r="OIU46" s="925"/>
      <c r="OIV46" s="925"/>
      <c r="OIW46" s="925"/>
      <c r="OIX46" s="926"/>
      <c r="OIY46" s="924"/>
      <c r="OIZ46" s="925"/>
      <c r="OJA46" s="925"/>
      <c r="OJB46" s="925"/>
      <c r="OJC46" s="925"/>
      <c r="OJD46" s="925"/>
      <c r="OJE46" s="925"/>
      <c r="OJF46" s="925"/>
      <c r="OJG46" s="925"/>
      <c r="OJH46" s="925"/>
      <c r="OJI46" s="925"/>
      <c r="OJJ46" s="925"/>
      <c r="OJK46" s="925"/>
      <c r="OJL46" s="925"/>
      <c r="OJM46" s="925"/>
      <c r="OJN46" s="925"/>
      <c r="OJO46" s="925"/>
      <c r="OJP46" s="925"/>
      <c r="OJQ46" s="925"/>
      <c r="OJR46" s="926"/>
      <c r="OJS46" s="924"/>
      <c r="OJT46" s="925"/>
      <c r="OJU46" s="925"/>
      <c r="OJV46" s="925"/>
      <c r="OJW46" s="925"/>
      <c r="OJX46" s="925"/>
      <c r="OJY46" s="925"/>
      <c r="OJZ46" s="925"/>
      <c r="OKA46" s="925"/>
      <c r="OKB46" s="925"/>
      <c r="OKC46" s="925"/>
      <c r="OKD46" s="925"/>
      <c r="OKE46" s="925"/>
      <c r="OKF46" s="925"/>
      <c r="OKG46" s="925"/>
      <c r="OKH46" s="925"/>
      <c r="OKI46" s="925"/>
      <c r="OKJ46" s="925"/>
      <c r="OKK46" s="925"/>
      <c r="OKL46" s="926"/>
      <c r="OKM46" s="924"/>
      <c r="OKN46" s="925"/>
      <c r="OKO46" s="925"/>
      <c r="OKP46" s="925"/>
      <c r="OKQ46" s="925"/>
      <c r="OKR46" s="925"/>
      <c r="OKS46" s="925"/>
      <c r="OKT46" s="925"/>
      <c r="OKU46" s="925"/>
      <c r="OKV46" s="925"/>
      <c r="OKW46" s="925"/>
      <c r="OKX46" s="925"/>
      <c r="OKY46" s="925"/>
      <c r="OKZ46" s="925"/>
      <c r="OLA46" s="925"/>
      <c r="OLB46" s="925"/>
      <c r="OLC46" s="925"/>
      <c r="OLD46" s="925"/>
      <c r="OLE46" s="925"/>
      <c r="OLF46" s="926"/>
      <c r="OLG46" s="924"/>
      <c r="OLH46" s="925"/>
      <c r="OLI46" s="925"/>
      <c r="OLJ46" s="925"/>
      <c r="OLK46" s="925"/>
      <c r="OLL46" s="925"/>
      <c r="OLM46" s="925"/>
      <c r="OLN46" s="925"/>
      <c r="OLO46" s="925"/>
      <c r="OLP46" s="925"/>
      <c r="OLQ46" s="925"/>
      <c r="OLR46" s="925"/>
      <c r="OLS46" s="925"/>
      <c r="OLT46" s="925"/>
      <c r="OLU46" s="925"/>
      <c r="OLV46" s="925"/>
      <c r="OLW46" s="925"/>
      <c r="OLX46" s="925"/>
      <c r="OLY46" s="925"/>
      <c r="OLZ46" s="926"/>
      <c r="OMA46" s="924"/>
      <c r="OMB46" s="925"/>
      <c r="OMC46" s="925"/>
      <c r="OMD46" s="925"/>
      <c r="OME46" s="925"/>
      <c r="OMF46" s="925"/>
      <c r="OMG46" s="925"/>
      <c r="OMH46" s="925"/>
      <c r="OMI46" s="925"/>
      <c r="OMJ46" s="925"/>
      <c r="OMK46" s="925"/>
      <c r="OML46" s="925"/>
      <c r="OMM46" s="925"/>
      <c r="OMN46" s="925"/>
      <c r="OMO46" s="925"/>
      <c r="OMP46" s="925"/>
      <c r="OMQ46" s="925"/>
      <c r="OMR46" s="925"/>
      <c r="OMS46" s="925"/>
      <c r="OMT46" s="926"/>
      <c r="OMU46" s="924"/>
      <c r="OMV46" s="925"/>
      <c r="OMW46" s="925"/>
      <c r="OMX46" s="925"/>
      <c r="OMY46" s="925"/>
      <c r="OMZ46" s="925"/>
      <c r="ONA46" s="925"/>
      <c r="ONB46" s="925"/>
      <c r="ONC46" s="925"/>
      <c r="OND46" s="925"/>
      <c r="ONE46" s="925"/>
      <c r="ONF46" s="925"/>
      <c r="ONG46" s="925"/>
      <c r="ONH46" s="925"/>
      <c r="ONI46" s="925"/>
      <c r="ONJ46" s="925"/>
      <c r="ONK46" s="925"/>
      <c r="ONL46" s="925"/>
      <c r="ONM46" s="925"/>
      <c r="ONN46" s="926"/>
      <c r="ONO46" s="924"/>
      <c r="ONP46" s="925"/>
      <c r="ONQ46" s="925"/>
      <c r="ONR46" s="925"/>
      <c r="ONS46" s="925"/>
      <c r="ONT46" s="925"/>
      <c r="ONU46" s="925"/>
      <c r="ONV46" s="925"/>
      <c r="ONW46" s="925"/>
      <c r="ONX46" s="925"/>
      <c r="ONY46" s="925"/>
      <c r="ONZ46" s="925"/>
      <c r="OOA46" s="925"/>
      <c r="OOB46" s="925"/>
      <c r="OOC46" s="925"/>
      <c r="OOD46" s="925"/>
      <c r="OOE46" s="925"/>
      <c r="OOF46" s="925"/>
      <c r="OOG46" s="925"/>
      <c r="OOH46" s="926"/>
      <c r="OOI46" s="924"/>
      <c r="OOJ46" s="925"/>
      <c r="OOK46" s="925"/>
      <c r="OOL46" s="925"/>
      <c r="OOM46" s="925"/>
      <c r="OON46" s="925"/>
      <c r="OOO46" s="925"/>
      <c r="OOP46" s="925"/>
      <c r="OOQ46" s="925"/>
      <c r="OOR46" s="925"/>
      <c r="OOS46" s="925"/>
      <c r="OOT46" s="925"/>
      <c r="OOU46" s="925"/>
      <c r="OOV46" s="925"/>
      <c r="OOW46" s="925"/>
      <c r="OOX46" s="925"/>
      <c r="OOY46" s="925"/>
      <c r="OOZ46" s="925"/>
      <c r="OPA46" s="925"/>
      <c r="OPB46" s="926"/>
      <c r="OPC46" s="924"/>
      <c r="OPD46" s="925"/>
      <c r="OPE46" s="925"/>
      <c r="OPF46" s="925"/>
      <c r="OPG46" s="925"/>
      <c r="OPH46" s="925"/>
      <c r="OPI46" s="925"/>
      <c r="OPJ46" s="925"/>
      <c r="OPK46" s="925"/>
      <c r="OPL46" s="925"/>
      <c r="OPM46" s="925"/>
      <c r="OPN46" s="925"/>
      <c r="OPO46" s="925"/>
      <c r="OPP46" s="925"/>
      <c r="OPQ46" s="925"/>
      <c r="OPR46" s="925"/>
      <c r="OPS46" s="925"/>
      <c r="OPT46" s="925"/>
      <c r="OPU46" s="925"/>
      <c r="OPV46" s="926"/>
      <c r="OPW46" s="924"/>
      <c r="OPX46" s="925"/>
      <c r="OPY46" s="925"/>
      <c r="OPZ46" s="925"/>
      <c r="OQA46" s="925"/>
      <c r="OQB46" s="925"/>
      <c r="OQC46" s="925"/>
      <c r="OQD46" s="925"/>
      <c r="OQE46" s="925"/>
      <c r="OQF46" s="925"/>
      <c r="OQG46" s="925"/>
      <c r="OQH46" s="925"/>
      <c r="OQI46" s="925"/>
      <c r="OQJ46" s="925"/>
      <c r="OQK46" s="925"/>
      <c r="OQL46" s="925"/>
      <c r="OQM46" s="925"/>
      <c r="OQN46" s="925"/>
      <c r="OQO46" s="925"/>
      <c r="OQP46" s="926"/>
      <c r="OQQ46" s="924"/>
      <c r="OQR46" s="925"/>
      <c r="OQS46" s="925"/>
      <c r="OQT46" s="925"/>
      <c r="OQU46" s="925"/>
      <c r="OQV46" s="925"/>
      <c r="OQW46" s="925"/>
      <c r="OQX46" s="925"/>
      <c r="OQY46" s="925"/>
      <c r="OQZ46" s="925"/>
      <c r="ORA46" s="925"/>
      <c r="ORB46" s="925"/>
      <c r="ORC46" s="925"/>
      <c r="ORD46" s="925"/>
      <c r="ORE46" s="925"/>
      <c r="ORF46" s="925"/>
      <c r="ORG46" s="925"/>
      <c r="ORH46" s="925"/>
      <c r="ORI46" s="925"/>
      <c r="ORJ46" s="926"/>
      <c r="ORK46" s="924"/>
      <c r="ORL46" s="925"/>
      <c r="ORM46" s="925"/>
      <c r="ORN46" s="925"/>
      <c r="ORO46" s="925"/>
      <c r="ORP46" s="925"/>
      <c r="ORQ46" s="925"/>
      <c r="ORR46" s="925"/>
      <c r="ORS46" s="925"/>
      <c r="ORT46" s="925"/>
      <c r="ORU46" s="925"/>
      <c r="ORV46" s="925"/>
      <c r="ORW46" s="925"/>
      <c r="ORX46" s="925"/>
      <c r="ORY46" s="925"/>
      <c r="ORZ46" s="925"/>
      <c r="OSA46" s="925"/>
      <c r="OSB46" s="925"/>
      <c r="OSC46" s="925"/>
      <c r="OSD46" s="926"/>
      <c r="OSE46" s="924"/>
      <c r="OSF46" s="925"/>
      <c r="OSG46" s="925"/>
      <c r="OSH46" s="925"/>
      <c r="OSI46" s="925"/>
      <c r="OSJ46" s="925"/>
      <c r="OSK46" s="925"/>
      <c r="OSL46" s="925"/>
      <c r="OSM46" s="925"/>
      <c r="OSN46" s="925"/>
      <c r="OSO46" s="925"/>
      <c r="OSP46" s="925"/>
      <c r="OSQ46" s="925"/>
      <c r="OSR46" s="925"/>
      <c r="OSS46" s="925"/>
      <c r="OST46" s="925"/>
      <c r="OSU46" s="925"/>
      <c r="OSV46" s="925"/>
      <c r="OSW46" s="925"/>
      <c r="OSX46" s="926"/>
      <c r="OSY46" s="924"/>
      <c r="OSZ46" s="925"/>
      <c r="OTA46" s="925"/>
      <c r="OTB46" s="925"/>
      <c r="OTC46" s="925"/>
      <c r="OTD46" s="925"/>
      <c r="OTE46" s="925"/>
      <c r="OTF46" s="925"/>
      <c r="OTG46" s="925"/>
      <c r="OTH46" s="925"/>
      <c r="OTI46" s="925"/>
      <c r="OTJ46" s="925"/>
      <c r="OTK46" s="925"/>
      <c r="OTL46" s="925"/>
      <c r="OTM46" s="925"/>
      <c r="OTN46" s="925"/>
      <c r="OTO46" s="925"/>
      <c r="OTP46" s="925"/>
      <c r="OTQ46" s="925"/>
      <c r="OTR46" s="926"/>
      <c r="OTS46" s="924"/>
      <c r="OTT46" s="925"/>
      <c r="OTU46" s="925"/>
      <c r="OTV46" s="925"/>
      <c r="OTW46" s="925"/>
      <c r="OTX46" s="925"/>
      <c r="OTY46" s="925"/>
      <c r="OTZ46" s="925"/>
      <c r="OUA46" s="925"/>
      <c r="OUB46" s="925"/>
      <c r="OUC46" s="925"/>
      <c r="OUD46" s="925"/>
      <c r="OUE46" s="925"/>
      <c r="OUF46" s="925"/>
      <c r="OUG46" s="925"/>
      <c r="OUH46" s="925"/>
      <c r="OUI46" s="925"/>
      <c r="OUJ46" s="925"/>
      <c r="OUK46" s="925"/>
      <c r="OUL46" s="926"/>
      <c r="OUM46" s="924"/>
      <c r="OUN46" s="925"/>
      <c r="OUO46" s="925"/>
      <c r="OUP46" s="925"/>
      <c r="OUQ46" s="925"/>
      <c r="OUR46" s="925"/>
      <c r="OUS46" s="925"/>
      <c r="OUT46" s="925"/>
      <c r="OUU46" s="925"/>
      <c r="OUV46" s="925"/>
      <c r="OUW46" s="925"/>
      <c r="OUX46" s="925"/>
      <c r="OUY46" s="925"/>
      <c r="OUZ46" s="925"/>
      <c r="OVA46" s="925"/>
      <c r="OVB46" s="925"/>
      <c r="OVC46" s="925"/>
      <c r="OVD46" s="925"/>
      <c r="OVE46" s="925"/>
      <c r="OVF46" s="926"/>
      <c r="OVG46" s="924"/>
      <c r="OVH46" s="925"/>
      <c r="OVI46" s="925"/>
      <c r="OVJ46" s="925"/>
      <c r="OVK46" s="925"/>
      <c r="OVL46" s="925"/>
      <c r="OVM46" s="925"/>
      <c r="OVN46" s="925"/>
      <c r="OVO46" s="925"/>
      <c r="OVP46" s="925"/>
      <c r="OVQ46" s="925"/>
      <c r="OVR46" s="925"/>
      <c r="OVS46" s="925"/>
      <c r="OVT46" s="925"/>
      <c r="OVU46" s="925"/>
      <c r="OVV46" s="925"/>
      <c r="OVW46" s="925"/>
      <c r="OVX46" s="925"/>
      <c r="OVY46" s="925"/>
      <c r="OVZ46" s="926"/>
      <c r="OWA46" s="924"/>
      <c r="OWB46" s="925"/>
      <c r="OWC46" s="925"/>
      <c r="OWD46" s="925"/>
      <c r="OWE46" s="925"/>
      <c r="OWF46" s="925"/>
      <c r="OWG46" s="925"/>
      <c r="OWH46" s="925"/>
      <c r="OWI46" s="925"/>
      <c r="OWJ46" s="925"/>
      <c r="OWK46" s="925"/>
      <c r="OWL46" s="925"/>
      <c r="OWM46" s="925"/>
      <c r="OWN46" s="925"/>
      <c r="OWO46" s="925"/>
      <c r="OWP46" s="925"/>
      <c r="OWQ46" s="925"/>
      <c r="OWR46" s="925"/>
      <c r="OWS46" s="925"/>
      <c r="OWT46" s="926"/>
      <c r="OWU46" s="924"/>
      <c r="OWV46" s="925"/>
      <c r="OWW46" s="925"/>
      <c r="OWX46" s="925"/>
      <c r="OWY46" s="925"/>
      <c r="OWZ46" s="925"/>
      <c r="OXA46" s="925"/>
      <c r="OXB46" s="925"/>
      <c r="OXC46" s="925"/>
      <c r="OXD46" s="925"/>
      <c r="OXE46" s="925"/>
      <c r="OXF46" s="925"/>
      <c r="OXG46" s="925"/>
      <c r="OXH46" s="925"/>
      <c r="OXI46" s="925"/>
      <c r="OXJ46" s="925"/>
      <c r="OXK46" s="925"/>
      <c r="OXL46" s="925"/>
      <c r="OXM46" s="925"/>
      <c r="OXN46" s="926"/>
      <c r="OXO46" s="924"/>
      <c r="OXP46" s="925"/>
      <c r="OXQ46" s="925"/>
      <c r="OXR46" s="925"/>
      <c r="OXS46" s="925"/>
      <c r="OXT46" s="925"/>
      <c r="OXU46" s="925"/>
      <c r="OXV46" s="925"/>
      <c r="OXW46" s="925"/>
      <c r="OXX46" s="925"/>
      <c r="OXY46" s="925"/>
      <c r="OXZ46" s="925"/>
      <c r="OYA46" s="925"/>
      <c r="OYB46" s="925"/>
      <c r="OYC46" s="925"/>
      <c r="OYD46" s="925"/>
      <c r="OYE46" s="925"/>
      <c r="OYF46" s="925"/>
      <c r="OYG46" s="925"/>
      <c r="OYH46" s="926"/>
      <c r="OYI46" s="924"/>
      <c r="OYJ46" s="925"/>
      <c r="OYK46" s="925"/>
      <c r="OYL46" s="925"/>
      <c r="OYM46" s="925"/>
      <c r="OYN46" s="925"/>
      <c r="OYO46" s="925"/>
      <c r="OYP46" s="925"/>
      <c r="OYQ46" s="925"/>
      <c r="OYR46" s="925"/>
      <c r="OYS46" s="925"/>
      <c r="OYT46" s="925"/>
      <c r="OYU46" s="925"/>
      <c r="OYV46" s="925"/>
      <c r="OYW46" s="925"/>
      <c r="OYX46" s="925"/>
      <c r="OYY46" s="925"/>
      <c r="OYZ46" s="925"/>
      <c r="OZA46" s="925"/>
      <c r="OZB46" s="926"/>
      <c r="OZC46" s="924"/>
      <c r="OZD46" s="925"/>
      <c r="OZE46" s="925"/>
      <c r="OZF46" s="925"/>
      <c r="OZG46" s="925"/>
      <c r="OZH46" s="925"/>
      <c r="OZI46" s="925"/>
      <c r="OZJ46" s="925"/>
      <c r="OZK46" s="925"/>
      <c r="OZL46" s="925"/>
      <c r="OZM46" s="925"/>
      <c r="OZN46" s="925"/>
      <c r="OZO46" s="925"/>
      <c r="OZP46" s="925"/>
      <c r="OZQ46" s="925"/>
      <c r="OZR46" s="925"/>
      <c r="OZS46" s="925"/>
      <c r="OZT46" s="925"/>
      <c r="OZU46" s="925"/>
      <c r="OZV46" s="926"/>
      <c r="OZW46" s="924"/>
      <c r="OZX46" s="925"/>
      <c r="OZY46" s="925"/>
      <c r="OZZ46" s="925"/>
      <c r="PAA46" s="925"/>
      <c r="PAB46" s="925"/>
      <c r="PAC46" s="925"/>
      <c r="PAD46" s="925"/>
      <c r="PAE46" s="925"/>
      <c r="PAF46" s="925"/>
      <c r="PAG46" s="925"/>
      <c r="PAH46" s="925"/>
      <c r="PAI46" s="925"/>
      <c r="PAJ46" s="925"/>
      <c r="PAK46" s="925"/>
      <c r="PAL46" s="925"/>
      <c r="PAM46" s="925"/>
      <c r="PAN46" s="925"/>
      <c r="PAO46" s="925"/>
      <c r="PAP46" s="926"/>
      <c r="PAQ46" s="924"/>
      <c r="PAR46" s="925"/>
      <c r="PAS46" s="925"/>
      <c r="PAT46" s="925"/>
      <c r="PAU46" s="925"/>
      <c r="PAV46" s="925"/>
      <c r="PAW46" s="925"/>
      <c r="PAX46" s="925"/>
      <c r="PAY46" s="925"/>
      <c r="PAZ46" s="925"/>
      <c r="PBA46" s="925"/>
      <c r="PBB46" s="925"/>
      <c r="PBC46" s="925"/>
      <c r="PBD46" s="925"/>
      <c r="PBE46" s="925"/>
      <c r="PBF46" s="925"/>
      <c r="PBG46" s="925"/>
      <c r="PBH46" s="925"/>
      <c r="PBI46" s="925"/>
      <c r="PBJ46" s="926"/>
      <c r="PBK46" s="924"/>
      <c r="PBL46" s="925"/>
      <c r="PBM46" s="925"/>
      <c r="PBN46" s="925"/>
      <c r="PBO46" s="925"/>
      <c r="PBP46" s="925"/>
      <c r="PBQ46" s="925"/>
      <c r="PBR46" s="925"/>
      <c r="PBS46" s="925"/>
      <c r="PBT46" s="925"/>
      <c r="PBU46" s="925"/>
      <c r="PBV46" s="925"/>
      <c r="PBW46" s="925"/>
      <c r="PBX46" s="925"/>
      <c r="PBY46" s="925"/>
      <c r="PBZ46" s="925"/>
      <c r="PCA46" s="925"/>
      <c r="PCB46" s="925"/>
      <c r="PCC46" s="925"/>
      <c r="PCD46" s="926"/>
      <c r="PCE46" s="924"/>
      <c r="PCF46" s="925"/>
      <c r="PCG46" s="925"/>
      <c r="PCH46" s="925"/>
      <c r="PCI46" s="925"/>
      <c r="PCJ46" s="925"/>
      <c r="PCK46" s="925"/>
      <c r="PCL46" s="925"/>
      <c r="PCM46" s="925"/>
      <c r="PCN46" s="925"/>
      <c r="PCO46" s="925"/>
      <c r="PCP46" s="925"/>
      <c r="PCQ46" s="925"/>
      <c r="PCR46" s="925"/>
      <c r="PCS46" s="925"/>
      <c r="PCT46" s="925"/>
      <c r="PCU46" s="925"/>
      <c r="PCV46" s="925"/>
      <c r="PCW46" s="925"/>
      <c r="PCX46" s="926"/>
      <c r="PCY46" s="924"/>
      <c r="PCZ46" s="925"/>
      <c r="PDA46" s="925"/>
      <c r="PDB46" s="925"/>
      <c r="PDC46" s="925"/>
      <c r="PDD46" s="925"/>
      <c r="PDE46" s="925"/>
      <c r="PDF46" s="925"/>
      <c r="PDG46" s="925"/>
      <c r="PDH46" s="925"/>
      <c r="PDI46" s="925"/>
      <c r="PDJ46" s="925"/>
      <c r="PDK46" s="925"/>
      <c r="PDL46" s="925"/>
      <c r="PDM46" s="925"/>
      <c r="PDN46" s="925"/>
      <c r="PDO46" s="925"/>
      <c r="PDP46" s="925"/>
      <c r="PDQ46" s="925"/>
      <c r="PDR46" s="926"/>
      <c r="PDS46" s="924"/>
      <c r="PDT46" s="925"/>
      <c r="PDU46" s="925"/>
      <c r="PDV46" s="925"/>
      <c r="PDW46" s="925"/>
      <c r="PDX46" s="925"/>
      <c r="PDY46" s="925"/>
      <c r="PDZ46" s="925"/>
      <c r="PEA46" s="925"/>
      <c r="PEB46" s="925"/>
      <c r="PEC46" s="925"/>
      <c r="PED46" s="925"/>
      <c r="PEE46" s="925"/>
      <c r="PEF46" s="925"/>
      <c r="PEG46" s="925"/>
      <c r="PEH46" s="925"/>
      <c r="PEI46" s="925"/>
      <c r="PEJ46" s="925"/>
      <c r="PEK46" s="925"/>
      <c r="PEL46" s="926"/>
      <c r="PEM46" s="924"/>
      <c r="PEN46" s="925"/>
      <c r="PEO46" s="925"/>
      <c r="PEP46" s="925"/>
      <c r="PEQ46" s="925"/>
      <c r="PER46" s="925"/>
      <c r="PES46" s="925"/>
      <c r="PET46" s="925"/>
      <c r="PEU46" s="925"/>
      <c r="PEV46" s="925"/>
      <c r="PEW46" s="925"/>
      <c r="PEX46" s="925"/>
      <c r="PEY46" s="925"/>
      <c r="PEZ46" s="925"/>
      <c r="PFA46" s="925"/>
      <c r="PFB46" s="925"/>
      <c r="PFC46" s="925"/>
      <c r="PFD46" s="925"/>
      <c r="PFE46" s="925"/>
      <c r="PFF46" s="926"/>
      <c r="PFG46" s="924"/>
      <c r="PFH46" s="925"/>
      <c r="PFI46" s="925"/>
      <c r="PFJ46" s="925"/>
      <c r="PFK46" s="925"/>
      <c r="PFL46" s="925"/>
      <c r="PFM46" s="925"/>
      <c r="PFN46" s="925"/>
      <c r="PFO46" s="925"/>
      <c r="PFP46" s="925"/>
      <c r="PFQ46" s="925"/>
      <c r="PFR46" s="925"/>
      <c r="PFS46" s="925"/>
      <c r="PFT46" s="925"/>
      <c r="PFU46" s="925"/>
      <c r="PFV46" s="925"/>
      <c r="PFW46" s="925"/>
      <c r="PFX46" s="925"/>
      <c r="PFY46" s="925"/>
      <c r="PFZ46" s="926"/>
      <c r="PGA46" s="924"/>
      <c r="PGB46" s="925"/>
      <c r="PGC46" s="925"/>
      <c r="PGD46" s="925"/>
      <c r="PGE46" s="925"/>
      <c r="PGF46" s="925"/>
      <c r="PGG46" s="925"/>
      <c r="PGH46" s="925"/>
      <c r="PGI46" s="925"/>
      <c r="PGJ46" s="925"/>
      <c r="PGK46" s="925"/>
      <c r="PGL46" s="925"/>
      <c r="PGM46" s="925"/>
      <c r="PGN46" s="925"/>
      <c r="PGO46" s="925"/>
      <c r="PGP46" s="925"/>
      <c r="PGQ46" s="925"/>
      <c r="PGR46" s="925"/>
      <c r="PGS46" s="925"/>
      <c r="PGT46" s="926"/>
      <c r="PGU46" s="924"/>
      <c r="PGV46" s="925"/>
      <c r="PGW46" s="925"/>
      <c r="PGX46" s="925"/>
      <c r="PGY46" s="925"/>
      <c r="PGZ46" s="925"/>
      <c r="PHA46" s="925"/>
      <c r="PHB46" s="925"/>
      <c r="PHC46" s="925"/>
      <c r="PHD46" s="925"/>
      <c r="PHE46" s="925"/>
      <c r="PHF46" s="925"/>
      <c r="PHG46" s="925"/>
      <c r="PHH46" s="925"/>
      <c r="PHI46" s="925"/>
      <c r="PHJ46" s="925"/>
      <c r="PHK46" s="925"/>
      <c r="PHL46" s="925"/>
      <c r="PHM46" s="925"/>
      <c r="PHN46" s="926"/>
      <c r="PHO46" s="924"/>
      <c r="PHP46" s="925"/>
      <c r="PHQ46" s="925"/>
      <c r="PHR46" s="925"/>
      <c r="PHS46" s="925"/>
      <c r="PHT46" s="925"/>
      <c r="PHU46" s="925"/>
      <c r="PHV46" s="925"/>
      <c r="PHW46" s="925"/>
      <c r="PHX46" s="925"/>
      <c r="PHY46" s="925"/>
      <c r="PHZ46" s="925"/>
      <c r="PIA46" s="925"/>
      <c r="PIB46" s="925"/>
      <c r="PIC46" s="925"/>
      <c r="PID46" s="925"/>
      <c r="PIE46" s="925"/>
      <c r="PIF46" s="925"/>
      <c r="PIG46" s="925"/>
      <c r="PIH46" s="926"/>
      <c r="PII46" s="924"/>
      <c r="PIJ46" s="925"/>
      <c r="PIK46" s="925"/>
      <c r="PIL46" s="925"/>
      <c r="PIM46" s="925"/>
      <c r="PIN46" s="925"/>
      <c r="PIO46" s="925"/>
      <c r="PIP46" s="925"/>
      <c r="PIQ46" s="925"/>
      <c r="PIR46" s="925"/>
      <c r="PIS46" s="925"/>
      <c r="PIT46" s="925"/>
      <c r="PIU46" s="925"/>
      <c r="PIV46" s="925"/>
      <c r="PIW46" s="925"/>
      <c r="PIX46" s="925"/>
      <c r="PIY46" s="925"/>
      <c r="PIZ46" s="925"/>
      <c r="PJA46" s="925"/>
      <c r="PJB46" s="926"/>
      <c r="PJC46" s="924"/>
      <c r="PJD46" s="925"/>
      <c r="PJE46" s="925"/>
      <c r="PJF46" s="925"/>
      <c r="PJG46" s="925"/>
      <c r="PJH46" s="925"/>
      <c r="PJI46" s="925"/>
      <c r="PJJ46" s="925"/>
      <c r="PJK46" s="925"/>
      <c r="PJL46" s="925"/>
      <c r="PJM46" s="925"/>
      <c r="PJN46" s="925"/>
      <c r="PJO46" s="925"/>
      <c r="PJP46" s="925"/>
      <c r="PJQ46" s="925"/>
      <c r="PJR46" s="925"/>
      <c r="PJS46" s="925"/>
      <c r="PJT46" s="925"/>
      <c r="PJU46" s="925"/>
      <c r="PJV46" s="926"/>
      <c r="PJW46" s="924"/>
      <c r="PJX46" s="925"/>
      <c r="PJY46" s="925"/>
      <c r="PJZ46" s="925"/>
      <c r="PKA46" s="925"/>
      <c r="PKB46" s="925"/>
      <c r="PKC46" s="925"/>
      <c r="PKD46" s="925"/>
      <c r="PKE46" s="925"/>
      <c r="PKF46" s="925"/>
      <c r="PKG46" s="925"/>
      <c r="PKH46" s="925"/>
      <c r="PKI46" s="925"/>
      <c r="PKJ46" s="925"/>
      <c r="PKK46" s="925"/>
      <c r="PKL46" s="925"/>
      <c r="PKM46" s="925"/>
      <c r="PKN46" s="925"/>
      <c r="PKO46" s="925"/>
      <c r="PKP46" s="926"/>
      <c r="PKQ46" s="924"/>
      <c r="PKR46" s="925"/>
      <c r="PKS46" s="925"/>
      <c r="PKT46" s="925"/>
      <c r="PKU46" s="925"/>
      <c r="PKV46" s="925"/>
      <c r="PKW46" s="925"/>
      <c r="PKX46" s="925"/>
      <c r="PKY46" s="925"/>
      <c r="PKZ46" s="925"/>
      <c r="PLA46" s="925"/>
      <c r="PLB46" s="925"/>
      <c r="PLC46" s="925"/>
      <c r="PLD46" s="925"/>
      <c r="PLE46" s="925"/>
      <c r="PLF46" s="925"/>
      <c r="PLG46" s="925"/>
      <c r="PLH46" s="925"/>
      <c r="PLI46" s="925"/>
      <c r="PLJ46" s="926"/>
      <c r="PLK46" s="924"/>
      <c r="PLL46" s="925"/>
      <c r="PLM46" s="925"/>
      <c r="PLN46" s="925"/>
      <c r="PLO46" s="925"/>
      <c r="PLP46" s="925"/>
      <c r="PLQ46" s="925"/>
      <c r="PLR46" s="925"/>
      <c r="PLS46" s="925"/>
      <c r="PLT46" s="925"/>
      <c r="PLU46" s="925"/>
      <c r="PLV46" s="925"/>
      <c r="PLW46" s="925"/>
      <c r="PLX46" s="925"/>
      <c r="PLY46" s="925"/>
      <c r="PLZ46" s="925"/>
      <c r="PMA46" s="925"/>
      <c r="PMB46" s="925"/>
      <c r="PMC46" s="925"/>
      <c r="PMD46" s="926"/>
      <c r="PME46" s="924"/>
      <c r="PMF46" s="925"/>
      <c r="PMG46" s="925"/>
      <c r="PMH46" s="925"/>
      <c r="PMI46" s="925"/>
      <c r="PMJ46" s="925"/>
      <c r="PMK46" s="925"/>
      <c r="PML46" s="925"/>
      <c r="PMM46" s="925"/>
      <c r="PMN46" s="925"/>
      <c r="PMO46" s="925"/>
      <c r="PMP46" s="925"/>
      <c r="PMQ46" s="925"/>
      <c r="PMR46" s="925"/>
      <c r="PMS46" s="925"/>
      <c r="PMT46" s="925"/>
      <c r="PMU46" s="925"/>
      <c r="PMV46" s="925"/>
      <c r="PMW46" s="925"/>
      <c r="PMX46" s="926"/>
      <c r="PMY46" s="924"/>
      <c r="PMZ46" s="925"/>
      <c r="PNA46" s="925"/>
      <c r="PNB46" s="925"/>
      <c r="PNC46" s="925"/>
      <c r="PND46" s="925"/>
      <c r="PNE46" s="925"/>
      <c r="PNF46" s="925"/>
      <c r="PNG46" s="925"/>
      <c r="PNH46" s="925"/>
      <c r="PNI46" s="925"/>
      <c r="PNJ46" s="925"/>
      <c r="PNK46" s="925"/>
      <c r="PNL46" s="925"/>
      <c r="PNM46" s="925"/>
      <c r="PNN46" s="925"/>
      <c r="PNO46" s="925"/>
      <c r="PNP46" s="925"/>
      <c r="PNQ46" s="925"/>
      <c r="PNR46" s="926"/>
      <c r="PNS46" s="924"/>
      <c r="PNT46" s="925"/>
      <c r="PNU46" s="925"/>
      <c r="PNV46" s="925"/>
      <c r="PNW46" s="925"/>
      <c r="PNX46" s="925"/>
      <c r="PNY46" s="925"/>
      <c r="PNZ46" s="925"/>
      <c r="POA46" s="925"/>
      <c r="POB46" s="925"/>
      <c r="POC46" s="925"/>
      <c r="POD46" s="925"/>
      <c r="POE46" s="925"/>
      <c r="POF46" s="925"/>
      <c r="POG46" s="925"/>
      <c r="POH46" s="925"/>
      <c r="POI46" s="925"/>
      <c r="POJ46" s="925"/>
      <c r="POK46" s="925"/>
      <c r="POL46" s="926"/>
      <c r="POM46" s="924"/>
      <c r="PON46" s="925"/>
      <c r="POO46" s="925"/>
      <c r="POP46" s="925"/>
      <c r="POQ46" s="925"/>
      <c r="POR46" s="925"/>
      <c r="POS46" s="925"/>
      <c r="POT46" s="925"/>
      <c r="POU46" s="925"/>
      <c r="POV46" s="925"/>
      <c r="POW46" s="925"/>
      <c r="POX46" s="925"/>
      <c r="POY46" s="925"/>
      <c r="POZ46" s="925"/>
      <c r="PPA46" s="925"/>
      <c r="PPB46" s="925"/>
      <c r="PPC46" s="925"/>
      <c r="PPD46" s="925"/>
      <c r="PPE46" s="925"/>
      <c r="PPF46" s="926"/>
      <c r="PPG46" s="924"/>
      <c r="PPH46" s="925"/>
      <c r="PPI46" s="925"/>
      <c r="PPJ46" s="925"/>
      <c r="PPK46" s="925"/>
      <c r="PPL46" s="925"/>
      <c r="PPM46" s="925"/>
      <c r="PPN46" s="925"/>
      <c r="PPO46" s="925"/>
      <c r="PPP46" s="925"/>
      <c r="PPQ46" s="925"/>
      <c r="PPR46" s="925"/>
      <c r="PPS46" s="925"/>
      <c r="PPT46" s="925"/>
      <c r="PPU46" s="925"/>
      <c r="PPV46" s="925"/>
      <c r="PPW46" s="925"/>
      <c r="PPX46" s="925"/>
      <c r="PPY46" s="925"/>
      <c r="PPZ46" s="926"/>
      <c r="PQA46" s="924"/>
      <c r="PQB46" s="925"/>
      <c r="PQC46" s="925"/>
      <c r="PQD46" s="925"/>
      <c r="PQE46" s="925"/>
      <c r="PQF46" s="925"/>
      <c r="PQG46" s="925"/>
      <c r="PQH46" s="925"/>
      <c r="PQI46" s="925"/>
      <c r="PQJ46" s="925"/>
      <c r="PQK46" s="925"/>
      <c r="PQL46" s="925"/>
      <c r="PQM46" s="925"/>
      <c r="PQN46" s="925"/>
      <c r="PQO46" s="925"/>
      <c r="PQP46" s="925"/>
      <c r="PQQ46" s="925"/>
      <c r="PQR46" s="925"/>
      <c r="PQS46" s="925"/>
      <c r="PQT46" s="926"/>
      <c r="PQU46" s="924"/>
      <c r="PQV46" s="925"/>
      <c r="PQW46" s="925"/>
      <c r="PQX46" s="925"/>
      <c r="PQY46" s="925"/>
      <c r="PQZ46" s="925"/>
      <c r="PRA46" s="925"/>
      <c r="PRB46" s="925"/>
      <c r="PRC46" s="925"/>
      <c r="PRD46" s="925"/>
      <c r="PRE46" s="925"/>
      <c r="PRF46" s="925"/>
      <c r="PRG46" s="925"/>
      <c r="PRH46" s="925"/>
      <c r="PRI46" s="925"/>
      <c r="PRJ46" s="925"/>
      <c r="PRK46" s="925"/>
      <c r="PRL46" s="925"/>
      <c r="PRM46" s="925"/>
      <c r="PRN46" s="926"/>
      <c r="PRO46" s="924"/>
      <c r="PRP46" s="925"/>
      <c r="PRQ46" s="925"/>
      <c r="PRR46" s="925"/>
      <c r="PRS46" s="925"/>
      <c r="PRT46" s="925"/>
      <c r="PRU46" s="925"/>
      <c r="PRV46" s="925"/>
      <c r="PRW46" s="925"/>
      <c r="PRX46" s="925"/>
      <c r="PRY46" s="925"/>
      <c r="PRZ46" s="925"/>
      <c r="PSA46" s="925"/>
      <c r="PSB46" s="925"/>
      <c r="PSC46" s="925"/>
      <c r="PSD46" s="925"/>
      <c r="PSE46" s="925"/>
      <c r="PSF46" s="925"/>
      <c r="PSG46" s="925"/>
      <c r="PSH46" s="926"/>
      <c r="PSI46" s="924"/>
      <c r="PSJ46" s="925"/>
      <c r="PSK46" s="925"/>
      <c r="PSL46" s="925"/>
      <c r="PSM46" s="925"/>
      <c r="PSN46" s="925"/>
      <c r="PSO46" s="925"/>
      <c r="PSP46" s="925"/>
      <c r="PSQ46" s="925"/>
      <c r="PSR46" s="925"/>
      <c r="PSS46" s="925"/>
      <c r="PST46" s="925"/>
      <c r="PSU46" s="925"/>
      <c r="PSV46" s="925"/>
      <c r="PSW46" s="925"/>
      <c r="PSX46" s="925"/>
      <c r="PSY46" s="925"/>
      <c r="PSZ46" s="925"/>
      <c r="PTA46" s="925"/>
      <c r="PTB46" s="926"/>
      <c r="PTC46" s="924"/>
      <c r="PTD46" s="925"/>
      <c r="PTE46" s="925"/>
      <c r="PTF46" s="925"/>
      <c r="PTG46" s="925"/>
      <c r="PTH46" s="925"/>
      <c r="PTI46" s="925"/>
      <c r="PTJ46" s="925"/>
      <c r="PTK46" s="925"/>
      <c r="PTL46" s="925"/>
      <c r="PTM46" s="925"/>
      <c r="PTN46" s="925"/>
      <c r="PTO46" s="925"/>
      <c r="PTP46" s="925"/>
      <c r="PTQ46" s="925"/>
      <c r="PTR46" s="925"/>
      <c r="PTS46" s="925"/>
      <c r="PTT46" s="925"/>
      <c r="PTU46" s="925"/>
      <c r="PTV46" s="926"/>
      <c r="PTW46" s="924"/>
      <c r="PTX46" s="925"/>
      <c r="PTY46" s="925"/>
      <c r="PTZ46" s="925"/>
      <c r="PUA46" s="925"/>
      <c r="PUB46" s="925"/>
      <c r="PUC46" s="925"/>
      <c r="PUD46" s="925"/>
      <c r="PUE46" s="925"/>
      <c r="PUF46" s="925"/>
      <c r="PUG46" s="925"/>
      <c r="PUH46" s="925"/>
      <c r="PUI46" s="925"/>
      <c r="PUJ46" s="925"/>
      <c r="PUK46" s="925"/>
      <c r="PUL46" s="925"/>
      <c r="PUM46" s="925"/>
      <c r="PUN46" s="925"/>
      <c r="PUO46" s="925"/>
      <c r="PUP46" s="926"/>
      <c r="PUQ46" s="924"/>
      <c r="PUR46" s="925"/>
      <c r="PUS46" s="925"/>
      <c r="PUT46" s="925"/>
      <c r="PUU46" s="925"/>
      <c r="PUV46" s="925"/>
      <c r="PUW46" s="925"/>
      <c r="PUX46" s="925"/>
      <c r="PUY46" s="925"/>
      <c r="PUZ46" s="925"/>
      <c r="PVA46" s="925"/>
      <c r="PVB46" s="925"/>
      <c r="PVC46" s="925"/>
      <c r="PVD46" s="925"/>
      <c r="PVE46" s="925"/>
      <c r="PVF46" s="925"/>
      <c r="PVG46" s="925"/>
      <c r="PVH46" s="925"/>
      <c r="PVI46" s="925"/>
      <c r="PVJ46" s="926"/>
      <c r="PVK46" s="924"/>
      <c r="PVL46" s="925"/>
      <c r="PVM46" s="925"/>
      <c r="PVN46" s="925"/>
      <c r="PVO46" s="925"/>
      <c r="PVP46" s="925"/>
      <c r="PVQ46" s="925"/>
      <c r="PVR46" s="925"/>
      <c r="PVS46" s="925"/>
      <c r="PVT46" s="925"/>
      <c r="PVU46" s="925"/>
      <c r="PVV46" s="925"/>
      <c r="PVW46" s="925"/>
      <c r="PVX46" s="925"/>
      <c r="PVY46" s="925"/>
      <c r="PVZ46" s="925"/>
      <c r="PWA46" s="925"/>
      <c r="PWB46" s="925"/>
      <c r="PWC46" s="925"/>
      <c r="PWD46" s="926"/>
      <c r="PWE46" s="924"/>
      <c r="PWF46" s="925"/>
      <c r="PWG46" s="925"/>
      <c r="PWH46" s="925"/>
      <c r="PWI46" s="925"/>
      <c r="PWJ46" s="925"/>
      <c r="PWK46" s="925"/>
      <c r="PWL46" s="925"/>
      <c r="PWM46" s="925"/>
      <c r="PWN46" s="925"/>
      <c r="PWO46" s="925"/>
      <c r="PWP46" s="925"/>
      <c r="PWQ46" s="925"/>
      <c r="PWR46" s="925"/>
      <c r="PWS46" s="925"/>
      <c r="PWT46" s="925"/>
      <c r="PWU46" s="925"/>
      <c r="PWV46" s="925"/>
      <c r="PWW46" s="925"/>
      <c r="PWX46" s="926"/>
      <c r="PWY46" s="924"/>
      <c r="PWZ46" s="925"/>
      <c r="PXA46" s="925"/>
      <c r="PXB46" s="925"/>
      <c r="PXC46" s="925"/>
      <c r="PXD46" s="925"/>
      <c r="PXE46" s="925"/>
      <c r="PXF46" s="925"/>
      <c r="PXG46" s="925"/>
      <c r="PXH46" s="925"/>
      <c r="PXI46" s="925"/>
      <c r="PXJ46" s="925"/>
      <c r="PXK46" s="925"/>
      <c r="PXL46" s="925"/>
      <c r="PXM46" s="925"/>
      <c r="PXN46" s="925"/>
      <c r="PXO46" s="925"/>
      <c r="PXP46" s="925"/>
      <c r="PXQ46" s="925"/>
      <c r="PXR46" s="926"/>
      <c r="PXS46" s="924"/>
      <c r="PXT46" s="925"/>
      <c r="PXU46" s="925"/>
      <c r="PXV46" s="925"/>
      <c r="PXW46" s="925"/>
      <c r="PXX46" s="925"/>
      <c r="PXY46" s="925"/>
      <c r="PXZ46" s="925"/>
      <c r="PYA46" s="925"/>
      <c r="PYB46" s="925"/>
      <c r="PYC46" s="925"/>
      <c r="PYD46" s="925"/>
      <c r="PYE46" s="925"/>
      <c r="PYF46" s="925"/>
      <c r="PYG46" s="925"/>
      <c r="PYH46" s="925"/>
      <c r="PYI46" s="925"/>
      <c r="PYJ46" s="925"/>
      <c r="PYK46" s="925"/>
      <c r="PYL46" s="926"/>
      <c r="PYM46" s="924"/>
      <c r="PYN46" s="925"/>
      <c r="PYO46" s="925"/>
      <c r="PYP46" s="925"/>
      <c r="PYQ46" s="925"/>
      <c r="PYR46" s="925"/>
      <c r="PYS46" s="925"/>
      <c r="PYT46" s="925"/>
      <c r="PYU46" s="925"/>
      <c r="PYV46" s="925"/>
      <c r="PYW46" s="925"/>
      <c r="PYX46" s="925"/>
      <c r="PYY46" s="925"/>
      <c r="PYZ46" s="925"/>
      <c r="PZA46" s="925"/>
      <c r="PZB46" s="925"/>
      <c r="PZC46" s="925"/>
      <c r="PZD46" s="925"/>
      <c r="PZE46" s="925"/>
      <c r="PZF46" s="926"/>
      <c r="PZG46" s="924"/>
      <c r="PZH46" s="925"/>
      <c r="PZI46" s="925"/>
      <c r="PZJ46" s="925"/>
      <c r="PZK46" s="925"/>
      <c r="PZL46" s="925"/>
      <c r="PZM46" s="925"/>
      <c r="PZN46" s="925"/>
      <c r="PZO46" s="925"/>
      <c r="PZP46" s="925"/>
      <c r="PZQ46" s="925"/>
      <c r="PZR46" s="925"/>
      <c r="PZS46" s="925"/>
      <c r="PZT46" s="925"/>
      <c r="PZU46" s="925"/>
      <c r="PZV46" s="925"/>
      <c r="PZW46" s="925"/>
      <c r="PZX46" s="925"/>
      <c r="PZY46" s="925"/>
      <c r="PZZ46" s="926"/>
      <c r="QAA46" s="924"/>
      <c r="QAB46" s="925"/>
      <c r="QAC46" s="925"/>
      <c r="QAD46" s="925"/>
      <c r="QAE46" s="925"/>
      <c r="QAF46" s="925"/>
      <c r="QAG46" s="925"/>
      <c r="QAH46" s="925"/>
      <c r="QAI46" s="925"/>
      <c r="QAJ46" s="925"/>
      <c r="QAK46" s="925"/>
      <c r="QAL46" s="925"/>
      <c r="QAM46" s="925"/>
      <c r="QAN46" s="925"/>
      <c r="QAO46" s="925"/>
      <c r="QAP46" s="925"/>
      <c r="QAQ46" s="925"/>
      <c r="QAR46" s="925"/>
      <c r="QAS46" s="925"/>
      <c r="QAT46" s="926"/>
      <c r="QAU46" s="924"/>
      <c r="QAV46" s="925"/>
      <c r="QAW46" s="925"/>
      <c r="QAX46" s="925"/>
      <c r="QAY46" s="925"/>
      <c r="QAZ46" s="925"/>
      <c r="QBA46" s="925"/>
      <c r="QBB46" s="925"/>
      <c r="QBC46" s="925"/>
      <c r="QBD46" s="925"/>
      <c r="QBE46" s="925"/>
      <c r="QBF46" s="925"/>
      <c r="QBG46" s="925"/>
      <c r="QBH46" s="925"/>
      <c r="QBI46" s="925"/>
      <c r="QBJ46" s="925"/>
      <c r="QBK46" s="925"/>
      <c r="QBL46" s="925"/>
      <c r="QBM46" s="925"/>
      <c r="QBN46" s="926"/>
      <c r="QBO46" s="924"/>
      <c r="QBP46" s="925"/>
      <c r="QBQ46" s="925"/>
      <c r="QBR46" s="925"/>
      <c r="QBS46" s="925"/>
      <c r="QBT46" s="925"/>
      <c r="QBU46" s="925"/>
      <c r="QBV46" s="925"/>
      <c r="QBW46" s="925"/>
      <c r="QBX46" s="925"/>
      <c r="QBY46" s="925"/>
      <c r="QBZ46" s="925"/>
      <c r="QCA46" s="925"/>
      <c r="QCB46" s="925"/>
      <c r="QCC46" s="925"/>
      <c r="QCD46" s="925"/>
      <c r="QCE46" s="925"/>
      <c r="QCF46" s="925"/>
      <c r="QCG46" s="925"/>
      <c r="QCH46" s="926"/>
      <c r="QCI46" s="924"/>
      <c r="QCJ46" s="925"/>
      <c r="QCK46" s="925"/>
      <c r="QCL46" s="925"/>
      <c r="QCM46" s="925"/>
      <c r="QCN46" s="925"/>
      <c r="QCO46" s="925"/>
      <c r="QCP46" s="925"/>
      <c r="QCQ46" s="925"/>
      <c r="QCR46" s="925"/>
      <c r="QCS46" s="925"/>
      <c r="QCT46" s="925"/>
      <c r="QCU46" s="925"/>
      <c r="QCV46" s="925"/>
      <c r="QCW46" s="925"/>
      <c r="QCX46" s="925"/>
      <c r="QCY46" s="925"/>
      <c r="QCZ46" s="925"/>
      <c r="QDA46" s="925"/>
      <c r="QDB46" s="926"/>
      <c r="QDC46" s="924"/>
      <c r="QDD46" s="925"/>
      <c r="QDE46" s="925"/>
      <c r="QDF46" s="925"/>
      <c r="QDG46" s="925"/>
      <c r="QDH46" s="925"/>
      <c r="QDI46" s="925"/>
      <c r="QDJ46" s="925"/>
      <c r="QDK46" s="925"/>
      <c r="QDL46" s="925"/>
      <c r="QDM46" s="925"/>
      <c r="QDN46" s="925"/>
      <c r="QDO46" s="925"/>
      <c r="QDP46" s="925"/>
      <c r="QDQ46" s="925"/>
      <c r="QDR46" s="925"/>
      <c r="QDS46" s="925"/>
      <c r="QDT46" s="925"/>
      <c r="QDU46" s="925"/>
      <c r="QDV46" s="926"/>
      <c r="QDW46" s="924"/>
      <c r="QDX46" s="925"/>
      <c r="QDY46" s="925"/>
      <c r="QDZ46" s="925"/>
      <c r="QEA46" s="925"/>
      <c r="QEB46" s="925"/>
      <c r="QEC46" s="925"/>
      <c r="QED46" s="925"/>
      <c r="QEE46" s="925"/>
      <c r="QEF46" s="925"/>
      <c r="QEG46" s="925"/>
      <c r="QEH46" s="925"/>
      <c r="QEI46" s="925"/>
      <c r="QEJ46" s="925"/>
      <c r="QEK46" s="925"/>
      <c r="QEL46" s="925"/>
      <c r="QEM46" s="925"/>
      <c r="QEN46" s="925"/>
      <c r="QEO46" s="925"/>
      <c r="QEP46" s="926"/>
      <c r="QEQ46" s="924"/>
      <c r="QER46" s="925"/>
      <c r="QES46" s="925"/>
      <c r="QET46" s="925"/>
      <c r="QEU46" s="925"/>
      <c r="QEV46" s="925"/>
      <c r="QEW46" s="925"/>
      <c r="QEX46" s="925"/>
      <c r="QEY46" s="925"/>
      <c r="QEZ46" s="925"/>
      <c r="QFA46" s="925"/>
      <c r="QFB46" s="925"/>
      <c r="QFC46" s="925"/>
      <c r="QFD46" s="925"/>
      <c r="QFE46" s="925"/>
      <c r="QFF46" s="925"/>
      <c r="QFG46" s="925"/>
      <c r="QFH46" s="925"/>
      <c r="QFI46" s="925"/>
      <c r="QFJ46" s="926"/>
      <c r="QFK46" s="924"/>
      <c r="QFL46" s="925"/>
      <c r="QFM46" s="925"/>
      <c r="QFN46" s="925"/>
      <c r="QFO46" s="925"/>
      <c r="QFP46" s="925"/>
      <c r="QFQ46" s="925"/>
      <c r="QFR46" s="925"/>
      <c r="QFS46" s="925"/>
      <c r="QFT46" s="925"/>
      <c r="QFU46" s="925"/>
      <c r="QFV46" s="925"/>
      <c r="QFW46" s="925"/>
      <c r="QFX46" s="925"/>
      <c r="QFY46" s="925"/>
      <c r="QFZ46" s="925"/>
      <c r="QGA46" s="925"/>
      <c r="QGB46" s="925"/>
      <c r="QGC46" s="925"/>
      <c r="QGD46" s="926"/>
      <c r="QGE46" s="924"/>
      <c r="QGF46" s="925"/>
      <c r="QGG46" s="925"/>
      <c r="QGH46" s="925"/>
      <c r="QGI46" s="925"/>
      <c r="QGJ46" s="925"/>
      <c r="QGK46" s="925"/>
      <c r="QGL46" s="925"/>
      <c r="QGM46" s="925"/>
      <c r="QGN46" s="925"/>
      <c r="QGO46" s="925"/>
      <c r="QGP46" s="925"/>
      <c r="QGQ46" s="925"/>
      <c r="QGR46" s="925"/>
      <c r="QGS46" s="925"/>
      <c r="QGT46" s="925"/>
      <c r="QGU46" s="925"/>
      <c r="QGV46" s="925"/>
      <c r="QGW46" s="925"/>
      <c r="QGX46" s="926"/>
      <c r="QGY46" s="924"/>
      <c r="QGZ46" s="925"/>
      <c r="QHA46" s="925"/>
      <c r="QHB46" s="925"/>
      <c r="QHC46" s="925"/>
      <c r="QHD46" s="925"/>
      <c r="QHE46" s="925"/>
      <c r="QHF46" s="925"/>
      <c r="QHG46" s="925"/>
      <c r="QHH46" s="925"/>
      <c r="QHI46" s="925"/>
      <c r="QHJ46" s="925"/>
      <c r="QHK46" s="925"/>
      <c r="QHL46" s="925"/>
      <c r="QHM46" s="925"/>
      <c r="QHN46" s="925"/>
      <c r="QHO46" s="925"/>
      <c r="QHP46" s="925"/>
      <c r="QHQ46" s="925"/>
      <c r="QHR46" s="926"/>
      <c r="QHS46" s="924"/>
      <c r="QHT46" s="925"/>
      <c r="QHU46" s="925"/>
      <c r="QHV46" s="925"/>
      <c r="QHW46" s="925"/>
      <c r="QHX46" s="925"/>
      <c r="QHY46" s="925"/>
      <c r="QHZ46" s="925"/>
      <c r="QIA46" s="925"/>
      <c r="QIB46" s="925"/>
      <c r="QIC46" s="925"/>
      <c r="QID46" s="925"/>
      <c r="QIE46" s="925"/>
      <c r="QIF46" s="925"/>
      <c r="QIG46" s="925"/>
      <c r="QIH46" s="925"/>
      <c r="QII46" s="925"/>
      <c r="QIJ46" s="925"/>
      <c r="QIK46" s="925"/>
      <c r="QIL46" s="926"/>
      <c r="QIM46" s="924"/>
      <c r="QIN46" s="925"/>
      <c r="QIO46" s="925"/>
      <c r="QIP46" s="925"/>
      <c r="QIQ46" s="925"/>
      <c r="QIR46" s="925"/>
      <c r="QIS46" s="925"/>
      <c r="QIT46" s="925"/>
      <c r="QIU46" s="925"/>
      <c r="QIV46" s="925"/>
      <c r="QIW46" s="925"/>
      <c r="QIX46" s="925"/>
      <c r="QIY46" s="925"/>
      <c r="QIZ46" s="925"/>
      <c r="QJA46" s="925"/>
      <c r="QJB46" s="925"/>
      <c r="QJC46" s="925"/>
      <c r="QJD46" s="925"/>
      <c r="QJE46" s="925"/>
      <c r="QJF46" s="926"/>
      <c r="QJG46" s="924"/>
      <c r="QJH46" s="925"/>
      <c r="QJI46" s="925"/>
      <c r="QJJ46" s="925"/>
      <c r="QJK46" s="925"/>
      <c r="QJL46" s="925"/>
      <c r="QJM46" s="925"/>
      <c r="QJN46" s="925"/>
      <c r="QJO46" s="925"/>
      <c r="QJP46" s="925"/>
      <c r="QJQ46" s="925"/>
      <c r="QJR46" s="925"/>
      <c r="QJS46" s="925"/>
      <c r="QJT46" s="925"/>
      <c r="QJU46" s="925"/>
      <c r="QJV46" s="925"/>
      <c r="QJW46" s="925"/>
      <c r="QJX46" s="925"/>
      <c r="QJY46" s="925"/>
      <c r="QJZ46" s="926"/>
      <c r="QKA46" s="924"/>
      <c r="QKB46" s="925"/>
      <c r="QKC46" s="925"/>
      <c r="QKD46" s="925"/>
      <c r="QKE46" s="925"/>
      <c r="QKF46" s="925"/>
      <c r="QKG46" s="925"/>
      <c r="QKH46" s="925"/>
      <c r="QKI46" s="925"/>
      <c r="QKJ46" s="925"/>
      <c r="QKK46" s="925"/>
      <c r="QKL46" s="925"/>
      <c r="QKM46" s="925"/>
      <c r="QKN46" s="925"/>
      <c r="QKO46" s="925"/>
      <c r="QKP46" s="925"/>
      <c r="QKQ46" s="925"/>
      <c r="QKR46" s="925"/>
      <c r="QKS46" s="925"/>
      <c r="QKT46" s="926"/>
      <c r="QKU46" s="924"/>
      <c r="QKV46" s="925"/>
      <c r="QKW46" s="925"/>
      <c r="QKX46" s="925"/>
      <c r="QKY46" s="925"/>
      <c r="QKZ46" s="925"/>
      <c r="QLA46" s="925"/>
      <c r="QLB46" s="925"/>
      <c r="QLC46" s="925"/>
      <c r="QLD46" s="925"/>
      <c r="QLE46" s="925"/>
      <c r="QLF46" s="925"/>
      <c r="QLG46" s="925"/>
      <c r="QLH46" s="925"/>
      <c r="QLI46" s="925"/>
      <c r="QLJ46" s="925"/>
      <c r="QLK46" s="925"/>
      <c r="QLL46" s="925"/>
      <c r="QLM46" s="925"/>
      <c r="QLN46" s="926"/>
      <c r="QLO46" s="924"/>
      <c r="QLP46" s="925"/>
      <c r="QLQ46" s="925"/>
      <c r="QLR46" s="925"/>
      <c r="QLS46" s="925"/>
      <c r="QLT46" s="925"/>
      <c r="QLU46" s="925"/>
      <c r="QLV46" s="925"/>
      <c r="QLW46" s="925"/>
      <c r="QLX46" s="925"/>
      <c r="QLY46" s="925"/>
      <c r="QLZ46" s="925"/>
      <c r="QMA46" s="925"/>
      <c r="QMB46" s="925"/>
      <c r="QMC46" s="925"/>
      <c r="QMD46" s="925"/>
      <c r="QME46" s="925"/>
      <c r="QMF46" s="925"/>
      <c r="QMG46" s="925"/>
      <c r="QMH46" s="926"/>
      <c r="QMI46" s="924"/>
      <c r="QMJ46" s="925"/>
      <c r="QMK46" s="925"/>
      <c r="QML46" s="925"/>
      <c r="QMM46" s="925"/>
      <c r="QMN46" s="925"/>
      <c r="QMO46" s="925"/>
      <c r="QMP46" s="925"/>
      <c r="QMQ46" s="925"/>
      <c r="QMR46" s="925"/>
      <c r="QMS46" s="925"/>
      <c r="QMT46" s="925"/>
      <c r="QMU46" s="925"/>
      <c r="QMV46" s="925"/>
      <c r="QMW46" s="925"/>
      <c r="QMX46" s="925"/>
      <c r="QMY46" s="925"/>
      <c r="QMZ46" s="925"/>
      <c r="QNA46" s="925"/>
      <c r="QNB46" s="926"/>
      <c r="QNC46" s="924"/>
      <c r="QND46" s="925"/>
      <c r="QNE46" s="925"/>
      <c r="QNF46" s="925"/>
      <c r="QNG46" s="925"/>
      <c r="QNH46" s="925"/>
      <c r="QNI46" s="925"/>
      <c r="QNJ46" s="925"/>
      <c r="QNK46" s="925"/>
      <c r="QNL46" s="925"/>
      <c r="QNM46" s="925"/>
      <c r="QNN46" s="925"/>
      <c r="QNO46" s="925"/>
      <c r="QNP46" s="925"/>
      <c r="QNQ46" s="925"/>
      <c r="QNR46" s="925"/>
      <c r="QNS46" s="925"/>
      <c r="QNT46" s="925"/>
      <c r="QNU46" s="925"/>
      <c r="QNV46" s="926"/>
      <c r="QNW46" s="924"/>
      <c r="QNX46" s="925"/>
      <c r="QNY46" s="925"/>
      <c r="QNZ46" s="925"/>
      <c r="QOA46" s="925"/>
      <c r="QOB46" s="925"/>
      <c r="QOC46" s="925"/>
      <c r="QOD46" s="925"/>
      <c r="QOE46" s="925"/>
      <c r="QOF46" s="925"/>
      <c r="QOG46" s="925"/>
      <c r="QOH46" s="925"/>
      <c r="QOI46" s="925"/>
      <c r="QOJ46" s="925"/>
      <c r="QOK46" s="925"/>
      <c r="QOL46" s="925"/>
      <c r="QOM46" s="925"/>
      <c r="QON46" s="925"/>
      <c r="QOO46" s="925"/>
      <c r="QOP46" s="926"/>
      <c r="QOQ46" s="924"/>
      <c r="QOR46" s="925"/>
      <c r="QOS46" s="925"/>
      <c r="QOT46" s="925"/>
      <c r="QOU46" s="925"/>
      <c r="QOV46" s="925"/>
      <c r="QOW46" s="925"/>
      <c r="QOX46" s="925"/>
      <c r="QOY46" s="925"/>
      <c r="QOZ46" s="925"/>
      <c r="QPA46" s="925"/>
      <c r="QPB46" s="925"/>
      <c r="QPC46" s="925"/>
      <c r="QPD46" s="925"/>
      <c r="QPE46" s="925"/>
      <c r="QPF46" s="925"/>
      <c r="QPG46" s="925"/>
      <c r="QPH46" s="925"/>
      <c r="QPI46" s="925"/>
      <c r="QPJ46" s="926"/>
      <c r="QPK46" s="924"/>
      <c r="QPL46" s="925"/>
      <c r="QPM46" s="925"/>
      <c r="QPN46" s="925"/>
      <c r="QPO46" s="925"/>
      <c r="QPP46" s="925"/>
      <c r="QPQ46" s="925"/>
      <c r="QPR46" s="925"/>
      <c r="QPS46" s="925"/>
      <c r="QPT46" s="925"/>
      <c r="QPU46" s="925"/>
      <c r="QPV46" s="925"/>
      <c r="QPW46" s="925"/>
      <c r="QPX46" s="925"/>
      <c r="QPY46" s="925"/>
      <c r="QPZ46" s="925"/>
      <c r="QQA46" s="925"/>
      <c r="QQB46" s="925"/>
      <c r="QQC46" s="925"/>
      <c r="QQD46" s="926"/>
      <c r="QQE46" s="924"/>
      <c r="QQF46" s="925"/>
      <c r="QQG46" s="925"/>
      <c r="QQH46" s="925"/>
      <c r="QQI46" s="925"/>
      <c r="QQJ46" s="925"/>
      <c r="QQK46" s="925"/>
      <c r="QQL46" s="925"/>
      <c r="QQM46" s="925"/>
      <c r="QQN46" s="925"/>
      <c r="QQO46" s="925"/>
      <c r="QQP46" s="925"/>
      <c r="QQQ46" s="925"/>
      <c r="QQR46" s="925"/>
      <c r="QQS46" s="925"/>
      <c r="QQT46" s="925"/>
      <c r="QQU46" s="925"/>
      <c r="QQV46" s="925"/>
      <c r="QQW46" s="925"/>
      <c r="QQX46" s="926"/>
      <c r="QQY46" s="924"/>
      <c r="QQZ46" s="925"/>
      <c r="QRA46" s="925"/>
      <c r="QRB46" s="925"/>
      <c r="QRC46" s="925"/>
      <c r="QRD46" s="925"/>
      <c r="QRE46" s="925"/>
      <c r="QRF46" s="925"/>
      <c r="QRG46" s="925"/>
      <c r="QRH46" s="925"/>
      <c r="QRI46" s="925"/>
      <c r="QRJ46" s="925"/>
      <c r="QRK46" s="925"/>
      <c r="QRL46" s="925"/>
      <c r="QRM46" s="925"/>
      <c r="QRN46" s="925"/>
      <c r="QRO46" s="925"/>
      <c r="QRP46" s="925"/>
      <c r="QRQ46" s="925"/>
      <c r="QRR46" s="926"/>
      <c r="QRS46" s="924"/>
      <c r="QRT46" s="925"/>
      <c r="QRU46" s="925"/>
      <c r="QRV46" s="925"/>
      <c r="QRW46" s="925"/>
      <c r="QRX46" s="925"/>
      <c r="QRY46" s="925"/>
      <c r="QRZ46" s="925"/>
      <c r="QSA46" s="925"/>
      <c r="QSB46" s="925"/>
      <c r="QSC46" s="925"/>
      <c r="QSD46" s="925"/>
      <c r="QSE46" s="925"/>
      <c r="QSF46" s="925"/>
      <c r="QSG46" s="925"/>
      <c r="QSH46" s="925"/>
      <c r="QSI46" s="925"/>
      <c r="QSJ46" s="925"/>
      <c r="QSK46" s="925"/>
      <c r="QSL46" s="926"/>
      <c r="QSM46" s="924"/>
      <c r="QSN46" s="925"/>
      <c r="QSO46" s="925"/>
      <c r="QSP46" s="925"/>
      <c r="QSQ46" s="925"/>
      <c r="QSR46" s="925"/>
      <c r="QSS46" s="925"/>
      <c r="QST46" s="925"/>
      <c r="QSU46" s="925"/>
      <c r="QSV46" s="925"/>
      <c r="QSW46" s="925"/>
      <c r="QSX46" s="925"/>
      <c r="QSY46" s="925"/>
      <c r="QSZ46" s="925"/>
      <c r="QTA46" s="925"/>
      <c r="QTB46" s="925"/>
      <c r="QTC46" s="925"/>
      <c r="QTD46" s="925"/>
      <c r="QTE46" s="925"/>
      <c r="QTF46" s="926"/>
      <c r="QTG46" s="924"/>
      <c r="QTH46" s="925"/>
      <c r="QTI46" s="925"/>
      <c r="QTJ46" s="925"/>
      <c r="QTK46" s="925"/>
      <c r="QTL46" s="925"/>
      <c r="QTM46" s="925"/>
      <c r="QTN46" s="925"/>
      <c r="QTO46" s="925"/>
      <c r="QTP46" s="925"/>
      <c r="QTQ46" s="925"/>
      <c r="QTR46" s="925"/>
      <c r="QTS46" s="925"/>
      <c r="QTT46" s="925"/>
      <c r="QTU46" s="925"/>
      <c r="QTV46" s="925"/>
      <c r="QTW46" s="925"/>
      <c r="QTX46" s="925"/>
      <c r="QTY46" s="925"/>
      <c r="QTZ46" s="926"/>
      <c r="QUA46" s="924"/>
      <c r="QUB46" s="925"/>
      <c r="QUC46" s="925"/>
      <c r="QUD46" s="925"/>
      <c r="QUE46" s="925"/>
      <c r="QUF46" s="925"/>
      <c r="QUG46" s="925"/>
      <c r="QUH46" s="925"/>
      <c r="QUI46" s="925"/>
      <c r="QUJ46" s="925"/>
      <c r="QUK46" s="925"/>
      <c r="QUL46" s="925"/>
      <c r="QUM46" s="925"/>
      <c r="QUN46" s="925"/>
      <c r="QUO46" s="925"/>
      <c r="QUP46" s="925"/>
      <c r="QUQ46" s="925"/>
      <c r="QUR46" s="925"/>
      <c r="QUS46" s="925"/>
      <c r="QUT46" s="926"/>
      <c r="QUU46" s="924"/>
      <c r="QUV46" s="925"/>
      <c r="QUW46" s="925"/>
      <c r="QUX46" s="925"/>
      <c r="QUY46" s="925"/>
      <c r="QUZ46" s="925"/>
      <c r="QVA46" s="925"/>
      <c r="QVB46" s="925"/>
      <c r="QVC46" s="925"/>
      <c r="QVD46" s="925"/>
      <c r="QVE46" s="925"/>
      <c r="QVF46" s="925"/>
      <c r="QVG46" s="925"/>
      <c r="QVH46" s="925"/>
      <c r="QVI46" s="925"/>
      <c r="QVJ46" s="925"/>
      <c r="QVK46" s="925"/>
      <c r="QVL46" s="925"/>
      <c r="QVM46" s="925"/>
      <c r="QVN46" s="926"/>
      <c r="QVO46" s="924"/>
      <c r="QVP46" s="925"/>
      <c r="QVQ46" s="925"/>
      <c r="QVR46" s="925"/>
      <c r="QVS46" s="925"/>
      <c r="QVT46" s="925"/>
      <c r="QVU46" s="925"/>
      <c r="QVV46" s="925"/>
      <c r="QVW46" s="925"/>
      <c r="QVX46" s="925"/>
      <c r="QVY46" s="925"/>
      <c r="QVZ46" s="925"/>
      <c r="QWA46" s="925"/>
      <c r="QWB46" s="925"/>
      <c r="QWC46" s="925"/>
      <c r="QWD46" s="925"/>
      <c r="QWE46" s="925"/>
      <c r="QWF46" s="925"/>
      <c r="QWG46" s="925"/>
      <c r="QWH46" s="926"/>
      <c r="QWI46" s="924"/>
      <c r="QWJ46" s="925"/>
      <c r="QWK46" s="925"/>
      <c r="QWL46" s="925"/>
      <c r="QWM46" s="925"/>
      <c r="QWN46" s="925"/>
      <c r="QWO46" s="925"/>
      <c r="QWP46" s="925"/>
      <c r="QWQ46" s="925"/>
      <c r="QWR46" s="925"/>
      <c r="QWS46" s="925"/>
      <c r="QWT46" s="925"/>
      <c r="QWU46" s="925"/>
      <c r="QWV46" s="925"/>
      <c r="QWW46" s="925"/>
      <c r="QWX46" s="925"/>
      <c r="QWY46" s="925"/>
      <c r="QWZ46" s="925"/>
      <c r="QXA46" s="925"/>
      <c r="QXB46" s="926"/>
      <c r="QXC46" s="924"/>
      <c r="QXD46" s="925"/>
      <c r="QXE46" s="925"/>
      <c r="QXF46" s="925"/>
      <c r="QXG46" s="925"/>
      <c r="QXH46" s="925"/>
      <c r="QXI46" s="925"/>
      <c r="QXJ46" s="925"/>
      <c r="QXK46" s="925"/>
      <c r="QXL46" s="925"/>
      <c r="QXM46" s="925"/>
      <c r="QXN46" s="925"/>
      <c r="QXO46" s="925"/>
      <c r="QXP46" s="925"/>
      <c r="QXQ46" s="925"/>
      <c r="QXR46" s="925"/>
      <c r="QXS46" s="925"/>
      <c r="QXT46" s="925"/>
      <c r="QXU46" s="925"/>
      <c r="QXV46" s="926"/>
      <c r="QXW46" s="924"/>
      <c r="QXX46" s="925"/>
      <c r="QXY46" s="925"/>
      <c r="QXZ46" s="925"/>
      <c r="QYA46" s="925"/>
      <c r="QYB46" s="925"/>
      <c r="QYC46" s="925"/>
      <c r="QYD46" s="925"/>
      <c r="QYE46" s="925"/>
      <c r="QYF46" s="925"/>
      <c r="QYG46" s="925"/>
      <c r="QYH46" s="925"/>
      <c r="QYI46" s="925"/>
      <c r="QYJ46" s="925"/>
      <c r="QYK46" s="925"/>
      <c r="QYL46" s="925"/>
      <c r="QYM46" s="925"/>
      <c r="QYN46" s="925"/>
      <c r="QYO46" s="925"/>
      <c r="QYP46" s="926"/>
      <c r="QYQ46" s="924"/>
      <c r="QYR46" s="925"/>
      <c r="QYS46" s="925"/>
      <c r="QYT46" s="925"/>
      <c r="QYU46" s="925"/>
      <c r="QYV46" s="925"/>
      <c r="QYW46" s="925"/>
      <c r="QYX46" s="925"/>
      <c r="QYY46" s="925"/>
      <c r="QYZ46" s="925"/>
      <c r="QZA46" s="925"/>
      <c r="QZB46" s="925"/>
      <c r="QZC46" s="925"/>
      <c r="QZD46" s="925"/>
      <c r="QZE46" s="925"/>
      <c r="QZF46" s="925"/>
      <c r="QZG46" s="925"/>
      <c r="QZH46" s="925"/>
      <c r="QZI46" s="925"/>
      <c r="QZJ46" s="926"/>
      <c r="QZK46" s="924"/>
      <c r="QZL46" s="925"/>
      <c r="QZM46" s="925"/>
      <c r="QZN46" s="925"/>
      <c r="QZO46" s="925"/>
      <c r="QZP46" s="925"/>
      <c r="QZQ46" s="925"/>
      <c r="QZR46" s="925"/>
      <c r="QZS46" s="925"/>
      <c r="QZT46" s="925"/>
      <c r="QZU46" s="925"/>
      <c r="QZV46" s="925"/>
      <c r="QZW46" s="925"/>
      <c r="QZX46" s="925"/>
      <c r="QZY46" s="925"/>
      <c r="QZZ46" s="925"/>
      <c r="RAA46" s="925"/>
      <c r="RAB46" s="925"/>
      <c r="RAC46" s="925"/>
      <c r="RAD46" s="926"/>
      <c r="RAE46" s="924"/>
      <c r="RAF46" s="925"/>
      <c r="RAG46" s="925"/>
      <c r="RAH46" s="925"/>
      <c r="RAI46" s="925"/>
      <c r="RAJ46" s="925"/>
      <c r="RAK46" s="925"/>
      <c r="RAL46" s="925"/>
      <c r="RAM46" s="925"/>
      <c r="RAN46" s="925"/>
      <c r="RAO46" s="925"/>
      <c r="RAP46" s="925"/>
      <c r="RAQ46" s="925"/>
      <c r="RAR46" s="925"/>
      <c r="RAS46" s="925"/>
      <c r="RAT46" s="925"/>
      <c r="RAU46" s="925"/>
      <c r="RAV46" s="925"/>
      <c r="RAW46" s="925"/>
      <c r="RAX46" s="926"/>
      <c r="RAY46" s="924"/>
      <c r="RAZ46" s="925"/>
      <c r="RBA46" s="925"/>
      <c r="RBB46" s="925"/>
      <c r="RBC46" s="925"/>
      <c r="RBD46" s="925"/>
      <c r="RBE46" s="925"/>
      <c r="RBF46" s="925"/>
      <c r="RBG46" s="925"/>
      <c r="RBH46" s="925"/>
      <c r="RBI46" s="925"/>
      <c r="RBJ46" s="925"/>
      <c r="RBK46" s="925"/>
      <c r="RBL46" s="925"/>
      <c r="RBM46" s="925"/>
      <c r="RBN46" s="925"/>
      <c r="RBO46" s="925"/>
      <c r="RBP46" s="925"/>
      <c r="RBQ46" s="925"/>
      <c r="RBR46" s="926"/>
      <c r="RBS46" s="924"/>
      <c r="RBT46" s="925"/>
      <c r="RBU46" s="925"/>
      <c r="RBV46" s="925"/>
      <c r="RBW46" s="925"/>
      <c r="RBX46" s="925"/>
      <c r="RBY46" s="925"/>
      <c r="RBZ46" s="925"/>
      <c r="RCA46" s="925"/>
      <c r="RCB46" s="925"/>
      <c r="RCC46" s="925"/>
      <c r="RCD46" s="925"/>
      <c r="RCE46" s="925"/>
      <c r="RCF46" s="925"/>
      <c r="RCG46" s="925"/>
      <c r="RCH46" s="925"/>
      <c r="RCI46" s="925"/>
      <c r="RCJ46" s="925"/>
      <c r="RCK46" s="925"/>
      <c r="RCL46" s="926"/>
      <c r="RCM46" s="924"/>
      <c r="RCN46" s="925"/>
      <c r="RCO46" s="925"/>
      <c r="RCP46" s="925"/>
      <c r="RCQ46" s="925"/>
      <c r="RCR46" s="925"/>
      <c r="RCS46" s="925"/>
      <c r="RCT46" s="925"/>
      <c r="RCU46" s="925"/>
      <c r="RCV46" s="925"/>
      <c r="RCW46" s="925"/>
      <c r="RCX46" s="925"/>
      <c r="RCY46" s="925"/>
      <c r="RCZ46" s="925"/>
      <c r="RDA46" s="925"/>
      <c r="RDB46" s="925"/>
      <c r="RDC46" s="925"/>
      <c r="RDD46" s="925"/>
      <c r="RDE46" s="925"/>
      <c r="RDF46" s="926"/>
      <c r="RDG46" s="924"/>
      <c r="RDH46" s="925"/>
      <c r="RDI46" s="925"/>
      <c r="RDJ46" s="925"/>
      <c r="RDK46" s="925"/>
      <c r="RDL46" s="925"/>
      <c r="RDM46" s="925"/>
      <c r="RDN46" s="925"/>
      <c r="RDO46" s="925"/>
      <c r="RDP46" s="925"/>
      <c r="RDQ46" s="925"/>
      <c r="RDR46" s="925"/>
      <c r="RDS46" s="925"/>
      <c r="RDT46" s="925"/>
      <c r="RDU46" s="925"/>
      <c r="RDV46" s="925"/>
      <c r="RDW46" s="925"/>
      <c r="RDX46" s="925"/>
      <c r="RDY46" s="925"/>
      <c r="RDZ46" s="926"/>
      <c r="REA46" s="924"/>
      <c r="REB46" s="925"/>
      <c r="REC46" s="925"/>
      <c r="RED46" s="925"/>
      <c r="REE46" s="925"/>
      <c r="REF46" s="925"/>
      <c r="REG46" s="925"/>
      <c r="REH46" s="925"/>
      <c r="REI46" s="925"/>
      <c r="REJ46" s="925"/>
      <c r="REK46" s="925"/>
      <c r="REL46" s="925"/>
      <c r="REM46" s="925"/>
      <c r="REN46" s="925"/>
      <c r="REO46" s="925"/>
      <c r="REP46" s="925"/>
      <c r="REQ46" s="925"/>
      <c r="RER46" s="925"/>
      <c r="RES46" s="925"/>
      <c r="RET46" s="926"/>
      <c r="REU46" s="924"/>
      <c r="REV46" s="925"/>
      <c r="REW46" s="925"/>
      <c r="REX46" s="925"/>
      <c r="REY46" s="925"/>
      <c r="REZ46" s="925"/>
      <c r="RFA46" s="925"/>
      <c r="RFB46" s="925"/>
      <c r="RFC46" s="925"/>
      <c r="RFD46" s="925"/>
      <c r="RFE46" s="925"/>
      <c r="RFF46" s="925"/>
      <c r="RFG46" s="925"/>
      <c r="RFH46" s="925"/>
      <c r="RFI46" s="925"/>
      <c r="RFJ46" s="925"/>
      <c r="RFK46" s="925"/>
      <c r="RFL46" s="925"/>
      <c r="RFM46" s="925"/>
      <c r="RFN46" s="926"/>
      <c r="RFO46" s="924"/>
      <c r="RFP46" s="925"/>
      <c r="RFQ46" s="925"/>
      <c r="RFR46" s="925"/>
      <c r="RFS46" s="925"/>
      <c r="RFT46" s="925"/>
      <c r="RFU46" s="925"/>
      <c r="RFV46" s="925"/>
      <c r="RFW46" s="925"/>
      <c r="RFX46" s="925"/>
      <c r="RFY46" s="925"/>
      <c r="RFZ46" s="925"/>
      <c r="RGA46" s="925"/>
      <c r="RGB46" s="925"/>
      <c r="RGC46" s="925"/>
      <c r="RGD46" s="925"/>
      <c r="RGE46" s="925"/>
      <c r="RGF46" s="925"/>
      <c r="RGG46" s="925"/>
      <c r="RGH46" s="926"/>
      <c r="RGI46" s="924"/>
      <c r="RGJ46" s="925"/>
      <c r="RGK46" s="925"/>
      <c r="RGL46" s="925"/>
      <c r="RGM46" s="925"/>
      <c r="RGN46" s="925"/>
      <c r="RGO46" s="925"/>
      <c r="RGP46" s="925"/>
      <c r="RGQ46" s="925"/>
      <c r="RGR46" s="925"/>
      <c r="RGS46" s="925"/>
      <c r="RGT46" s="925"/>
      <c r="RGU46" s="925"/>
      <c r="RGV46" s="925"/>
      <c r="RGW46" s="925"/>
      <c r="RGX46" s="925"/>
      <c r="RGY46" s="925"/>
      <c r="RGZ46" s="925"/>
      <c r="RHA46" s="925"/>
      <c r="RHB46" s="926"/>
      <c r="RHC46" s="924"/>
      <c r="RHD46" s="925"/>
      <c r="RHE46" s="925"/>
      <c r="RHF46" s="925"/>
      <c r="RHG46" s="925"/>
      <c r="RHH46" s="925"/>
      <c r="RHI46" s="925"/>
      <c r="RHJ46" s="925"/>
      <c r="RHK46" s="925"/>
      <c r="RHL46" s="925"/>
      <c r="RHM46" s="925"/>
      <c r="RHN46" s="925"/>
      <c r="RHO46" s="925"/>
      <c r="RHP46" s="925"/>
      <c r="RHQ46" s="925"/>
      <c r="RHR46" s="925"/>
      <c r="RHS46" s="925"/>
      <c r="RHT46" s="925"/>
      <c r="RHU46" s="925"/>
      <c r="RHV46" s="926"/>
      <c r="RHW46" s="924"/>
      <c r="RHX46" s="925"/>
      <c r="RHY46" s="925"/>
      <c r="RHZ46" s="925"/>
      <c r="RIA46" s="925"/>
      <c r="RIB46" s="925"/>
      <c r="RIC46" s="925"/>
      <c r="RID46" s="925"/>
      <c r="RIE46" s="925"/>
      <c r="RIF46" s="925"/>
      <c r="RIG46" s="925"/>
      <c r="RIH46" s="925"/>
      <c r="RII46" s="925"/>
      <c r="RIJ46" s="925"/>
      <c r="RIK46" s="925"/>
      <c r="RIL46" s="925"/>
      <c r="RIM46" s="925"/>
      <c r="RIN46" s="925"/>
      <c r="RIO46" s="925"/>
      <c r="RIP46" s="926"/>
      <c r="RIQ46" s="924"/>
      <c r="RIR46" s="925"/>
      <c r="RIS46" s="925"/>
      <c r="RIT46" s="925"/>
      <c r="RIU46" s="925"/>
      <c r="RIV46" s="925"/>
      <c r="RIW46" s="925"/>
      <c r="RIX46" s="925"/>
      <c r="RIY46" s="925"/>
      <c r="RIZ46" s="925"/>
      <c r="RJA46" s="925"/>
      <c r="RJB46" s="925"/>
      <c r="RJC46" s="925"/>
      <c r="RJD46" s="925"/>
      <c r="RJE46" s="925"/>
      <c r="RJF46" s="925"/>
      <c r="RJG46" s="925"/>
      <c r="RJH46" s="925"/>
      <c r="RJI46" s="925"/>
      <c r="RJJ46" s="926"/>
      <c r="RJK46" s="924"/>
      <c r="RJL46" s="925"/>
      <c r="RJM46" s="925"/>
      <c r="RJN46" s="925"/>
      <c r="RJO46" s="925"/>
      <c r="RJP46" s="925"/>
      <c r="RJQ46" s="925"/>
      <c r="RJR46" s="925"/>
      <c r="RJS46" s="925"/>
      <c r="RJT46" s="925"/>
      <c r="RJU46" s="925"/>
      <c r="RJV46" s="925"/>
      <c r="RJW46" s="925"/>
      <c r="RJX46" s="925"/>
      <c r="RJY46" s="925"/>
      <c r="RJZ46" s="925"/>
      <c r="RKA46" s="925"/>
      <c r="RKB46" s="925"/>
      <c r="RKC46" s="925"/>
      <c r="RKD46" s="926"/>
      <c r="RKE46" s="924"/>
      <c r="RKF46" s="925"/>
      <c r="RKG46" s="925"/>
      <c r="RKH46" s="925"/>
      <c r="RKI46" s="925"/>
      <c r="RKJ46" s="925"/>
      <c r="RKK46" s="925"/>
      <c r="RKL46" s="925"/>
      <c r="RKM46" s="925"/>
      <c r="RKN46" s="925"/>
      <c r="RKO46" s="925"/>
      <c r="RKP46" s="925"/>
      <c r="RKQ46" s="925"/>
      <c r="RKR46" s="925"/>
      <c r="RKS46" s="925"/>
      <c r="RKT46" s="925"/>
      <c r="RKU46" s="925"/>
      <c r="RKV46" s="925"/>
      <c r="RKW46" s="925"/>
      <c r="RKX46" s="926"/>
      <c r="RKY46" s="924"/>
      <c r="RKZ46" s="925"/>
      <c r="RLA46" s="925"/>
      <c r="RLB46" s="925"/>
      <c r="RLC46" s="925"/>
      <c r="RLD46" s="925"/>
      <c r="RLE46" s="925"/>
      <c r="RLF46" s="925"/>
      <c r="RLG46" s="925"/>
      <c r="RLH46" s="925"/>
      <c r="RLI46" s="925"/>
      <c r="RLJ46" s="925"/>
      <c r="RLK46" s="925"/>
      <c r="RLL46" s="925"/>
      <c r="RLM46" s="925"/>
      <c r="RLN46" s="925"/>
      <c r="RLO46" s="925"/>
      <c r="RLP46" s="925"/>
      <c r="RLQ46" s="925"/>
      <c r="RLR46" s="926"/>
      <c r="RLS46" s="924"/>
      <c r="RLT46" s="925"/>
      <c r="RLU46" s="925"/>
      <c r="RLV46" s="925"/>
      <c r="RLW46" s="925"/>
      <c r="RLX46" s="925"/>
      <c r="RLY46" s="925"/>
      <c r="RLZ46" s="925"/>
      <c r="RMA46" s="925"/>
      <c r="RMB46" s="925"/>
      <c r="RMC46" s="925"/>
      <c r="RMD46" s="925"/>
      <c r="RME46" s="925"/>
      <c r="RMF46" s="925"/>
      <c r="RMG46" s="925"/>
      <c r="RMH46" s="925"/>
      <c r="RMI46" s="925"/>
      <c r="RMJ46" s="925"/>
      <c r="RMK46" s="925"/>
      <c r="RML46" s="926"/>
      <c r="RMM46" s="924"/>
      <c r="RMN46" s="925"/>
      <c r="RMO46" s="925"/>
      <c r="RMP46" s="925"/>
      <c r="RMQ46" s="925"/>
      <c r="RMR46" s="925"/>
      <c r="RMS46" s="925"/>
      <c r="RMT46" s="925"/>
      <c r="RMU46" s="925"/>
      <c r="RMV46" s="925"/>
      <c r="RMW46" s="925"/>
      <c r="RMX46" s="925"/>
      <c r="RMY46" s="925"/>
      <c r="RMZ46" s="925"/>
      <c r="RNA46" s="925"/>
      <c r="RNB46" s="925"/>
      <c r="RNC46" s="925"/>
      <c r="RND46" s="925"/>
      <c r="RNE46" s="925"/>
      <c r="RNF46" s="926"/>
      <c r="RNG46" s="924"/>
      <c r="RNH46" s="925"/>
      <c r="RNI46" s="925"/>
      <c r="RNJ46" s="925"/>
      <c r="RNK46" s="925"/>
      <c r="RNL46" s="925"/>
      <c r="RNM46" s="925"/>
      <c r="RNN46" s="925"/>
      <c r="RNO46" s="925"/>
      <c r="RNP46" s="925"/>
      <c r="RNQ46" s="925"/>
      <c r="RNR46" s="925"/>
      <c r="RNS46" s="925"/>
      <c r="RNT46" s="925"/>
      <c r="RNU46" s="925"/>
      <c r="RNV46" s="925"/>
      <c r="RNW46" s="925"/>
      <c r="RNX46" s="925"/>
      <c r="RNY46" s="925"/>
      <c r="RNZ46" s="926"/>
      <c r="ROA46" s="924"/>
      <c r="ROB46" s="925"/>
      <c r="ROC46" s="925"/>
      <c r="ROD46" s="925"/>
      <c r="ROE46" s="925"/>
      <c r="ROF46" s="925"/>
      <c r="ROG46" s="925"/>
      <c r="ROH46" s="925"/>
      <c r="ROI46" s="925"/>
      <c r="ROJ46" s="925"/>
      <c r="ROK46" s="925"/>
      <c r="ROL46" s="925"/>
      <c r="ROM46" s="925"/>
      <c r="RON46" s="925"/>
      <c r="ROO46" s="925"/>
      <c r="ROP46" s="925"/>
      <c r="ROQ46" s="925"/>
      <c r="ROR46" s="925"/>
      <c r="ROS46" s="925"/>
      <c r="ROT46" s="926"/>
      <c r="ROU46" s="924"/>
      <c r="ROV46" s="925"/>
      <c r="ROW46" s="925"/>
      <c r="ROX46" s="925"/>
      <c r="ROY46" s="925"/>
      <c r="ROZ46" s="925"/>
      <c r="RPA46" s="925"/>
      <c r="RPB46" s="925"/>
      <c r="RPC46" s="925"/>
      <c r="RPD46" s="925"/>
      <c r="RPE46" s="925"/>
      <c r="RPF46" s="925"/>
      <c r="RPG46" s="925"/>
      <c r="RPH46" s="925"/>
      <c r="RPI46" s="925"/>
      <c r="RPJ46" s="925"/>
      <c r="RPK46" s="925"/>
      <c r="RPL46" s="925"/>
      <c r="RPM46" s="925"/>
      <c r="RPN46" s="926"/>
      <c r="RPO46" s="924"/>
      <c r="RPP46" s="925"/>
      <c r="RPQ46" s="925"/>
      <c r="RPR46" s="925"/>
      <c r="RPS46" s="925"/>
      <c r="RPT46" s="925"/>
      <c r="RPU46" s="925"/>
      <c r="RPV46" s="925"/>
      <c r="RPW46" s="925"/>
      <c r="RPX46" s="925"/>
      <c r="RPY46" s="925"/>
      <c r="RPZ46" s="925"/>
      <c r="RQA46" s="925"/>
      <c r="RQB46" s="925"/>
      <c r="RQC46" s="925"/>
      <c r="RQD46" s="925"/>
      <c r="RQE46" s="925"/>
      <c r="RQF46" s="925"/>
      <c r="RQG46" s="925"/>
      <c r="RQH46" s="926"/>
      <c r="RQI46" s="924"/>
      <c r="RQJ46" s="925"/>
      <c r="RQK46" s="925"/>
      <c r="RQL46" s="925"/>
      <c r="RQM46" s="925"/>
      <c r="RQN46" s="925"/>
      <c r="RQO46" s="925"/>
      <c r="RQP46" s="925"/>
      <c r="RQQ46" s="925"/>
      <c r="RQR46" s="925"/>
      <c r="RQS46" s="925"/>
      <c r="RQT46" s="925"/>
      <c r="RQU46" s="925"/>
      <c r="RQV46" s="925"/>
      <c r="RQW46" s="925"/>
      <c r="RQX46" s="925"/>
      <c r="RQY46" s="925"/>
      <c r="RQZ46" s="925"/>
      <c r="RRA46" s="925"/>
      <c r="RRB46" s="926"/>
      <c r="RRC46" s="924"/>
      <c r="RRD46" s="925"/>
      <c r="RRE46" s="925"/>
      <c r="RRF46" s="925"/>
      <c r="RRG46" s="925"/>
      <c r="RRH46" s="925"/>
      <c r="RRI46" s="925"/>
      <c r="RRJ46" s="925"/>
      <c r="RRK46" s="925"/>
      <c r="RRL46" s="925"/>
      <c r="RRM46" s="925"/>
      <c r="RRN46" s="925"/>
      <c r="RRO46" s="925"/>
      <c r="RRP46" s="925"/>
      <c r="RRQ46" s="925"/>
      <c r="RRR46" s="925"/>
      <c r="RRS46" s="925"/>
      <c r="RRT46" s="925"/>
      <c r="RRU46" s="925"/>
      <c r="RRV46" s="926"/>
      <c r="RRW46" s="924"/>
      <c r="RRX46" s="925"/>
      <c r="RRY46" s="925"/>
      <c r="RRZ46" s="925"/>
      <c r="RSA46" s="925"/>
      <c r="RSB46" s="925"/>
      <c r="RSC46" s="925"/>
      <c r="RSD46" s="925"/>
      <c r="RSE46" s="925"/>
      <c r="RSF46" s="925"/>
      <c r="RSG46" s="925"/>
      <c r="RSH46" s="925"/>
      <c r="RSI46" s="925"/>
      <c r="RSJ46" s="925"/>
      <c r="RSK46" s="925"/>
      <c r="RSL46" s="925"/>
      <c r="RSM46" s="925"/>
      <c r="RSN46" s="925"/>
      <c r="RSO46" s="925"/>
      <c r="RSP46" s="926"/>
      <c r="RSQ46" s="924"/>
      <c r="RSR46" s="925"/>
      <c r="RSS46" s="925"/>
      <c r="RST46" s="925"/>
      <c r="RSU46" s="925"/>
      <c r="RSV46" s="925"/>
      <c r="RSW46" s="925"/>
      <c r="RSX46" s="925"/>
      <c r="RSY46" s="925"/>
      <c r="RSZ46" s="925"/>
      <c r="RTA46" s="925"/>
      <c r="RTB46" s="925"/>
      <c r="RTC46" s="925"/>
      <c r="RTD46" s="925"/>
      <c r="RTE46" s="925"/>
      <c r="RTF46" s="925"/>
      <c r="RTG46" s="925"/>
      <c r="RTH46" s="925"/>
      <c r="RTI46" s="925"/>
      <c r="RTJ46" s="926"/>
      <c r="RTK46" s="924"/>
      <c r="RTL46" s="925"/>
      <c r="RTM46" s="925"/>
      <c r="RTN46" s="925"/>
      <c r="RTO46" s="925"/>
      <c r="RTP46" s="925"/>
      <c r="RTQ46" s="925"/>
      <c r="RTR46" s="925"/>
      <c r="RTS46" s="925"/>
      <c r="RTT46" s="925"/>
      <c r="RTU46" s="925"/>
      <c r="RTV46" s="925"/>
      <c r="RTW46" s="925"/>
      <c r="RTX46" s="925"/>
      <c r="RTY46" s="925"/>
      <c r="RTZ46" s="925"/>
      <c r="RUA46" s="925"/>
      <c r="RUB46" s="925"/>
      <c r="RUC46" s="925"/>
      <c r="RUD46" s="926"/>
      <c r="RUE46" s="924"/>
      <c r="RUF46" s="925"/>
      <c r="RUG46" s="925"/>
      <c r="RUH46" s="925"/>
      <c r="RUI46" s="925"/>
      <c r="RUJ46" s="925"/>
      <c r="RUK46" s="925"/>
      <c r="RUL46" s="925"/>
      <c r="RUM46" s="925"/>
      <c r="RUN46" s="925"/>
      <c r="RUO46" s="925"/>
      <c r="RUP46" s="925"/>
      <c r="RUQ46" s="925"/>
      <c r="RUR46" s="925"/>
      <c r="RUS46" s="925"/>
      <c r="RUT46" s="925"/>
      <c r="RUU46" s="925"/>
      <c r="RUV46" s="925"/>
      <c r="RUW46" s="925"/>
      <c r="RUX46" s="926"/>
      <c r="RUY46" s="924"/>
      <c r="RUZ46" s="925"/>
      <c r="RVA46" s="925"/>
      <c r="RVB46" s="925"/>
      <c r="RVC46" s="925"/>
      <c r="RVD46" s="925"/>
      <c r="RVE46" s="925"/>
      <c r="RVF46" s="925"/>
      <c r="RVG46" s="925"/>
      <c r="RVH46" s="925"/>
      <c r="RVI46" s="925"/>
      <c r="RVJ46" s="925"/>
      <c r="RVK46" s="925"/>
      <c r="RVL46" s="925"/>
      <c r="RVM46" s="925"/>
      <c r="RVN46" s="925"/>
      <c r="RVO46" s="925"/>
      <c r="RVP46" s="925"/>
      <c r="RVQ46" s="925"/>
      <c r="RVR46" s="926"/>
      <c r="RVS46" s="924"/>
      <c r="RVT46" s="925"/>
      <c r="RVU46" s="925"/>
      <c r="RVV46" s="925"/>
      <c r="RVW46" s="925"/>
      <c r="RVX46" s="925"/>
      <c r="RVY46" s="925"/>
      <c r="RVZ46" s="925"/>
      <c r="RWA46" s="925"/>
      <c r="RWB46" s="925"/>
      <c r="RWC46" s="925"/>
      <c r="RWD46" s="925"/>
      <c r="RWE46" s="925"/>
      <c r="RWF46" s="925"/>
      <c r="RWG46" s="925"/>
      <c r="RWH46" s="925"/>
      <c r="RWI46" s="925"/>
      <c r="RWJ46" s="925"/>
      <c r="RWK46" s="925"/>
      <c r="RWL46" s="926"/>
      <c r="RWM46" s="924"/>
      <c r="RWN46" s="925"/>
      <c r="RWO46" s="925"/>
      <c r="RWP46" s="925"/>
      <c r="RWQ46" s="925"/>
      <c r="RWR46" s="925"/>
      <c r="RWS46" s="925"/>
      <c r="RWT46" s="925"/>
      <c r="RWU46" s="925"/>
      <c r="RWV46" s="925"/>
      <c r="RWW46" s="925"/>
      <c r="RWX46" s="925"/>
      <c r="RWY46" s="925"/>
      <c r="RWZ46" s="925"/>
      <c r="RXA46" s="925"/>
      <c r="RXB46" s="925"/>
      <c r="RXC46" s="925"/>
      <c r="RXD46" s="925"/>
      <c r="RXE46" s="925"/>
      <c r="RXF46" s="926"/>
      <c r="RXG46" s="924"/>
      <c r="RXH46" s="925"/>
      <c r="RXI46" s="925"/>
      <c r="RXJ46" s="925"/>
      <c r="RXK46" s="925"/>
      <c r="RXL46" s="925"/>
      <c r="RXM46" s="925"/>
      <c r="RXN46" s="925"/>
      <c r="RXO46" s="925"/>
      <c r="RXP46" s="925"/>
      <c r="RXQ46" s="925"/>
      <c r="RXR46" s="925"/>
      <c r="RXS46" s="925"/>
      <c r="RXT46" s="925"/>
      <c r="RXU46" s="925"/>
      <c r="RXV46" s="925"/>
      <c r="RXW46" s="925"/>
      <c r="RXX46" s="925"/>
      <c r="RXY46" s="925"/>
      <c r="RXZ46" s="926"/>
      <c r="RYA46" s="924"/>
      <c r="RYB46" s="925"/>
      <c r="RYC46" s="925"/>
      <c r="RYD46" s="925"/>
      <c r="RYE46" s="925"/>
      <c r="RYF46" s="925"/>
      <c r="RYG46" s="925"/>
      <c r="RYH46" s="925"/>
      <c r="RYI46" s="925"/>
      <c r="RYJ46" s="925"/>
      <c r="RYK46" s="925"/>
      <c r="RYL46" s="925"/>
      <c r="RYM46" s="925"/>
      <c r="RYN46" s="925"/>
      <c r="RYO46" s="925"/>
      <c r="RYP46" s="925"/>
      <c r="RYQ46" s="925"/>
      <c r="RYR46" s="925"/>
      <c r="RYS46" s="925"/>
      <c r="RYT46" s="926"/>
      <c r="RYU46" s="924"/>
      <c r="RYV46" s="925"/>
      <c r="RYW46" s="925"/>
      <c r="RYX46" s="925"/>
      <c r="RYY46" s="925"/>
      <c r="RYZ46" s="925"/>
      <c r="RZA46" s="925"/>
      <c r="RZB46" s="925"/>
      <c r="RZC46" s="925"/>
      <c r="RZD46" s="925"/>
      <c r="RZE46" s="925"/>
      <c r="RZF46" s="925"/>
      <c r="RZG46" s="925"/>
      <c r="RZH46" s="925"/>
      <c r="RZI46" s="925"/>
      <c r="RZJ46" s="925"/>
      <c r="RZK46" s="925"/>
      <c r="RZL46" s="925"/>
      <c r="RZM46" s="925"/>
      <c r="RZN46" s="926"/>
      <c r="RZO46" s="924"/>
      <c r="RZP46" s="925"/>
      <c r="RZQ46" s="925"/>
      <c r="RZR46" s="925"/>
      <c r="RZS46" s="925"/>
      <c r="RZT46" s="925"/>
      <c r="RZU46" s="925"/>
      <c r="RZV46" s="925"/>
      <c r="RZW46" s="925"/>
      <c r="RZX46" s="925"/>
      <c r="RZY46" s="925"/>
      <c r="RZZ46" s="925"/>
      <c r="SAA46" s="925"/>
      <c r="SAB46" s="925"/>
      <c r="SAC46" s="925"/>
      <c r="SAD46" s="925"/>
      <c r="SAE46" s="925"/>
      <c r="SAF46" s="925"/>
      <c r="SAG46" s="925"/>
      <c r="SAH46" s="926"/>
      <c r="SAI46" s="924"/>
      <c r="SAJ46" s="925"/>
      <c r="SAK46" s="925"/>
      <c r="SAL46" s="925"/>
      <c r="SAM46" s="925"/>
      <c r="SAN46" s="925"/>
      <c r="SAO46" s="925"/>
      <c r="SAP46" s="925"/>
      <c r="SAQ46" s="925"/>
      <c r="SAR46" s="925"/>
      <c r="SAS46" s="925"/>
      <c r="SAT46" s="925"/>
      <c r="SAU46" s="925"/>
      <c r="SAV46" s="925"/>
      <c r="SAW46" s="925"/>
      <c r="SAX46" s="925"/>
      <c r="SAY46" s="925"/>
      <c r="SAZ46" s="925"/>
      <c r="SBA46" s="925"/>
      <c r="SBB46" s="926"/>
      <c r="SBC46" s="924"/>
      <c r="SBD46" s="925"/>
      <c r="SBE46" s="925"/>
      <c r="SBF46" s="925"/>
      <c r="SBG46" s="925"/>
      <c r="SBH46" s="925"/>
      <c r="SBI46" s="925"/>
      <c r="SBJ46" s="925"/>
      <c r="SBK46" s="925"/>
      <c r="SBL46" s="925"/>
      <c r="SBM46" s="925"/>
      <c r="SBN46" s="925"/>
      <c r="SBO46" s="925"/>
      <c r="SBP46" s="925"/>
      <c r="SBQ46" s="925"/>
      <c r="SBR46" s="925"/>
      <c r="SBS46" s="925"/>
      <c r="SBT46" s="925"/>
      <c r="SBU46" s="925"/>
      <c r="SBV46" s="926"/>
      <c r="SBW46" s="924"/>
      <c r="SBX46" s="925"/>
      <c r="SBY46" s="925"/>
      <c r="SBZ46" s="925"/>
      <c r="SCA46" s="925"/>
      <c r="SCB46" s="925"/>
      <c r="SCC46" s="925"/>
      <c r="SCD46" s="925"/>
      <c r="SCE46" s="925"/>
      <c r="SCF46" s="925"/>
      <c r="SCG46" s="925"/>
      <c r="SCH46" s="925"/>
      <c r="SCI46" s="925"/>
      <c r="SCJ46" s="925"/>
      <c r="SCK46" s="925"/>
      <c r="SCL46" s="925"/>
      <c r="SCM46" s="925"/>
      <c r="SCN46" s="925"/>
      <c r="SCO46" s="925"/>
      <c r="SCP46" s="926"/>
      <c r="SCQ46" s="924"/>
      <c r="SCR46" s="925"/>
      <c r="SCS46" s="925"/>
      <c r="SCT46" s="925"/>
      <c r="SCU46" s="925"/>
      <c r="SCV46" s="925"/>
      <c r="SCW46" s="925"/>
      <c r="SCX46" s="925"/>
      <c r="SCY46" s="925"/>
      <c r="SCZ46" s="925"/>
      <c r="SDA46" s="925"/>
      <c r="SDB46" s="925"/>
      <c r="SDC46" s="925"/>
      <c r="SDD46" s="925"/>
      <c r="SDE46" s="925"/>
      <c r="SDF46" s="925"/>
      <c r="SDG46" s="925"/>
      <c r="SDH46" s="925"/>
      <c r="SDI46" s="925"/>
      <c r="SDJ46" s="926"/>
      <c r="SDK46" s="924"/>
      <c r="SDL46" s="925"/>
      <c r="SDM46" s="925"/>
      <c r="SDN46" s="925"/>
      <c r="SDO46" s="925"/>
      <c r="SDP46" s="925"/>
      <c r="SDQ46" s="925"/>
      <c r="SDR46" s="925"/>
      <c r="SDS46" s="925"/>
      <c r="SDT46" s="925"/>
      <c r="SDU46" s="925"/>
      <c r="SDV46" s="925"/>
      <c r="SDW46" s="925"/>
      <c r="SDX46" s="925"/>
      <c r="SDY46" s="925"/>
      <c r="SDZ46" s="925"/>
      <c r="SEA46" s="925"/>
      <c r="SEB46" s="925"/>
      <c r="SEC46" s="925"/>
      <c r="SED46" s="926"/>
      <c r="SEE46" s="924"/>
      <c r="SEF46" s="925"/>
      <c r="SEG46" s="925"/>
      <c r="SEH46" s="925"/>
      <c r="SEI46" s="925"/>
      <c r="SEJ46" s="925"/>
      <c r="SEK46" s="925"/>
      <c r="SEL46" s="925"/>
      <c r="SEM46" s="925"/>
      <c r="SEN46" s="925"/>
      <c r="SEO46" s="925"/>
      <c r="SEP46" s="925"/>
      <c r="SEQ46" s="925"/>
      <c r="SER46" s="925"/>
      <c r="SES46" s="925"/>
      <c r="SET46" s="925"/>
      <c r="SEU46" s="925"/>
      <c r="SEV46" s="925"/>
      <c r="SEW46" s="925"/>
      <c r="SEX46" s="926"/>
      <c r="SEY46" s="924"/>
      <c r="SEZ46" s="925"/>
      <c r="SFA46" s="925"/>
      <c r="SFB46" s="925"/>
      <c r="SFC46" s="925"/>
      <c r="SFD46" s="925"/>
      <c r="SFE46" s="925"/>
      <c r="SFF46" s="925"/>
      <c r="SFG46" s="925"/>
      <c r="SFH46" s="925"/>
      <c r="SFI46" s="925"/>
      <c r="SFJ46" s="925"/>
      <c r="SFK46" s="925"/>
      <c r="SFL46" s="925"/>
      <c r="SFM46" s="925"/>
      <c r="SFN46" s="925"/>
      <c r="SFO46" s="925"/>
      <c r="SFP46" s="925"/>
      <c r="SFQ46" s="925"/>
      <c r="SFR46" s="926"/>
      <c r="SFS46" s="924"/>
      <c r="SFT46" s="925"/>
      <c r="SFU46" s="925"/>
      <c r="SFV46" s="925"/>
      <c r="SFW46" s="925"/>
      <c r="SFX46" s="925"/>
      <c r="SFY46" s="925"/>
      <c r="SFZ46" s="925"/>
      <c r="SGA46" s="925"/>
      <c r="SGB46" s="925"/>
      <c r="SGC46" s="925"/>
      <c r="SGD46" s="925"/>
      <c r="SGE46" s="925"/>
      <c r="SGF46" s="925"/>
      <c r="SGG46" s="925"/>
      <c r="SGH46" s="925"/>
      <c r="SGI46" s="925"/>
      <c r="SGJ46" s="925"/>
      <c r="SGK46" s="925"/>
      <c r="SGL46" s="926"/>
      <c r="SGM46" s="924"/>
      <c r="SGN46" s="925"/>
      <c r="SGO46" s="925"/>
      <c r="SGP46" s="925"/>
      <c r="SGQ46" s="925"/>
      <c r="SGR46" s="925"/>
      <c r="SGS46" s="925"/>
      <c r="SGT46" s="925"/>
      <c r="SGU46" s="925"/>
      <c r="SGV46" s="925"/>
      <c r="SGW46" s="925"/>
      <c r="SGX46" s="925"/>
      <c r="SGY46" s="925"/>
      <c r="SGZ46" s="925"/>
      <c r="SHA46" s="925"/>
      <c r="SHB46" s="925"/>
      <c r="SHC46" s="925"/>
      <c r="SHD46" s="925"/>
      <c r="SHE46" s="925"/>
      <c r="SHF46" s="926"/>
      <c r="SHG46" s="924"/>
      <c r="SHH46" s="925"/>
      <c r="SHI46" s="925"/>
      <c r="SHJ46" s="925"/>
      <c r="SHK46" s="925"/>
      <c r="SHL46" s="925"/>
      <c r="SHM46" s="925"/>
      <c r="SHN46" s="925"/>
      <c r="SHO46" s="925"/>
      <c r="SHP46" s="925"/>
      <c r="SHQ46" s="925"/>
      <c r="SHR46" s="925"/>
      <c r="SHS46" s="925"/>
      <c r="SHT46" s="925"/>
      <c r="SHU46" s="925"/>
      <c r="SHV46" s="925"/>
      <c r="SHW46" s="925"/>
      <c r="SHX46" s="925"/>
      <c r="SHY46" s="925"/>
      <c r="SHZ46" s="926"/>
      <c r="SIA46" s="924"/>
      <c r="SIB46" s="925"/>
      <c r="SIC46" s="925"/>
      <c r="SID46" s="925"/>
      <c r="SIE46" s="925"/>
      <c r="SIF46" s="925"/>
      <c r="SIG46" s="925"/>
      <c r="SIH46" s="925"/>
      <c r="SII46" s="925"/>
      <c r="SIJ46" s="925"/>
      <c r="SIK46" s="925"/>
      <c r="SIL46" s="925"/>
      <c r="SIM46" s="925"/>
      <c r="SIN46" s="925"/>
      <c r="SIO46" s="925"/>
      <c r="SIP46" s="925"/>
      <c r="SIQ46" s="925"/>
      <c r="SIR46" s="925"/>
      <c r="SIS46" s="925"/>
      <c r="SIT46" s="926"/>
      <c r="SIU46" s="924"/>
      <c r="SIV46" s="925"/>
      <c r="SIW46" s="925"/>
      <c r="SIX46" s="925"/>
      <c r="SIY46" s="925"/>
      <c r="SIZ46" s="925"/>
      <c r="SJA46" s="925"/>
      <c r="SJB46" s="925"/>
      <c r="SJC46" s="925"/>
      <c r="SJD46" s="925"/>
      <c r="SJE46" s="925"/>
      <c r="SJF46" s="925"/>
      <c r="SJG46" s="925"/>
      <c r="SJH46" s="925"/>
      <c r="SJI46" s="925"/>
      <c r="SJJ46" s="925"/>
      <c r="SJK46" s="925"/>
      <c r="SJL46" s="925"/>
      <c r="SJM46" s="925"/>
      <c r="SJN46" s="926"/>
      <c r="SJO46" s="924"/>
      <c r="SJP46" s="925"/>
      <c r="SJQ46" s="925"/>
      <c r="SJR46" s="925"/>
      <c r="SJS46" s="925"/>
      <c r="SJT46" s="925"/>
      <c r="SJU46" s="925"/>
      <c r="SJV46" s="925"/>
      <c r="SJW46" s="925"/>
      <c r="SJX46" s="925"/>
      <c r="SJY46" s="925"/>
      <c r="SJZ46" s="925"/>
      <c r="SKA46" s="925"/>
      <c r="SKB46" s="925"/>
      <c r="SKC46" s="925"/>
      <c r="SKD46" s="925"/>
      <c r="SKE46" s="925"/>
      <c r="SKF46" s="925"/>
      <c r="SKG46" s="925"/>
      <c r="SKH46" s="926"/>
      <c r="SKI46" s="924"/>
      <c r="SKJ46" s="925"/>
      <c r="SKK46" s="925"/>
      <c r="SKL46" s="925"/>
      <c r="SKM46" s="925"/>
      <c r="SKN46" s="925"/>
      <c r="SKO46" s="925"/>
      <c r="SKP46" s="925"/>
      <c r="SKQ46" s="925"/>
      <c r="SKR46" s="925"/>
      <c r="SKS46" s="925"/>
      <c r="SKT46" s="925"/>
      <c r="SKU46" s="925"/>
      <c r="SKV46" s="925"/>
      <c r="SKW46" s="925"/>
      <c r="SKX46" s="925"/>
      <c r="SKY46" s="925"/>
      <c r="SKZ46" s="925"/>
      <c r="SLA46" s="925"/>
      <c r="SLB46" s="926"/>
      <c r="SLC46" s="924"/>
      <c r="SLD46" s="925"/>
      <c r="SLE46" s="925"/>
      <c r="SLF46" s="925"/>
      <c r="SLG46" s="925"/>
      <c r="SLH46" s="925"/>
      <c r="SLI46" s="925"/>
      <c r="SLJ46" s="925"/>
      <c r="SLK46" s="925"/>
      <c r="SLL46" s="925"/>
      <c r="SLM46" s="925"/>
      <c r="SLN46" s="925"/>
      <c r="SLO46" s="925"/>
      <c r="SLP46" s="925"/>
      <c r="SLQ46" s="925"/>
      <c r="SLR46" s="925"/>
      <c r="SLS46" s="925"/>
      <c r="SLT46" s="925"/>
      <c r="SLU46" s="925"/>
      <c r="SLV46" s="926"/>
      <c r="SLW46" s="924"/>
      <c r="SLX46" s="925"/>
      <c r="SLY46" s="925"/>
      <c r="SLZ46" s="925"/>
      <c r="SMA46" s="925"/>
      <c r="SMB46" s="925"/>
      <c r="SMC46" s="925"/>
      <c r="SMD46" s="925"/>
      <c r="SME46" s="925"/>
      <c r="SMF46" s="925"/>
      <c r="SMG46" s="925"/>
      <c r="SMH46" s="925"/>
      <c r="SMI46" s="925"/>
      <c r="SMJ46" s="925"/>
      <c r="SMK46" s="925"/>
      <c r="SML46" s="925"/>
      <c r="SMM46" s="925"/>
      <c r="SMN46" s="925"/>
      <c r="SMO46" s="925"/>
      <c r="SMP46" s="926"/>
      <c r="SMQ46" s="924"/>
      <c r="SMR46" s="925"/>
      <c r="SMS46" s="925"/>
      <c r="SMT46" s="925"/>
      <c r="SMU46" s="925"/>
      <c r="SMV46" s="925"/>
      <c r="SMW46" s="925"/>
      <c r="SMX46" s="925"/>
      <c r="SMY46" s="925"/>
      <c r="SMZ46" s="925"/>
      <c r="SNA46" s="925"/>
      <c r="SNB46" s="925"/>
      <c r="SNC46" s="925"/>
      <c r="SND46" s="925"/>
      <c r="SNE46" s="925"/>
      <c r="SNF46" s="925"/>
      <c r="SNG46" s="925"/>
      <c r="SNH46" s="925"/>
      <c r="SNI46" s="925"/>
      <c r="SNJ46" s="926"/>
      <c r="SNK46" s="924"/>
      <c r="SNL46" s="925"/>
      <c r="SNM46" s="925"/>
      <c r="SNN46" s="925"/>
      <c r="SNO46" s="925"/>
      <c r="SNP46" s="925"/>
      <c r="SNQ46" s="925"/>
      <c r="SNR46" s="925"/>
      <c r="SNS46" s="925"/>
      <c r="SNT46" s="925"/>
      <c r="SNU46" s="925"/>
      <c r="SNV46" s="925"/>
      <c r="SNW46" s="925"/>
      <c r="SNX46" s="925"/>
      <c r="SNY46" s="925"/>
      <c r="SNZ46" s="925"/>
      <c r="SOA46" s="925"/>
      <c r="SOB46" s="925"/>
      <c r="SOC46" s="925"/>
      <c r="SOD46" s="926"/>
      <c r="SOE46" s="924"/>
      <c r="SOF46" s="925"/>
      <c r="SOG46" s="925"/>
      <c r="SOH46" s="925"/>
      <c r="SOI46" s="925"/>
      <c r="SOJ46" s="925"/>
      <c r="SOK46" s="925"/>
      <c r="SOL46" s="925"/>
      <c r="SOM46" s="925"/>
      <c r="SON46" s="925"/>
      <c r="SOO46" s="925"/>
      <c r="SOP46" s="925"/>
      <c r="SOQ46" s="925"/>
      <c r="SOR46" s="925"/>
      <c r="SOS46" s="925"/>
      <c r="SOT46" s="925"/>
      <c r="SOU46" s="925"/>
      <c r="SOV46" s="925"/>
      <c r="SOW46" s="925"/>
      <c r="SOX46" s="926"/>
      <c r="SOY46" s="924"/>
      <c r="SOZ46" s="925"/>
      <c r="SPA46" s="925"/>
      <c r="SPB46" s="925"/>
      <c r="SPC46" s="925"/>
      <c r="SPD46" s="925"/>
      <c r="SPE46" s="925"/>
      <c r="SPF46" s="925"/>
      <c r="SPG46" s="925"/>
      <c r="SPH46" s="925"/>
      <c r="SPI46" s="925"/>
      <c r="SPJ46" s="925"/>
      <c r="SPK46" s="925"/>
      <c r="SPL46" s="925"/>
      <c r="SPM46" s="925"/>
      <c r="SPN46" s="925"/>
      <c r="SPO46" s="925"/>
      <c r="SPP46" s="925"/>
      <c r="SPQ46" s="925"/>
      <c r="SPR46" s="926"/>
      <c r="SPS46" s="924"/>
      <c r="SPT46" s="925"/>
      <c r="SPU46" s="925"/>
      <c r="SPV46" s="925"/>
      <c r="SPW46" s="925"/>
      <c r="SPX46" s="925"/>
      <c r="SPY46" s="925"/>
      <c r="SPZ46" s="925"/>
      <c r="SQA46" s="925"/>
      <c r="SQB46" s="925"/>
      <c r="SQC46" s="925"/>
      <c r="SQD46" s="925"/>
      <c r="SQE46" s="925"/>
      <c r="SQF46" s="925"/>
      <c r="SQG46" s="925"/>
      <c r="SQH46" s="925"/>
      <c r="SQI46" s="925"/>
      <c r="SQJ46" s="925"/>
      <c r="SQK46" s="925"/>
      <c r="SQL46" s="926"/>
      <c r="SQM46" s="924"/>
      <c r="SQN46" s="925"/>
      <c r="SQO46" s="925"/>
      <c r="SQP46" s="925"/>
      <c r="SQQ46" s="925"/>
      <c r="SQR46" s="925"/>
      <c r="SQS46" s="925"/>
      <c r="SQT46" s="925"/>
      <c r="SQU46" s="925"/>
      <c r="SQV46" s="925"/>
      <c r="SQW46" s="925"/>
      <c r="SQX46" s="925"/>
      <c r="SQY46" s="925"/>
      <c r="SQZ46" s="925"/>
      <c r="SRA46" s="925"/>
      <c r="SRB46" s="925"/>
      <c r="SRC46" s="925"/>
      <c r="SRD46" s="925"/>
      <c r="SRE46" s="925"/>
      <c r="SRF46" s="926"/>
      <c r="SRG46" s="924"/>
      <c r="SRH46" s="925"/>
      <c r="SRI46" s="925"/>
      <c r="SRJ46" s="925"/>
      <c r="SRK46" s="925"/>
      <c r="SRL46" s="925"/>
      <c r="SRM46" s="925"/>
      <c r="SRN46" s="925"/>
      <c r="SRO46" s="925"/>
      <c r="SRP46" s="925"/>
      <c r="SRQ46" s="925"/>
      <c r="SRR46" s="925"/>
      <c r="SRS46" s="925"/>
      <c r="SRT46" s="925"/>
      <c r="SRU46" s="925"/>
      <c r="SRV46" s="925"/>
      <c r="SRW46" s="925"/>
      <c r="SRX46" s="925"/>
      <c r="SRY46" s="925"/>
      <c r="SRZ46" s="926"/>
      <c r="SSA46" s="924"/>
      <c r="SSB46" s="925"/>
      <c r="SSC46" s="925"/>
      <c r="SSD46" s="925"/>
      <c r="SSE46" s="925"/>
      <c r="SSF46" s="925"/>
      <c r="SSG46" s="925"/>
      <c r="SSH46" s="925"/>
      <c r="SSI46" s="925"/>
      <c r="SSJ46" s="925"/>
      <c r="SSK46" s="925"/>
      <c r="SSL46" s="925"/>
      <c r="SSM46" s="925"/>
      <c r="SSN46" s="925"/>
      <c r="SSO46" s="925"/>
      <c r="SSP46" s="925"/>
      <c r="SSQ46" s="925"/>
      <c r="SSR46" s="925"/>
      <c r="SSS46" s="925"/>
      <c r="SST46" s="926"/>
      <c r="SSU46" s="924"/>
      <c r="SSV46" s="925"/>
      <c r="SSW46" s="925"/>
      <c r="SSX46" s="925"/>
      <c r="SSY46" s="925"/>
      <c r="SSZ46" s="925"/>
      <c r="STA46" s="925"/>
      <c r="STB46" s="925"/>
      <c r="STC46" s="925"/>
      <c r="STD46" s="925"/>
      <c r="STE46" s="925"/>
      <c r="STF46" s="925"/>
      <c r="STG46" s="925"/>
      <c r="STH46" s="925"/>
      <c r="STI46" s="925"/>
      <c r="STJ46" s="925"/>
      <c r="STK46" s="925"/>
      <c r="STL46" s="925"/>
      <c r="STM46" s="925"/>
      <c r="STN46" s="926"/>
      <c r="STO46" s="924"/>
      <c r="STP46" s="925"/>
      <c r="STQ46" s="925"/>
      <c r="STR46" s="925"/>
      <c r="STS46" s="925"/>
      <c r="STT46" s="925"/>
      <c r="STU46" s="925"/>
      <c r="STV46" s="925"/>
      <c r="STW46" s="925"/>
      <c r="STX46" s="925"/>
      <c r="STY46" s="925"/>
      <c r="STZ46" s="925"/>
      <c r="SUA46" s="925"/>
      <c r="SUB46" s="925"/>
      <c r="SUC46" s="925"/>
      <c r="SUD46" s="925"/>
      <c r="SUE46" s="925"/>
      <c r="SUF46" s="925"/>
      <c r="SUG46" s="925"/>
      <c r="SUH46" s="926"/>
      <c r="SUI46" s="924"/>
      <c r="SUJ46" s="925"/>
      <c r="SUK46" s="925"/>
      <c r="SUL46" s="925"/>
      <c r="SUM46" s="925"/>
      <c r="SUN46" s="925"/>
      <c r="SUO46" s="925"/>
      <c r="SUP46" s="925"/>
      <c r="SUQ46" s="925"/>
      <c r="SUR46" s="925"/>
      <c r="SUS46" s="925"/>
      <c r="SUT46" s="925"/>
      <c r="SUU46" s="925"/>
      <c r="SUV46" s="925"/>
      <c r="SUW46" s="925"/>
      <c r="SUX46" s="925"/>
      <c r="SUY46" s="925"/>
      <c r="SUZ46" s="925"/>
      <c r="SVA46" s="925"/>
      <c r="SVB46" s="926"/>
      <c r="SVC46" s="924"/>
      <c r="SVD46" s="925"/>
      <c r="SVE46" s="925"/>
      <c r="SVF46" s="925"/>
      <c r="SVG46" s="925"/>
      <c r="SVH46" s="925"/>
      <c r="SVI46" s="925"/>
      <c r="SVJ46" s="925"/>
      <c r="SVK46" s="925"/>
      <c r="SVL46" s="925"/>
      <c r="SVM46" s="925"/>
      <c r="SVN46" s="925"/>
      <c r="SVO46" s="925"/>
      <c r="SVP46" s="925"/>
      <c r="SVQ46" s="925"/>
      <c r="SVR46" s="925"/>
      <c r="SVS46" s="925"/>
      <c r="SVT46" s="925"/>
      <c r="SVU46" s="925"/>
      <c r="SVV46" s="926"/>
      <c r="SVW46" s="924"/>
      <c r="SVX46" s="925"/>
      <c r="SVY46" s="925"/>
      <c r="SVZ46" s="925"/>
      <c r="SWA46" s="925"/>
      <c r="SWB46" s="925"/>
      <c r="SWC46" s="925"/>
      <c r="SWD46" s="925"/>
      <c r="SWE46" s="925"/>
      <c r="SWF46" s="925"/>
      <c r="SWG46" s="925"/>
      <c r="SWH46" s="925"/>
      <c r="SWI46" s="925"/>
      <c r="SWJ46" s="925"/>
      <c r="SWK46" s="925"/>
      <c r="SWL46" s="925"/>
      <c r="SWM46" s="925"/>
      <c r="SWN46" s="925"/>
      <c r="SWO46" s="925"/>
      <c r="SWP46" s="926"/>
      <c r="SWQ46" s="924"/>
      <c r="SWR46" s="925"/>
      <c r="SWS46" s="925"/>
      <c r="SWT46" s="925"/>
      <c r="SWU46" s="925"/>
      <c r="SWV46" s="925"/>
      <c r="SWW46" s="925"/>
      <c r="SWX46" s="925"/>
      <c r="SWY46" s="925"/>
      <c r="SWZ46" s="925"/>
      <c r="SXA46" s="925"/>
      <c r="SXB46" s="925"/>
      <c r="SXC46" s="925"/>
      <c r="SXD46" s="925"/>
      <c r="SXE46" s="925"/>
      <c r="SXF46" s="925"/>
      <c r="SXG46" s="925"/>
      <c r="SXH46" s="925"/>
      <c r="SXI46" s="925"/>
      <c r="SXJ46" s="926"/>
      <c r="SXK46" s="924"/>
      <c r="SXL46" s="925"/>
      <c r="SXM46" s="925"/>
      <c r="SXN46" s="925"/>
      <c r="SXO46" s="925"/>
      <c r="SXP46" s="925"/>
      <c r="SXQ46" s="925"/>
      <c r="SXR46" s="925"/>
      <c r="SXS46" s="925"/>
      <c r="SXT46" s="925"/>
      <c r="SXU46" s="925"/>
      <c r="SXV46" s="925"/>
      <c r="SXW46" s="925"/>
      <c r="SXX46" s="925"/>
      <c r="SXY46" s="925"/>
      <c r="SXZ46" s="925"/>
      <c r="SYA46" s="925"/>
      <c r="SYB46" s="925"/>
      <c r="SYC46" s="925"/>
      <c r="SYD46" s="926"/>
      <c r="SYE46" s="924"/>
      <c r="SYF46" s="925"/>
      <c r="SYG46" s="925"/>
      <c r="SYH46" s="925"/>
      <c r="SYI46" s="925"/>
      <c r="SYJ46" s="925"/>
      <c r="SYK46" s="925"/>
      <c r="SYL46" s="925"/>
      <c r="SYM46" s="925"/>
      <c r="SYN46" s="925"/>
      <c r="SYO46" s="925"/>
      <c r="SYP46" s="925"/>
      <c r="SYQ46" s="925"/>
      <c r="SYR46" s="925"/>
      <c r="SYS46" s="925"/>
      <c r="SYT46" s="925"/>
      <c r="SYU46" s="925"/>
      <c r="SYV46" s="925"/>
      <c r="SYW46" s="925"/>
      <c r="SYX46" s="926"/>
      <c r="SYY46" s="924"/>
      <c r="SYZ46" s="925"/>
      <c r="SZA46" s="925"/>
      <c r="SZB46" s="925"/>
      <c r="SZC46" s="925"/>
      <c r="SZD46" s="925"/>
      <c r="SZE46" s="925"/>
      <c r="SZF46" s="925"/>
      <c r="SZG46" s="925"/>
      <c r="SZH46" s="925"/>
      <c r="SZI46" s="925"/>
      <c r="SZJ46" s="925"/>
      <c r="SZK46" s="925"/>
      <c r="SZL46" s="925"/>
      <c r="SZM46" s="925"/>
      <c r="SZN46" s="925"/>
      <c r="SZO46" s="925"/>
      <c r="SZP46" s="925"/>
      <c r="SZQ46" s="925"/>
      <c r="SZR46" s="926"/>
      <c r="SZS46" s="924"/>
      <c r="SZT46" s="925"/>
      <c r="SZU46" s="925"/>
      <c r="SZV46" s="925"/>
      <c r="SZW46" s="925"/>
      <c r="SZX46" s="925"/>
      <c r="SZY46" s="925"/>
      <c r="SZZ46" s="925"/>
      <c r="TAA46" s="925"/>
      <c r="TAB46" s="925"/>
      <c r="TAC46" s="925"/>
      <c r="TAD46" s="925"/>
      <c r="TAE46" s="925"/>
      <c r="TAF46" s="925"/>
      <c r="TAG46" s="925"/>
      <c r="TAH46" s="925"/>
      <c r="TAI46" s="925"/>
      <c r="TAJ46" s="925"/>
      <c r="TAK46" s="925"/>
      <c r="TAL46" s="926"/>
      <c r="TAM46" s="924"/>
      <c r="TAN46" s="925"/>
      <c r="TAO46" s="925"/>
      <c r="TAP46" s="925"/>
      <c r="TAQ46" s="925"/>
      <c r="TAR46" s="925"/>
      <c r="TAS46" s="925"/>
      <c r="TAT46" s="925"/>
      <c r="TAU46" s="925"/>
      <c r="TAV46" s="925"/>
      <c r="TAW46" s="925"/>
      <c r="TAX46" s="925"/>
      <c r="TAY46" s="925"/>
      <c r="TAZ46" s="925"/>
      <c r="TBA46" s="925"/>
      <c r="TBB46" s="925"/>
      <c r="TBC46" s="925"/>
      <c r="TBD46" s="925"/>
      <c r="TBE46" s="925"/>
      <c r="TBF46" s="926"/>
      <c r="TBG46" s="924"/>
      <c r="TBH46" s="925"/>
      <c r="TBI46" s="925"/>
      <c r="TBJ46" s="925"/>
      <c r="TBK46" s="925"/>
      <c r="TBL46" s="925"/>
      <c r="TBM46" s="925"/>
      <c r="TBN46" s="925"/>
      <c r="TBO46" s="925"/>
      <c r="TBP46" s="925"/>
      <c r="TBQ46" s="925"/>
      <c r="TBR46" s="925"/>
      <c r="TBS46" s="925"/>
      <c r="TBT46" s="925"/>
      <c r="TBU46" s="925"/>
      <c r="TBV46" s="925"/>
      <c r="TBW46" s="925"/>
      <c r="TBX46" s="925"/>
      <c r="TBY46" s="925"/>
      <c r="TBZ46" s="926"/>
      <c r="TCA46" s="924"/>
      <c r="TCB46" s="925"/>
      <c r="TCC46" s="925"/>
      <c r="TCD46" s="925"/>
      <c r="TCE46" s="925"/>
      <c r="TCF46" s="925"/>
      <c r="TCG46" s="925"/>
      <c r="TCH46" s="925"/>
      <c r="TCI46" s="925"/>
      <c r="TCJ46" s="925"/>
      <c r="TCK46" s="925"/>
      <c r="TCL46" s="925"/>
      <c r="TCM46" s="925"/>
      <c r="TCN46" s="925"/>
      <c r="TCO46" s="925"/>
      <c r="TCP46" s="925"/>
      <c r="TCQ46" s="925"/>
      <c r="TCR46" s="925"/>
      <c r="TCS46" s="925"/>
      <c r="TCT46" s="926"/>
      <c r="TCU46" s="924"/>
      <c r="TCV46" s="925"/>
      <c r="TCW46" s="925"/>
      <c r="TCX46" s="925"/>
      <c r="TCY46" s="925"/>
      <c r="TCZ46" s="925"/>
      <c r="TDA46" s="925"/>
      <c r="TDB46" s="925"/>
      <c r="TDC46" s="925"/>
      <c r="TDD46" s="925"/>
      <c r="TDE46" s="925"/>
      <c r="TDF46" s="925"/>
      <c r="TDG46" s="925"/>
      <c r="TDH46" s="925"/>
      <c r="TDI46" s="925"/>
      <c r="TDJ46" s="925"/>
      <c r="TDK46" s="925"/>
      <c r="TDL46" s="925"/>
      <c r="TDM46" s="925"/>
      <c r="TDN46" s="926"/>
      <c r="TDO46" s="924"/>
      <c r="TDP46" s="925"/>
      <c r="TDQ46" s="925"/>
      <c r="TDR46" s="925"/>
      <c r="TDS46" s="925"/>
      <c r="TDT46" s="925"/>
      <c r="TDU46" s="925"/>
      <c r="TDV46" s="925"/>
      <c r="TDW46" s="925"/>
      <c r="TDX46" s="925"/>
      <c r="TDY46" s="925"/>
      <c r="TDZ46" s="925"/>
      <c r="TEA46" s="925"/>
      <c r="TEB46" s="925"/>
      <c r="TEC46" s="925"/>
      <c r="TED46" s="925"/>
      <c r="TEE46" s="925"/>
      <c r="TEF46" s="925"/>
      <c r="TEG46" s="925"/>
      <c r="TEH46" s="926"/>
      <c r="TEI46" s="924"/>
      <c r="TEJ46" s="925"/>
      <c r="TEK46" s="925"/>
      <c r="TEL46" s="925"/>
      <c r="TEM46" s="925"/>
      <c r="TEN46" s="925"/>
      <c r="TEO46" s="925"/>
      <c r="TEP46" s="925"/>
      <c r="TEQ46" s="925"/>
      <c r="TER46" s="925"/>
      <c r="TES46" s="925"/>
      <c r="TET46" s="925"/>
      <c r="TEU46" s="925"/>
      <c r="TEV46" s="925"/>
      <c r="TEW46" s="925"/>
      <c r="TEX46" s="925"/>
      <c r="TEY46" s="925"/>
      <c r="TEZ46" s="925"/>
      <c r="TFA46" s="925"/>
      <c r="TFB46" s="926"/>
      <c r="TFC46" s="924"/>
      <c r="TFD46" s="925"/>
      <c r="TFE46" s="925"/>
      <c r="TFF46" s="925"/>
      <c r="TFG46" s="925"/>
      <c r="TFH46" s="925"/>
      <c r="TFI46" s="925"/>
      <c r="TFJ46" s="925"/>
      <c r="TFK46" s="925"/>
      <c r="TFL46" s="925"/>
      <c r="TFM46" s="925"/>
      <c r="TFN46" s="925"/>
      <c r="TFO46" s="925"/>
      <c r="TFP46" s="925"/>
      <c r="TFQ46" s="925"/>
      <c r="TFR46" s="925"/>
      <c r="TFS46" s="925"/>
      <c r="TFT46" s="925"/>
      <c r="TFU46" s="925"/>
      <c r="TFV46" s="926"/>
      <c r="TFW46" s="924"/>
      <c r="TFX46" s="925"/>
      <c r="TFY46" s="925"/>
      <c r="TFZ46" s="925"/>
      <c r="TGA46" s="925"/>
      <c r="TGB46" s="925"/>
      <c r="TGC46" s="925"/>
      <c r="TGD46" s="925"/>
      <c r="TGE46" s="925"/>
      <c r="TGF46" s="925"/>
      <c r="TGG46" s="925"/>
      <c r="TGH46" s="925"/>
      <c r="TGI46" s="925"/>
      <c r="TGJ46" s="925"/>
      <c r="TGK46" s="925"/>
      <c r="TGL46" s="925"/>
      <c r="TGM46" s="925"/>
      <c r="TGN46" s="925"/>
      <c r="TGO46" s="925"/>
      <c r="TGP46" s="926"/>
      <c r="TGQ46" s="924"/>
      <c r="TGR46" s="925"/>
      <c r="TGS46" s="925"/>
      <c r="TGT46" s="925"/>
      <c r="TGU46" s="925"/>
      <c r="TGV46" s="925"/>
      <c r="TGW46" s="925"/>
      <c r="TGX46" s="925"/>
      <c r="TGY46" s="925"/>
      <c r="TGZ46" s="925"/>
      <c r="THA46" s="925"/>
      <c r="THB46" s="925"/>
      <c r="THC46" s="925"/>
      <c r="THD46" s="925"/>
      <c r="THE46" s="925"/>
      <c r="THF46" s="925"/>
      <c r="THG46" s="925"/>
      <c r="THH46" s="925"/>
      <c r="THI46" s="925"/>
      <c r="THJ46" s="926"/>
      <c r="THK46" s="924"/>
      <c r="THL46" s="925"/>
      <c r="THM46" s="925"/>
      <c r="THN46" s="925"/>
      <c r="THO46" s="925"/>
      <c r="THP46" s="925"/>
      <c r="THQ46" s="925"/>
      <c r="THR46" s="925"/>
      <c r="THS46" s="925"/>
      <c r="THT46" s="925"/>
      <c r="THU46" s="925"/>
      <c r="THV46" s="925"/>
      <c r="THW46" s="925"/>
      <c r="THX46" s="925"/>
      <c r="THY46" s="925"/>
      <c r="THZ46" s="925"/>
      <c r="TIA46" s="925"/>
      <c r="TIB46" s="925"/>
      <c r="TIC46" s="925"/>
      <c r="TID46" s="926"/>
      <c r="TIE46" s="924"/>
      <c r="TIF46" s="925"/>
      <c r="TIG46" s="925"/>
      <c r="TIH46" s="925"/>
      <c r="TII46" s="925"/>
      <c r="TIJ46" s="925"/>
      <c r="TIK46" s="925"/>
      <c r="TIL46" s="925"/>
      <c r="TIM46" s="925"/>
      <c r="TIN46" s="925"/>
      <c r="TIO46" s="925"/>
      <c r="TIP46" s="925"/>
      <c r="TIQ46" s="925"/>
      <c r="TIR46" s="925"/>
      <c r="TIS46" s="925"/>
      <c r="TIT46" s="925"/>
      <c r="TIU46" s="925"/>
      <c r="TIV46" s="925"/>
      <c r="TIW46" s="925"/>
      <c r="TIX46" s="926"/>
      <c r="TIY46" s="924"/>
      <c r="TIZ46" s="925"/>
      <c r="TJA46" s="925"/>
      <c r="TJB46" s="925"/>
      <c r="TJC46" s="925"/>
      <c r="TJD46" s="925"/>
      <c r="TJE46" s="925"/>
      <c r="TJF46" s="925"/>
      <c r="TJG46" s="925"/>
      <c r="TJH46" s="925"/>
      <c r="TJI46" s="925"/>
      <c r="TJJ46" s="925"/>
      <c r="TJK46" s="925"/>
      <c r="TJL46" s="925"/>
      <c r="TJM46" s="925"/>
      <c r="TJN46" s="925"/>
      <c r="TJO46" s="925"/>
      <c r="TJP46" s="925"/>
      <c r="TJQ46" s="925"/>
      <c r="TJR46" s="926"/>
      <c r="TJS46" s="924"/>
      <c r="TJT46" s="925"/>
      <c r="TJU46" s="925"/>
      <c r="TJV46" s="925"/>
      <c r="TJW46" s="925"/>
      <c r="TJX46" s="925"/>
      <c r="TJY46" s="925"/>
      <c r="TJZ46" s="925"/>
      <c r="TKA46" s="925"/>
      <c r="TKB46" s="925"/>
      <c r="TKC46" s="925"/>
      <c r="TKD46" s="925"/>
      <c r="TKE46" s="925"/>
      <c r="TKF46" s="925"/>
      <c r="TKG46" s="925"/>
      <c r="TKH46" s="925"/>
      <c r="TKI46" s="925"/>
      <c r="TKJ46" s="925"/>
      <c r="TKK46" s="925"/>
      <c r="TKL46" s="926"/>
      <c r="TKM46" s="924"/>
      <c r="TKN46" s="925"/>
      <c r="TKO46" s="925"/>
      <c r="TKP46" s="925"/>
      <c r="TKQ46" s="925"/>
      <c r="TKR46" s="925"/>
      <c r="TKS46" s="925"/>
      <c r="TKT46" s="925"/>
      <c r="TKU46" s="925"/>
      <c r="TKV46" s="925"/>
      <c r="TKW46" s="925"/>
      <c r="TKX46" s="925"/>
      <c r="TKY46" s="925"/>
      <c r="TKZ46" s="925"/>
      <c r="TLA46" s="925"/>
      <c r="TLB46" s="925"/>
      <c r="TLC46" s="925"/>
      <c r="TLD46" s="925"/>
      <c r="TLE46" s="925"/>
      <c r="TLF46" s="926"/>
      <c r="TLG46" s="924"/>
      <c r="TLH46" s="925"/>
      <c r="TLI46" s="925"/>
      <c r="TLJ46" s="925"/>
      <c r="TLK46" s="925"/>
      <c r="TLL46" s="925"/>
      <c r="TLM46" s="925"/>
      <c r="TLN46" s="925"/>
      <c r="TLO46" s="925"/>
      <c r="TLP46" s="925"/>
      <c r="TLQ46" s="925"/>
      <c r="TLR46" s="925"/>
      <c r="TLS46" s="925"/>
      <c r="TLT46" s="925"/>
      <c r="TLU46" s="925"/>
      <c r="TLV46" s="925"/>
      <c r="TLW46" s="925"/>
      <c r="TLX46" s="925"/>
      <c r="TLY46" s="925"/>
      <c r="TLZ46" s="926"/>
      <c r="TMA46" s="924"/>
      <c r="TMB46" s="925"/>
      <c r="TMC46" s="925"/>
      <c r="TMD46" s="925"/>
      <c r="TME46" s="925"/>
      <c r="TMF46" s="925"/>
      <c r="TMG46" s="925"/>
      <c r="TMH46" s="925"/>
      <c r="TMI46" s="925"/>
      <c r="TMJ46" s="925"/>
      <c r="TMK46" s="925"/>
      <c r="TML46" s="925"/>
      <c r="TMM46" s="925"/>
      <c r="TMN46" s="925"/>
      <c r="TMO46" s="925"/>
      <c r="TMP46" s="925"/>
      <c r="TMQ46" s="925"/>
      <c r="TMR46" s="925"/>
      <c r="TMS46" s="925"/>
      <c r="TMT46" s="926"/>
      <c r="TMU46" s="924"/>
      <c r="TMV46" s="925"/>
      <c r="TMW46" s="925"/>
      <c r="TMX46" s="925"/>
      <c r="TMY46" s="925"/>
      <c r="TMZ46" s="925"/>
      <c r="TNA46" s="925"/>
      <c r="TNB46" s="925"/>
      <c r="TNC46" s="925"/>
      <c r="TND46" s="925"/>
      <c r="TNE46" s="925"/>
      <c r="TNF46" s="925"/>
      <c r="TNG46" s="925"/>
      <c r="TNH46" s="925"/>
      <c r="TNI46" s="925"/>
      <c r="TNJ46" s="925"/>
      <c r="TNK46" s="925"/>
      <c r="TNL46" s="925"/>
      <c r="TNM46" s="925"/>
      <c r="TNN46" s="926"/>
      <c r="TNO46" s="924"/>
      <c r="TNP46" s="925"/>
      <c r="TNQ46" s="925"/>
      <c r="TNR46" s="925"/>
      <c r="TNS46" s="925"/>
      <c r="TNT46" s="925"/>
      <c r="TNU46" s="925"/>
      <c r="TNV46" s="925"/>
      <c r="TNW46" s="925"/>
      <c r="TNX46" s="925"/>
      <c r="TNY46" s="925"/>
      <c r="TNZ46" s="925"/>
      <c r="TOA46" s="925"/>
      <c r="TOB46" s="925"/>
      <c r="TOC46" s="925"/>
      <c r="TOD46" s="925"/>
      <c r="TOE46" s="925"/>
      <c r="TOF46" s="925"/>
      <c r="TOG46" s="925"/>
      <c r="TOH46" s="926"/>
      <c r="TOI46" s="924"/>
      <c r="TOJ46" s="925"/>
      <c r="TOK46" s="925"/>
      <c r="TOL46" s="925"/>
      <c r="TOM46" s="925"/>
      <c r="TON46" s="925"/>
      <c r="TOO46" s="925"/>
      <c r="TOP46" s="925"/>
      <c r="TOQ46" s="925"/>
      <c r="TOR46" s="925"/>
      <c r="TOS46" s="925"/>
      <c r="TOT46" s="925"/>
      <c r="TOU46" s="925"/>
      <c r="TOV46" s="925"/>
      <c r="TOW46" s="925"/>
      <c r="TOX46" s="925"/>
      <c r="TOY46" s="925"/>
      <c r="TOZ46" s="925"/>
      <c r="TPA46" s="925"/>
      <c r="TPB46" s="926"/>
      <c r="TPC46" s="924"/>
      <c r="TPD46" s="925"/>
      <c r="TPE46" s="925"/>
      <c r="TPF46" s="925"/>
      <c r="TPG46" s="925"/>
      <c r="TPH46" s="925"/>
      <c r="TPI46" s="925"/>
      <c r="TPJ46" s="925"/>
      <c r="TPK46" s="925"/>
      <c r="TPL46" s="925"/>
      <c r="TPM46" s="925"/>
      <c r="TPN46" s="925"/>
      <c r="TPO46" s="925"/>
      <c r="TPP46" s="925"/>
      <c r="TPQ46" s="925"/>
      <c r="TPR46" s="925"/>
      <c r="TPS46" s="925"/>
      <c r="TPT46" s="925"/>
      <c r="TPU46" s="925"/>
      <c r="TPV46" s="926"/>
      <c r="TPW46" s="924"/>
      <c r="TPX46" s="925"/>
      <c r="TPY46" s="925"/>
      <c r="TPZ46" s="925"/>
      <c r="TQA46" s="925"/>
      <c r="TQB46" s="925"/>
      <c r="TQC46" s="925"/>
      <c r="TQD46" s="925"/>
      <c r="TQE46" s="925"/>
      <c r="TQF46" s="925"/>
      <c r="TQG46" s="925"/>
      <c r="TQH46" s="925"/>
      <c r="TQI46" s="925"/>
      <c r="TQJ46" s="925"/>
      <c r="TQK46" s="925"/>
      <c r="TQL46" s="925"/>
      <c r="TQM46" s="925"/>
      <c r="TQN46" s="925"/>
      <c r="TQO46" s="925"/>
      <c r="TQP46" s="926"/>
      <c r="TQQ46" s="924"/>
      <c r="TQR46" s="925"/>
      <c r="TQS46" s="925"/>
      <c r="TQT46" s="925"/>
      <c r="TQU46" s="925"/>
      <c r="TQV46" s="925"/>
      <c r="TQW46" s="925"/>
      <c r="TQX46" s="925"/>
      <c r="TQY46" s="925"/>
      <c r="TQZ46" s="925"/>
      <c r="TRA46" s="925"/>
      <c r="TRB46" s="925"/>
      <c r="TRC46" s="925"/>
      <c r="TRD46" s="925"/>
      <c r="TRE46" s="925"/>
      <c r="TRF46" s="925"/>
      <c r="TRG46" s="925"/>
      <c r="TRH46" s="925"/>
      <c r="TRI46" s="925"/>
      <c r="TRJ46" s="926"/>
      <c r="TRK46" s="924"/>
      <c r="TRL46" s="925"/>
      <c r="TRM46" s="925"/>
      <c r="TRN46" s="925"/>
      <c r="TRO46" s="925"/>
      <c r="TRP46" s="925"/>
      <c r="TRQ46" s="925"/>
      <c r="TRR46" s="925"/>
      <c r="TRS46" s="925"/>
      <c r="TRT46" s="925"/>
      <c r="TRU46" s="925"/>
      <c r="TRV46" s="925"/>
      <c r="TRW46" s="925"/>
      <c r="TRX46" s="925"/>
      <c r="TRY46" s="925"/>
      <c r="TRZ46" s="925"/>
      <c r="TSA46" s="925"/>
      <c r="TSB46" s="925"/>
      <c r="TSC46" s="925"/>
      <c r="TSD46" s="926"/>
      <c r="TSE46" s="924"/>
      <c r="TSF46" s="925"/>
      <c r="TSG46" s="925"/>
      <c r="TSH46" s="925"/>
      <c r="TSI46" s="925"/>
      <c r="TSJ46" s="925"/>
      <c r="TSK46" s="925"/>
      <c r="TSL46" s="925"/>
      <c r="TSM46" s="925"/>
      <c r="TSN46" s="925"/>
      <c r="TSO46" s="925"/>
      <c r="TSP46" s="925"/>
      <c r="TSQ46" s="925"/>
      <c r="TSR46" s="925"/>
      <c r="TSS46" s="925"/>
      <c r="TST46" s="925"/>
      <c r="TSU46" s="925"/>
      <c r="TSV46" s="925"/>
      <c r="TSW46" s="925"/>
      <c r="TSX46" s="926"/>
      <c r="TSY46" s="924"/>
      <c r="TSZ46" s="925"/>
      <c r="TTA46" s="925"/>
      <c r="TTB46" s="925"/>
      <c r="TTC46" s="925"/>
      <c r="TTD46" s="925"/>
      <c r="TTE46" s="925"/>
      <c r="TTF46" s="925"/>
      <c r="TTG46" s="925"/>
      <c r="TTH46" s="925"/>
      <c r="TTI46" s="925"/>
      <c r="TTJ46" s="925"/>
      <c r="TTK46" s="925"/>
      <c r="TTL46" s="925"/>
      <c r="TTM46" s="925"/>
      <c r="TTN46" s="925"/>
      <c r="TTO46" s="925"/>
      <c r="TTP46" s="925"/>
      <c r="TTQ46" s="925"/>
      <c r="TTR46" s="926"/>
      <c r="TTS46" s="924"/>
      <c r="TTT46" s="925"/>
      <c r="TTU46" s="925"/>
      <c r="TTV46" s="925"/>
      <c r="TTW46" s="925"/>
      <c r="TTX46" s="925"/>
      <c r="TTY46" s="925"/>
      <c r="TTZ46" s="925"/>
      <c r="TUA46" s="925"/>
      <c r="TUB46" s="925"/>
      <c r="TUC46" s="925"/>
      <c r="TUD46" s="925"/>
      <c r="TUE46" s="925"/>
      <c r="TUF46" s="925"/>
      <c r="TUG46" s="925"/>
      <c r="TUH46" s="925"/>
      <c r="TUI46" s="925"/>
      <c r="TUJ46" s="925"/>
      <c r="TUK46" s="925"/>
      <c r="TUL46" s="926"/>
      <c r="TUM46" s="924"/>
      <c r="TUN46" s="925"/>
      <c r="TUO46" s="925"/>
      <c r="TUP46" s="925"/>
      <c r="TUQ46" s="925"/>
      <c r="TUR46" s="925"/>
      <c r="TUS46" s="925"/>
      <c r="TUT46" s="925"/>
      <c r="TUU46" s="925"/>
      <c r="TUV46" s="925"/>
      <c r="TUW46" s="925"/>
      <c r="TUX46" s="925"/>
      <c r="TUY46" s="925"/>
      <c r="TUZ46" s="925"/>
      <c r="TVA46" s="925"/>
      <c r="TVB46" s="925"/>
      <c r="TVC46" s="925"/>
      <c r="TVD46" s="925"/>
      <c r="TVE46" s="925"/>
      <c r="TVF46" s="926"/>
      <c r="TVG46" s="924"/>
      <c r="TVH46" s="925"/>
      <c r="TVI46" s="925"/>
      <c r="TVJ46" s="925"/>
      <c r="TVK46" s="925"/>
      <c r="TVL46" s="925"/>
      <c r="TVM46" s="925"/>
      <c r="TVN46" s="925"/>
      <c r="TVO46" s="925"/>
      <c r="TVP46" s="925"/>
      <c r="TVQ46" s="925"/>
      <c r="TVR46" s="925"/>
      <c r="TVS46" s="925"/>
      <c r="TVT46" s="925"/>
      <c r="TVU46" s="925"/>
      <c r="TVV46" s="925"/>
      <c r="TVW46" s="925"/>
      <c r="TVX46" s="925"/>
      <c r="TVY46" s="925"/>
      <c r="TVZ46" s="926"/>
      <c r="TWA46" s="924"/>
      <c r="TWB46" s="925"/>
      <c r="TWC46" s="925"/>
      <c r="TWD46" s="925"/>
      <c r="TWE46" s="925"/>
      <c r="TWF46" s="925"/>
      <c r="TWG46" s="925"/>
      <c r="TWH46" s="925"/>
      <c r="TWI46" s="925"/>
      <c r="TWJ46" s="925"/>
      <c r="TWK46" s="925"/>
      <c r="TWL46" s="925"/>
      <c r="TWM46" s="925"/>
      <c r="TWN46" s="925"/>
      <c r="TWO46" s="925"/>
      <c r="TWP46" s="925"/>
      <c r="TWQ46" s="925"/>
      <c r="TWR46" s="925"/>
      <c r="TWS46" s="925"/>
      <c r="TWT46" s="926"/>
      <c r="TWU46" s="924"/>
      <c r="TWV46" s="925"/>
      <c r="TWW46" s="925"/>
      <c r="TWX46" s="925"/>
      <c r="TWY46" s="925"/>
      <c r="TWZ46" s="925"/>
      <c r="TXA46" s="925"/>
      <c r="TXB46" s="925"/>
      <c r="TXC46" s="925"/>
      <c r="TXD46" s="925"/>
      <c r="TXE46" s="925"/>
      <c r="TXF46" s="925"/>
      <c r="TXG46" s="925"/>
      <c r="TXH46" s="925"/>
      <c r="TXI46" s="925"/>
      <c r="TXJ46" s="925"/>
      <c r="TXK46" s="925"/>
      <c r="TXL46" s="925"/>
      <c r="TXM46" s="925"/>
      <c r="TXN46" s="926"/>
      <c r="TXO46" s="924"/>
      <c r="TXP46" s="925"/>
      <c r="TXQ46" s="925"/>
      <c r="TXR46" s="925"/>
      <c r="TXS46" s="925"/>
      <c r="TXT46" s="925"/>
      <c r="TXU46" s="925"/>
      <c r="TXV46" s="925"/>
      <c r="TXW46" s="925"/>
      <c r="TXX46" s="925"/>
      <c r="TXY46" s="925"/>
      <c r="TXZ46" s="925"/>
      <c r="TYA46" s="925"/>
      <c r="TYB46" s="925"/>
      <c r="TYC46" s="925"/>
      <c r="TYD46" s="925"/>
      <c r="TYE46" s="925"/>
      <c r="TYF46" s="925"/>
      <c r="TYG46" s="925"/>
      <c r="TYH46" s="926"/>
      <c r="TYI46" s="924"/>
      <c r="TYJ46" s="925"/>
      <c r="TYK46" s="925"/>
      <c r="TYL46" s="925"/>
      <c r="TYM46" s="925"/>
      <c r="TYN46" s="925"/>
      <c r="TYO46" s="925"/>
      <c r="TYP46" s="925"/>
      <c r="TYQ46" s="925"/>
      <c r="TYR46" s="925"/>
      <c r="TYS46" s="925"/>
      <c r="TYT46" s="925"/>
      <c r="TYU46" s="925"/>
      <c r="TYV46" s="925"/>
      <c r="TYW46" s="925"/>
      <c r="TYX46" s="925"/>
      <c r="TYY46" s="925"/>
      <c r="TYZ46" s="925"/>
      <c r="TZA46" s="925"/>
      <c r="TZB46" s="926"/>
      <c r="TZC46" s="924"/>
      <c r="TZD46" s="925"/>
      <c r="TZE46" s="925"/>
      <c r="TZF46" s="925"/>
      <c r="TZG46" s="925"/>
      <c r="TZH46" s="925"/>
      <c r="TZI46" s="925"/>
      <c r="TZJ46" s="925"/>
      <c r="TZK46" s="925"/>
      <c r="TZL46" s="925"/>
      <c r="TZM46" s="925"/>
      <c r="TZN46" s="925"/>
      <c r="TZO46" s="925"/>
      <c r="TZP46" s="925"/>
      <c r="TZQ46" s="925"/>
      <c r="TZR46" s="925"/>
      <c r="TZS46" s="925"/>
      <c r="TZT46" s="925"/>
      <c r="TZU46" s="925"/>
      <c r="TZV46" s="926"/>
      <c r="TZW46" s="924"/>
      <c r="TZX46" s="925"/>
      <c r="TZY46" s="925"/>
      <c r="TZZ46" s="925"/>
      <c r="UAA46" s="925"/>
      <c r="UAB46" s="925"/>
      <c r="UAC46" s="925"/>
      <c r="UAD46" s="925"/>
      <c r="UAE46" s="925"/>
      <c r="UAF46" s="925"/>
      <c r="UAG46" s="925"/>
      <c r="UAH46" s="925"/>
      <c r="UAI46" s="925"/>
      <c r="UAJ46" s="925"/>
      <c r="UAK46" s="925"/>
      <c r="UAL46" s="925"/>
      <c r="UAM46" s="925"/>
      <c r="UAN46" s="925"/>
      <c r="UAO46" s="925"/>
      <c r="UAP46" s="926"/>
      <c r="UAQ46" s="924"/>
      <c r="UAR46" s="925"/>
      <c r="UAS46" s="925"/>
      <c r="UAT46" s="925"/>
      <c r="UAU46" s="925"/>
      <c r="UAV46" s="925"/>
      <c r="UAW46" s="925"/>
      <c r="UAX46" s="925"/>
      <c r="UAY46" s="925"/>
      <c r="UAZ46" s="925"/>
      <c r="UBA46" s="925"/>
      <c r="UBB46" s="925"/>
      <c r="UBC46" s="925"/>
      <c r="UBD46" s="925"/>
      <c r="UBE46" s="925"/>
      <c r="UBF46" s="925"/>
      <c r="UBG46" s="925"/>
      <c r="UBH46" s="925"/>
      <c r="UBI46" s="925"/>
      <c r="UBJ46" s="926"/>
      <c r="UBK46" s="924"/>
      <c r="UBL46" s="925"/>
      <c r="UBM46" s="925"/>
      <c r="UBN46" s="925"/>
      <c r="UBO46" s="925"/>
      <c r="UBP46" s="925"/>
      <c r="UBQ46" s="925"/>
      <c r="UBR46" s="925"/>
      <c r="UBS46" s="925"/>
      <c r="UBT46" s="925"/>
      <c r="UBU46" s="925"/>
      <c r="UBV46" s="925"/>
      <c r="UBW46" s="925"/>
      <c r="UBX46" s="925"/>
      <c r="UBY46" s="925"/>
      <c r="UBZ46" s="925"/>
      <c r="UCA46" s="925"/>
      <c r="UCB46" s="925"/>
      <c r="UCC46" s="925"/>
      <c r="UCD46" s="926"/>
      <c r="UCE46" s="924"/>
      <c r="UCF46" s="925"/>
      <c r="UCG46" s="925"/>
      <c r="UCH46" s="925"/>
      <c r="UCI46" s="925"/>
      <c r="UCJ46" s="925"/>
      <c r="UCK46" s="925"/>
      <c r="UCL46" s="925"/>
      <c r="UCM46" s="925"/>
      <c r="UCN46" s="925"/>
      <c r="UCO46" s="925"/>
      <c r="UCP46" s="925"/>
      <c r="UCQ46" s="925"/>
      <c r="UCR46" s="925"/>
      <c r="UCS46" s="925"/>
      <c r="UCT46" s="925"/>
      <c r="UCU46" s="925"/>
      <c r="UCV46" s="925"/>
      <c r="UCW46" s="925"/>
      <c r="UCX46" s="926"/>
      <c r="UCY46" s="924"/>
      <c r="UCZ46" s="925"/>
      <c r="UDA46" s="925"/>
      <c r="UDB46" s="925"/>
      <c r="UDC46" s="925"/>
      <c r="UDD46" s="925"/>
      <c r="UDE46" s="925"/>
      <c r="UDF46" s="925"/>
      <c r="UDG46" s="925"/>
      <c r="UDH46" s="925"/>
      <c r="UDI46" s="925"/>
      <c r="UDJ46" s="925"/>
      <c r="UDK46" s="925"/>
      <c r="UDL46" s="925"/>
      <c r="UDM46" s="925"/>
      <c r="UDN46" s="925"/>
      <c r="UDO46" s="925"/>
      <c r="UDP46" s="925"/>
      <c r="UDQ46" s="925"/>
      <c r="UDR46" s="926"/>
      <c r="UDS46" s="924"/>
      <c r="UDT46" s="925"/>
      <c r="UDU46" s="925"/>
      <c r="UDV46" s="925"/>
      <c r="UDW46" s="925"/>
      <c r="UDX46" s="925"/>
      <c r="UDY46" s="925"/>
      <c r="UDZ46" s="925"/>
      <c r="UEA46" s="925"/>
      <c r="UEB46" s="925"/>
      <c r="UEC46" s="925"/>
      <c r="UED46" s="925"/>
      <c r="UEE46" s="925"/>
      <c r="UEF46" s="925"/>
      <c r="UEG46" s="925"/>
      <c r="UEH46" s="925"/>
      <c r="UEI46" s="925"/>
      <c r="UEJ46" s="925"/>
      <c r="UEK46" s="925"/>
      <c r="UEL46" s="926"/>
      <c r="UEM46" s="924"/>
      <c r="UEN46" s="925"/>
      <c r="UEO46" s="925"/>
      <c r="UEP46" s="925"/>
      <c r="UEQ46" s="925"/>
      <c r="UER46" s="925"/>
      <c r="UES46" s="925"/>
      <c r="UET46" s="925"/>
      <c r="UEU46" s="925"/>
      <c r="UEV46" s="925"/>
      <c r="UEW46" s="925"/>
      <c r="UEX46" s="925"/>
      <c r="UEY46" s="925"/>
      <c r="UEZ46" s="925"/>
      <c r="UFA46" s="925"/>
      <c r="UFB46" s="925"/>
      <c r="UFC46" s="925"/>
      <c r="UFD46" s="925"/>
      <c r="UFE46" s="925"/>
      <c r="UFF46" s="926"/>
      <c r="UFG46" s="924"/>
      <c r="UFH46" s="925"/>
      <c r="UFI46" s="925"/>
      <c r="UFJ46" s="925"/>
      <c r="UFK46" s="925"/>
      <c r="UFL46" s="925"/>
      <c r="UFM46" s="925"/>
      <c r="UFN46" s="925"/>
      <c r="UFO46" s="925"/>
      <c r="UFP46" s="925"/>
      <c r="UFQ46" s="925"/>
      <c r="UFR46" s="925"/>
      <c r="UFS46" s="925"/>
      <c r="UFT46" s="925"/>
      <c r="UFU46" s="925"/>
      <c r="UFV46" s="925"/>
      <c r="UFW46" s="925"/>
      <c r="UFX46" s="925"/>
      <c r="UFY46" s="925"/>
      <c r="UFZ46" s="926"/>
      <c r="UGA46" s="924"/>
      <c r="UGB46" s="925"/>
      <c r="UGC46" s="925"/>
      <c r="UGD46" s="925"/>
      <c r="UGE46" s="925"/>
      <c r="UGF46" s="925"/>
      <c r="UGG46" s="925"/>
      <c r="UGH46" s="925"/>
      <c r="UGI46" s="925"/>
      <c r="UGJ46" s="925"/>
      <c r="UGK46" s="925"/>
      <c r="UGL46" s="925"/>
      <c r="UGM46" s="925"/>
      <c r="UGN46" s="925"/>
      <c r="UGO46" s="925"/>
      <c r="UGP46" s="925"/>
      <c r="UGQ46" s="925"/>
      <c r="UGR46" s="925"/>
      <c r="UGS46" s="925"/>
      <c r="UGT46" s="926"/>
      <c r="UGU46" s="924"/>
      <c r="UGV46" s="925"/>
      <c r="UGW46" s="925"/>
      <c r="UGX46" s="925"/>
      <c r="UGY46" s="925"/>
      <c r="UGZ46" s="925"/>
      <c r="UHA46" s="925"/>
      <c r="UHB46" s="925"/>
      <c r="UHC46" s="925"/>
      <c r="UHD46" s="925"/>
      <c r="UHE46" s="925"/>
      <c r="UHF46" s="925"/>
      <c r="UHG46" s="925"/>
      <c r="UHH46" s="925"/>
      <c r="UHI46" s="925"/>
      <c r="UHJ46" s="925"/>
      <c r="UHK46" s="925"/>
      <c r="UHL46" s="925"/>
      <c r="UHM46" s="925"/>
      <c r="UHN46" s="926"/>
      <c r="UHO46" s="924"/>
      <c r="UHP46" s="925"/>
      <c r="UHQ46" s="925"/>
      <c r="UHR46" s="925"/>
      <c r="UHS46" s="925"/>
      <c r="UHT46" s="925"/>
      <c r="UHU46" s="925"/>
      <c r="UHV46" s="925"/>
      <c r="UHW46" s="925"/>
      <c r="UHX46" s="925"/>
      <c r="UHY46" s="925"/>
      <c r="UHZ46" s="925"/>
      <c r="UIA46" s="925"/>
      <c r="UIB46" s="925"/>
      <c r="UIC46" s="925"/>
      <c r="UID46" s="925"/>
      <c r="UIE46" s="925"/>
      <c r="UIF46" s="925"/>
      <c r="UIG46" s="925"/>
      <c r="UIH46" s="926"/>
      <c r="UII46" s="924"/>
      <c r="UIJ46" s="925"/>
      <c r="UIK46" s="925"/>
      <c r="UIL46" s="925"/>
      <c r="UIM46" s="925"/>
      <c r="UIN46" s="925"/>
      <c r="UIO46" s="925"/>
      <c r="UIP46" s="925"/>
      <c r="UIQ46" s="925"/>
      <c r="UIR46" s="925"/>
      <c r="UIS46" s="925"/>
      <c r="UIT46" s="925"/>
      <c r="UIU46" s="925"/>
      <c r="UIV46" s="925"/>
      <c r="UIW46" s="925"/>
      <c r="UIX46" s="925"/>
      <c r="UIY46" s="925"/>
      <c r="UIZ46" s="925"/>
      <c r="UJA46" s="925"/>
      <c r="UJB46" s="926"/>
      <c r="UJC46" s="924"/>
      <c r="UJD46" s="925"/>
      <c r="UJE46" s="925"/>
      <c r="UJF46" s="925"/>
      <c r="UJG46" s="925"/>
      <c r="UJH46" s="925"/>
      <c r="UJI46" s="925"/>
      <c r="UJJ46" s="925"/>
      <c r="UJK46" s="925"/>
      <c r="UJL46" s="925"/>
      <c r="UJM46" s="925"/>
      <c r="UJN46" s="925"/>
      <c r="UJO46" s="925"/>
      <c r="UJP46" s="925"/>
      <c r="UJQ46" s="925"/>
      <c r="UJR46" s="925"/>
      <c r="UJS46" s="925"/>
      <c r="UJT46" s="925"/>
      <c r="UJU46" s="925"/>
      <c r="UJV46" s="926"/>
      <c r="UJW46" s="924"/>
      <c r="UJX46" s="925"/>
      <c r="UJY46" s="925"/>
      <c r="UJZ46" s="925"/>
      <c r="UKA46" s="925"/>
      <c r="UKB46" s="925"/>
      <c r="UKC46" s="925"/>
      <c r="UKD46" s="925"/>
      <c r="UKE46" s="925"/>
      <c r="UKF46" s="925"/>
      <c r="UKG46" s="925"/>
      <c r="UKH46" s="925"/>
      <c r="UKI46" s="925"/>
      <c r="UKJ46" s="925"/>
      <c r="UKK46" s="925"/>
      <c r="UKL46" s="925"/>
      <c r="UKM46" s="925"/>
      <c r="UKN46" s="925"/>
      <c r="UKO46" s="925"/>
      <c r="UKP46" s="926"/>
      <c r="UKQ46" s="924"/>
      <c r="UKR46" s="925"/>
      <c r="UKS46" s="925"/>
      <c r="UKT46" s="925"/>
      <c r="UKU46" s="925"/>
      <c r="UKV46" s="925"/>
      <c r="UKW46" s="925"/>
      <c r="UKX46" s="925"/>
      <c r="UKY46" s="925"/>
      <c r="UKZ46" s="925"/>
      <c r="ULA46" s="925"/>
      <c r="ULB46" s="925"/>
      <c r="ULC46" s="925"/>
      <c r="ULD46" s="925"/>
      <c r="ULE46" s="925"/>
      <c r="ULF46" s="925"/>
      <c r="ULG46" s="925"/>
      <c r="ULH46" s="925"/>
      <c r="ULI46" s="925"/>
      <c r="ULJ46" s="926"/>
      <c r="ULK46" s="924"/>
      <c r="ULL46" s="925"/>
      <c r="ULM46" s="925"/>
      <c r="ULN46" s="925"/>
      <c r="ULO46" s="925"/>
      <c r="ULP46" s="925"/>
      <c r="ULQ46" s="925"/>
      <c r="ULR46" s="925"/>
      <c r="ULS46" s="925"/>
      <c r="ULT46" s="925"/>
      <c r="ULU46" s="925"/>
      <c r="ULV46" s="925"/>
      <c r="ULW46" s="925"/>
      <c r="ULX46" s="925"/>
      <c r="ULY46" s="925"/>
      <c r="ULZ46" s="925"/>
      <c r="UMA46" s="925"/>
      <c r="UMB46" s="925"/>
      <c r="UMC46" s="925"/>
      <c r="UMD46" s="926"/>
      <c r="UME46" s="924"/>
      <c r="UMF46" s="925"/>
      <c r="UMG46" s="925"/>
      <c r="UMH46" s="925"/>
      <c r="UMI46" s="925"/>
      <c r="UMJ46" s="925"/>
      <c r="UMK46" s="925"/>
      <c r="UML46" s="925"/>
      <c r="UMM46" s="925"/>
      <c r="UMN46" s="925"/>
      <c r="UMO46" s="925"/>
      <c r="UMP46" s="925"/>
      <c r="UMQ46" s="925"/>
      <c r="UMR46" s="925"/>
      <c r="UMS46" s="925"/>
      <c r="UMT46" s="925"/>
      <c r="UMU46" s="925"/>
      <c r="UMV46" s="925"/>
      <c r="UMW46" s="925"/>
      <c r="UMX46" s="926"/>
      <c r="UMY46" s="924"/>
      <c r="UMZ46" s="925"/>
      <c r="UNA46" s="925"/>
      <c r="UNB46" s="925"/>
      <c r="UNC46" s="925"/>
      <c r="UND46" s="925"/>
      <c r="UNE46" s="925"/>
      <c r="UNF46" s="925"/>
      <c r="UNG46" s="925"/>
      <c r="UNH46" s="925"/>
      <c r="UNI46" s="925"/>
      <c r="UNJ46" s="925"/>
      <c r="UNK46" s="925"/>
      <c r="UNL46" s="925"/>
      <c r="UNM46" s="925"/>
      <c r="UNN46" s="925"/>
      <c r="UNO46" s="925"/>
      <c r="UNP46" s="925"/>
      <c r="UNQ46" s="925"/>
      <c r="UNR46" s="926"/>
      <c r="UNS46" s="924"/>
      <c r="UNT46" s="925"/>
      <c r="UNU46" s="925"/>
      <c r="UNV46" s="925"/>
      <c r="UNW46" s="925"/>
      <c r="UNX46" s="925"/>
      <c r="UNY46" s="925"/>
      <c r="UNZ46" s="925"/>
      <c r="UOA46" s="925"/>
      <c r="UOB46" s="925"/>
      <c r="UOC46" s="925"/>
      <c r="UOD46" s="925"/>
      <c r="UOE46" s="925"/>
      <c r="UOF46" s="925"/>
      <c r="UOG46" s="925"/>
      <c r="UOH46" s="925"/>
      <c r="UOI46" s="925"/>
      <c r="UOJ46" s="925"/>
      <c r="UOK46" s="925"/>
      <c r="UOL46" s="926"/>
      <c r="UOM46" s="924"/>
      <c r="UON46" s="925"/>
      <c r="UOO46" s="925"/>
      <c r="UOP46" s="925"/>
      <c r="UOQ46" s="925"/>
      <c r="UOR46" s="925"/>
      <c r="UOS46" s="925"/>
      <c r="UOT46" s="925"/>
      <c r="UOU46" s="925"/>
      <c r="UOV46" s="925"/>
      <c r="UOW46" s="925"/>
      <c r="UOX46" s="925"/>
      <c r="UOY46" s="925"/>
      <c r="UOZ46" s="925"/>
      <c r="UPA46" s="925"/>
      <c r="UPB46" s="925"/>
      <c r="UPC46" s="925"/>
      <c r="UPD46" s="925"/>
      <c r="UPE46" s="925"/>
      <c r="UPF46" s="926"/>
      <c r="UPG46" s="924"/>
      <c r="UPH46" s="925"/>
      <c r="UPI46" s="925"/>
      <c r="UPJ46" s="925"/>
      <c r="UPK46" s="925"/>
      <c r="UPL46" s="925"/>
      <c r="UPM46" s="925"/>
      <c r="UPN46" s="925"/>
      <c r="UPO46" s="925"/>
      <c r="UPP46" s="925"/>
      <c r="UPQ46" s="925"/>
      <c r="UPR46" s="925"/>
      <c r="UPS46" s="925"/>
      <c r="UPT46" s="925"/>
      <c r="UPU46" s="925"/>
      <c r="UPV46" s="925"/>
      <c r="UPW46" s="925"/>
      <c r="UPX46" s="925"/>
      <c r="UPY46" s="925"/>
      <c r="UPZ46" s="926"/>
      <c r="UQA46" s="924"/>
      <c r="UQB46" s="925"/>
      <c r="UQC46" s="925"/>
      <c r="UQD46" s="925"/>
      <c r="UQE46" s="925"/>
      <c r="UQF46" s="925"/>
      <c r="UQG46" s="925"/>
      <c r="UQH46" s="925"/>
      <c r="UQI46" s="925"/>
      <c r="UQJ46" s="925"/>
      <c r="UQK46" s="925"/>
      <c r="UQL46" s="925"/>
      <c r="UQM46" s="925"/>
      <c r="UQN46" s="925"/>
      <c r="UQO46" s="925"/>
      <c r="UQP46" s="925"/>
      <c r="UQQ46" s="925"/>
      <c r="UQR46" s="925"/>
      <c r="UQS46" s="925"/>
      <c r="UQT46" s="926"/>
      <c r="UQU46" s="924"/>
      <c r="UQV46" s="925"/>
      <c r="UQW46" s="925"/>
      <c r="UQX46" s="925"/>
      <c r="UQY46" s="925"/>
      <c r="UQZ46" s="925"/>
      <c r="URA46" s="925"/>
      <c r="URB46" s="925"/>
      <c r="URC46" s="925"/>
      <c r="URD46" s="925"/>
      <c r="URE46" s="925"/>
      <c r="URF46" s="925"/>
      <c r="URG46" s="925"/>
      <c r="URH46" s="925"/>
      <c r="URI46" s="925"/>
      <c r="URJ46" s="925"/>
      <c r="URK46" s="925"/>
      <c r="URL46" s="925"/>
      <c r="URM46" s="925"/>
      <c r="URN46" s="926"/>
      <c r="URO46" s="924"/>
      <c r="URP46" s="925"/>
      <c r="URQ46" s="925"/>
      <c r="URR46" s="925"/>
      <c r="URS46" s="925"/>
      <c r="URT46" s="925"/>
      <c r="URU46" s="925"/>
      <c r="URV46" s="925"/>
      <c r="URW46" s="925"/>
      <c r="URX46" s="925"/>
      <c r="URY46" s="925"/>
      <c r="URZ46" s="925"/>
      <c r="USA46" s="925"/>
      <c r="USB46" s="925"/>
      <c r="USC46" s="925"/>
      <c r="USD46" s="925"/>
      <c r="USE46" s="925"/>
      <c r="USF46" s="925"/>
      <c r="USG46" s="925"/>
      <c r="USH46" s="926"/>
      <c r="USI46" s="924"/>
      <c r="USJ46" s="925"/>
      <c r="USK46" s="925"/>
      <c r="USL46" s="925"/>
      <c r="USM46" s="925"/>
      <c r="USN46" s="925"/>
      <c r="USO46" s="925"/>
      <c r="USP46" s="925"/>
      <c r="USQ46" s="925"/>
      <c r="USR46" s="925"/>
      <c r="USS46" s="925"/>
      <c r="UST46" s="925"/>
      <c r="USU46" s="925"/>
      <c r="USV46" s="925"/>
      <c r="USW46" s="925"/>
      <c r="USX46" s="925"/>
      <c r="USY46" s="925"/>
      <c r="USZ46" s="925"/>
      <c r="UTA46" s="925"/>
      <c r="UTB46" s="926"/>
      <c r="UTC46" s="924"/>
      <c r="UTD46" s="925"/>
      <c r="UTE46" s="925"/>
      <c r="UTF46" s="925"/>
      <c r="UTG46" s="925"/>
      <c r="UTH46" s="925"/>
      <c r="UTI46" s="925"/>
      <c r="UTJ46" s="925"/>
      <c r="UTK46" s="925"/>
      <c r="UTL46" s="925"/>
      <c r="UTM46" s="925"/>
      <c r="UTN46" s="925"/>
      <c r="UTO46" s="925"/>
      <c r="UTP46" s="925"/>
      <c r="UTQ46" s="925"/>
      <c r="UTR46" s="925"/>
      <c r="UTS46" s="925"/>
      <c r="UTT46" s="925"/>
      <c r="UTU46" s="925"/>
      <c r="UTV46" s="926"/>
      <c r="UTW46" s="924"/>
      <c r="UTX46" s="925"/>
      <c r="UTY46" s="925"/>
      <c r="UTZ46" s="925"/>
      <c r="UUA46" s="925"/>
      <c r="UUB46" s="925"/>
      <c r="UUC46" s="925"/>
      <c r="UUD46" s="925"/>
      <c r="UUE46" s="925"/>
      <c r="UUF46" s="925"/>
      <c r="UUG46" s="925"/>
      <c r="UUH46" s="925"/>
      <c r="UUI46" s="925"/>
      <c r="UUJ46" s="925"/>
      <c r="UUK46" s="925"/>
      <c r="UUL46" s="925"/>
      <c r="UUM46" s="925"/>
      <c r="UUN46" s="925"/>
      <c r="UUO46" s="925"/>
      <c r="UUP46" s="926"/>
      <c r="UUQ46" s="924"/>
      <c r="UUR46" s="925"/>
      <c r="UUS46" s="925"/>
      <c r="UUT46" s="925"/>
      <c r="UUU46" s="925"/>
      <c r="UUV46" s="925"/>
      <c r="UUW46" s="925"/>
      <c r="UUX46" s="925"/>
      <c r="UUY46" s="925"/>
      <c r="UUZ46" s="925"/>
      <c r="UVA46" s="925"/>
      <c r="UVB46" s="925"/>
      <c r="UVC46" s="925"/>
      <c r="UVD46" s="925"/>
      <c r="UVE46" s="925"/>
      <c r="UVF46" s="925"/>
      <c r="UVG46" s="925"/>
      <c r="UVH46" s="925"/>
      <c r="UVI46" s="925"/>
      <c r="UVJ46" s="926"/>
      <c r="UVK46" s="924"/>
      <c r="UVL46" s="925"/>
      <c r="UVM46" s="925"/>
      <c r="UVN46" s="925"/>
      <c r="UVO46" s="925"/>
      <c r="UVP46" s="925"/>
      <c r="UVQ46" s="925"/>
      <c r="UVR46" s="925"/>
      <c r="UVS46" s="925"/>
      <c r="UVT46" s="925"/>
      <c r="UVU46" s="925"/>
      <c r="UVV46" s="925"/>
      <c r="UVW46" s="925"/>
      <c r="UVX46" s="925"/>
      <c r="UVY46" s="925"/>
      <c r="UVZ46" s="925"/>
      <c r="UWA46" s="925"/>
      <c r="UWB46" s="925"/>
      <c r="UWC46" s="925"/>
      <c r="UWD46" s="926"/>
      <c r="UWE46" s="924"/>
      <c r="UWF46" s="925"/>
      <c r="UWG46" s="925"/>
      <c r="UWH46" s="925"/>
      <c r="UWI46" s="925"/>
      <c r="UWJ46" s="925"/>
      <c r="UWK46" s="925"/>
      <c r="UWL46" s="925"/>
      <c r="UWM46" s="925"/>
      <c r="UWN46" s="925"/>
      <c r="UWO46" s="925"/>
      <c r="UWP46" s="925"/>
      <c r="UWQ46" s="925"/>
      <c r="UWR46" s="925"/>
      <c r="UWS46" s="925"/>
      <c r="UWT46" s="925"/>
      <c r="UWU46" s="925"/>
      <c r="UWV46" s="925"/>
      <c r="UWW46" s="925"/>
      <c r="UWX46" s="926"/>
      <c r="UWY46" s="924"/>
      <c r="UWZ46" s="925"/>
      <c r="UXA46" s="925"/>
      <c r="UXB46" s="925"/>
      <c r="UXC46" s="925"/>
      <c r="UXD46" s="925"/>
      <c r="UXE46" s="925"/>
      <c r="UXF46" s="925"/>
      <c r="UXG46" s="925"/>
      <c r="UXH46" s="925"/>
      <c r="UXI46" s="925"/>
      <c r="UXJ46" s="925"/>
      <c r="UXK46" s="925"/>
      <c r="UXL46" s="925"/>
      <c r="UXM46" s="925"/>
      <c r="UXN46" s="925"/>
      <c r="UXO46" s="925"/>
      <c r="UXP46" s="925"/>
      <c r="UXQ46" s="925"/>
      <c r="UXR46" s="926"/>
      <c r="UXS46" s="924"/>
      <c r="UXT46" s="925"/>
      <c r="UXU46" s="925"/>
      <c r="UXV46" s="925"/>
      <c r="UXW46" s="925"/>
      <c r="UXX46" s="925"/>
      <c r="UXY46" s="925"/>
      <c r="UXZ46" s="925"/>
      <c r="UYA46" s="925"/>
      <c r="UYB46" s="925"/>
      <c r="UYC46" s="925"/>
      <c r="UYD46" s="925"/>
      <c r="UYE46" s="925"/>
      <c r="UYF46" s="925"/>
      <c r="UYG46" s="925"/>
      <c r="UYH46" s="925"/>
      <c r="UYI46" s="925"/>
      <c r="UYJ46" s="925"/>
      <c r="UYK46" s="925"/>
      <c r="UYL46" s="926"/>
      <c r="UYM46" s="924"/>
      <c r="UYN46" s="925"/>
      <c r="UYO46" s="925"/>
      <c r="UYP46" s="925"/>
      <c r="UYQ46" s="925"/>
      <c r="UYR46" s="925"/>
      <c r="UYS46" s="925"/>
      <c r="UYT46" s="925"/>
      <c r="UYU46" s="925"/>
      <c r="UYV46" s="925"/>
      <c r="UYW46" s="925"/>
      <c r="UYX46" s="925"/>
      <c r="UYY46" s="925"/>
      <c r="UYZ46" s="925"/>
      <c r="UZA46" s="925"/>
      <c r="UZB46" s="925"/>
      <c r="UZC46" s="925"/>
      <c r="UZD46" s="925"/>
      <c r="UZE46" s="925"/>
      <c r="UZF46" s="926"/>
      <c r="UZG46" s="924"/>
      <c r="UZH46" s="925"/>
      <c r="UZI46" s="925"/>
      <c r="UZJ46" s="925"/>
      <c r="UZK46" s="925"/>
      <c r="UZL46" s="925"/>
      <c r="UZM46" s="925"/>
      <c r="UZN46" s="925"/>
      <c r="UZO46" s="925"/>
      <c r="UZP46" s="925"/>
      <c r="UZQ46" s="925"/>
      <c r="UZR46" s="925"/>
      <c r="UZS46" s="925"/>
      <c r="UZT46" s="925"/>
      <c r="UZU46" s="925"/>
      <c r="UZV46" s="925"/>
      <c r="UZW46" s="925"/>
      <c r="UZX46" s="925"/>
      <c r="UZY46" s="925"/>
      <c r="UZZ46" s="926"/>
      <c r="VAA46" s="924"/>
      <c r="VAB46" s="925"/>
      <c r="VAC46" s="925"/>
      <c r="VAD46" s="925"/>
      <c r="VAE46" s="925"/>
      <c r="VAF46" s="925"/>
      <c r="VAG46" s="925"/>
      <c r="VAH46" s="925"/>
      <c r="VAI46" s="925"/>
      <c r="VAJ46" s="925"/>
      <c r="VAK46" s="925"/>
      <c r="VAL46" s="925"/>
      <c r="VAM46" s="925"/>
      <c r="VAN46" s="925"/>
      <c r="VAO46" s="925"/>
      <c r="VAP46" s="925"/>
      <c r="VAQ46" s="925"/>
      <c r="VAR46" s="925"/>
      <c r="VAS46" s="925"/>
      <c r="VAT46" s="926"/>
      <c r="VAU46" s="924"/>
      <c r="VAV46" s="925"/>
      <c r="VAW46" s="925"/>
      <c r="VAX46" s="925"/>
      <c r="VAY46" s="925"/>
      <c r="VAZ46" s="925"/>
      <c r="VBA46" s="925"/>
      <c r="VBB46" s="925"/>
      <c r="VBC46" s="925"/>
      <c r="VBD46" s="925"/>
      <c r="VBE46" s="925"/>
      <c r="VBF46" s="925"/>
      <c r="VBG46" s="925"/>
      <c r="VBH46" s="925"/>
      <c r="VBI46" s="925"/>
      <c r="VBJ46" s="925"/>
      <c r="VBK46" s="925"/>
      <c r="VBL46" s="925"/>
      <c r="VBM46" s="925"/>
      <c r="VBN46" s="926"/>
      <c r="VBO46" s="924"/>
      <c r="VBP46" s="925"/>
      <c r="VBQ46" s="925"/>
      <c r="VBR46" s="925"/>
      <c r="VBS46" s="925"/>
      <c r="VBT46" s="925"/>
      <c r="VBU46" s="925"/>
      <c r="VBV46" s="925"/>
      <c r="VBW46" s="925"/>
      <c r="VBX46" s="925"/>
      <c r="VBY46" s="925"/>
      <c r="VBZ46" s="925"/>
      <c r="VCA46" s="925"/>
      <c r="VCB46" s="925"/>
      <c r="VCC46" s="925"/>
      <c r="VCD46" s="925"/>
      <c r="VCE46" s="925"/>
      <c r="VCF46" s="925"/>
      <c r="VCG46" s="925"/>
      <c r="VCH46" s="926"/>
      <c r="VCI46" s="924"/>
      <c r="VCJ46" s="925"/>
      <c r="VCK46" s="925"/>
      <c r="VCL46" s="925"/>
      <c r="VCM46" s="925"/>
      <c r="VCN46" s="925"/>
      <c r="VCO46" s="925"/>
      <c r="VCP46" s="925"/>
      <c r="VCQ46" s="925"/>
      <c r="VCR46" s="925"/>
      <c r="VCS46" s="925"/>
      <c r="VCT46" s="925"/>
      <c r="VCU46" s="925"/>
      <c r="VCV46" s="925"/>
      <c r="VCW46" s="925"/>
      <c r="VCX46" s="925"/>
      <c r="VCY46" s="925"/>
      <c r="VCZ46" s="925"/>
      <c r="VDA46" s="925"/>
      <c r="VDB46" s="926"/>
      <c r="VDC46" s="924"/>
      <c r="VDD46" s="925"/>
      <c r="VDE46" s="925"/>
      <c r="VDF46" s="925"/>
      <c r="VDG46" s="925"/>
      <c r="VDH46" s="925"/>
      <c r="VDI46" s="925"/>
      <c r="VDJ46" s="925"/>
      <c r="VDK46" s="925"/>
      <c r="VDL46" s="925"/>
      <c r="VDM46" s="925"/>
      <c r="VDN46" s="925"/>
      <c r="VDO46" s="925"/>
      <c r="VDP46" s="925"/>
      <c r="VDQ46" s="925"/>
      <c r="VDR46" s="925"/>
      <c r="VDS46" s="925"/>
      <c r="VDT46" s="925"/>
      <c r="VDU46" s="925"/>
      <c r="VDV46" s="926"/>
      <c r="VDW46" s="924"/>
      <c r="VDX46" s="925"/>
      <c r="VDY46" s="925"/>
      <c r="VDZ46" s="925"/>
      <c r="VEA46" s="925"/>
      <c r="VEB46" s="925"/>
      <c r="VEC46" s="925"/>
      <c r="VED46" s="925"/>
      <c r="VEE46" s="925"/>
      <c r="VEF46" s="925"/>
      <c r="VEG46" s="925"/>
      <c r="VEH46" s="925"/>
      <c r="VEI46" s="925"/>
      <c r="VEJ46" s="925"/>
      <c r="VEK46" s="925"/>
      <c r="VEL46" s="925"/>
      <c r="VEM46" s="925"/>
      <c r="VEN46" s="925"/>
      <c r="VEO46" s="925"/>
      <c r="VEP46" s="926"/>
      <c r="VEQ46" s="924"/>
      <c r="VER46" s="925"/>
      <c r="VES46" s="925"/>
      <c r="VET46" s="925"/>
      <c r="VEU46" s="925"/>
      <c r="VEV46" s="925"/>
      <c r="VEW46" s="925"/>
      <c r="VEX46" s="925"/>
      <c r="VEY46" s="925"/>
      <c r="VEZ46" s="925"/>
      <c r="VFA46" s="925"/>
      <c r="VFB46" s="925"/>
      <c r="VFC46" s="925"/>
      <c r="VFD46" s="925"/>
      <c r="VFE46" s="925"/>
      <c r="VFF46" s="925"/>
      <c r="VFG46" s="925"/>
      <c r="VFH46" s="925"/>
      <c r="VFI46" s="925"/>
      <c r="VFJ46" s="926"/>
      <c r="VFK46" s="924"/>
      <c r="VFL46" s="925"/>
      <c r="VFM46" s="925"/>
      <c r="VFN46" s="925"/>
      <c r="VFO46" s="925"/>
      <c r="VFP46" s="925"/>
      <c r="VFQ46" s="925"/>
      <c r="VFR46" s="925"/>
      <c r="VFS46" s="925"/>
      <c r="VFT46" s="925"/>
      <c r="VFU46" s="925"/>
      <c r="VFV46" s="925"/>
      <c r="VFW46" s="925"/>
      <c r="VFX46" s="925"/>
      <c r="VFY46" s="925"/>
      <c r="VFZ46" s="925"/>
      <c r="VGA46" s="925"/>
      <c r="VGB46" s="925"/>
      <c r="VGC46" s="925"/>
      <c r="VGD46" s="926"/>
      <c r="VGE46" s="924"/>
      <c r="VGF46" s="925"/>
      <c r="VGG46" s="925"/>
      <c r="VGH46" s="925"/>
      <c r="VGI46" s="925"/>
      <c r="VGJ46" s="925"/>
      <c r="VGK46" s="925"/>
      <c r="VGL46" s="925"/>
      <c r="VGM46" s="925"/>
      <c r="VGN46" s="925"/>
      <c r="VGO46" s="925"/>
      <c r="VGP46" s="925"/>
      <c r="VGQ46" s="925"/>
      <c r="VGR46" s="925"/>
      <c r="VGS46" s="925"/>
      <c r="VGT46" s="925"/>
      <c r="VGU46" s="925"/>
      <c r="VGV46" s="925"/>
      <c r="VGW46" s="925"/>
      <c r="VGX46" s="926"/>
      <c r="VGY46" s="924"/>
      <c r="VGZ46" s="925"/>
      <c r="VHA46" s="925"/>
      <c r="VHB46" s="925"/>
      <c r="VHC46" s="925"/>
      <c r="VHD46" s="925"/>
      <c r="VHE46" s="925"/>
      <c r="VHF46" s="925"/>
      <c r="VHG46" s="925"/>
      <c r="VHH46" s="925"/>
      <c r="VHI46" s="925"/>
      <c r="VHJ46" s="925"/>
      <c r="VHK46" s="925"/>
      <c r="VHL46" s="925"/>
      <c r="VHM46" s="925"/>
      <c r="VHN46" s="925"/>
      <c r="VHO46" s="925"/>
      <c r="VHP46" s="925"/>
      <c r="VHQ46" s="925"/>
      <c r="VHR46" s="926"/>
      <c r="VHS46" s="924"/>
      <c r="VHT46" s="925"/>
      <c r="VHU46" s="925"/>
      <c r="VHV46" s="925"/>
      <c r="VHW46" s="925"/>
      <c r="VHX46" s="925"/>
      <c r="VHY46" s="925"/>
      <c r="VHZ46" s="925"/>
      <c r="VIA46" s="925"/>
      <c r="VIB46" s="925"/>
      <c r="VIC46" s="925"/>
      <c r="VID46" s="925"/>
      <c r="VIE46" s="925"/>
      <c r="VIF46" s="925"/>
      <c r="VIG46" s="925"/>
      <c r="VIH46" s="925"/>
      <c r="VII46" s="925"/>
      <c r="VIJ46" s="925"/>
      <c r="VIK46" s="925"/>
      <c r="VIL46" s="926"/>
      <c r="VIM46" s="924"/>
      <c r="VIN46" s="925"/>
      <c r="VIO46" s="925"/>
      <c r="VIP46" s="925"/>
      <c r="VIQ46" s="925"/>
      <c r="VIR46" s="925"/>
      <c r="VIS46" s="925"/>
      <c r="VIT46" s="925"/>
      <c r="VIU46" s="925"/>
      <c r="VIV46" s="925"/>
      <c r="VIW46" s="925"/>
      <c r="VIX46" s="925"/>
      <c r="VIY46" s="925"/>
      <c r="VIZ46" s="925"/>
      <c r="VJA46" s="925"/>
      <c r="VJB46" s="925"/>
      <c r="VJC46" s="925"/>
      <c r="VJD46" s="925"/>
      <c r="VJE46" s="925"/>
      <c r="VJF46" s="926"/>
      <c r="VJG46" s="924"/>
      <c r="VJH46" s="925"/>
      <c r="VJI46" s="925"/>
      <c r="VJJ46" s="925"/>
      <c r="VJK46" s="925"/>
      <c r="VJL46" s="925"/>
      <c r="VJM46" s="925"/>
      <c r="VJN46" s="925"/>
      <c r="VJO46" s="925"/>
      <c r="VJP46" s="925"/>
      <c r="VJQ46" s="925"/>
      <c r="VJR46" s="925"/>
      <c r="VJS46" s="925"/>
      <c r="VJT46" s="925"/>
      <c r="VJU46" s="925"/>
      <c r="VJV46" s="925"/>
      <c r="VJW46" s="925"/>
      <c r="VJX46" s="925"/>
      <c r="VJY46" s="925"/>
      <c r="VJZ46" s="926"/>
      <c r="VKA46" s="924"/>
      <c r="VKB46" s="925"/>
      <c r="VKC46" s="925"/>
      <c r="VKD46" s="925"/>
      <c r="VKE46" s="925"/>
      <c r="VKF46" s="925"/>
      <c r="VKG46" s="925"/>
      <c r="VKH46" s="925"/>
      <c r="VKI46" s="925"/>
      <c r="VKJ46" s="925"/>
      <c r="VKK46" s="925"/>
      <c r="VKL46" s="925"/>
      <c r="VKM46" s="925"/>
      <c r="VKN46" s="925"/>
      <c r="VKO46" s="925"/>
      <c r="VKP46" s="925"/>
      <c r="VKQ46" s="925"/>
      <c r="VKR46" s="925"/>
      <c r="VKS46" s="925"/>
      <c r="VKT46" s="926"/>
      <c r="VKU46" s="924"/>
      <c r="VKV46" s="925"/>
      <c r="VKW46" s="925"/>
      <c r="VKX46" s="925"/>
      <c r="VKY46" s="925"/>
      <c r="VKZ46" s="925"/>
      <c r="VLA46" s="925"/>
      <c r="VLB46" s="925"/>
      <c r="VLC46" s="925"/>
      <c r="VLD46" s="925"/>
      <c r="VLE46" s="925"/>
      <c r="VLF46" s="925"/>
      <c r="VLG46" s="925"/>
      <c r="VLH46" s="925"/>
      <c r="VLI46" s="925"/>
      <c r="VLJ46" s="925"/>
      <c r="VLK46" s="925"/>
      <c r="VLL46" s="925"/>
      <c r="VLM46" s="925"/>
      <c r="VLN46" s="926"/>
      <c r="VLO46" s="924"/>
      <c r="VLP46" s="925"/>
      <c r="VLQ46" s="925"/>
      <c r="VLR46" s="925"/>
      <c r="VLS46" s="925"/>
      <c r="VLT46" s="925"/>
      <c r="VLU46" s="925"/>
      <c r="VLV46" s="925"/>
      <c r="VLW46" s="925"/>
      <c r="VLX46" s="925"/>
      <c r="VLY46" s="925"/>
      <c r="VLZ46" s="925"/>
      <c r="VMA46" s="925"/>
      <c r="VMB46" s="925"/>
      <c r="VMC46" s="925"/>
      <c r="VMD46" s="925"/>
      <c r="VME46" s="925"/>
      <c r="VMF46" s="925"/>
      <c r="VMG46" s="925"/>
      <c r="VMH46" s="926"/>
      <c r="VMI46" s="924"/>
      <c r="VMJ46" s="925"/>
      <c r="VMK46" s="925"/>
      <c r="VML46" s="925"/>
      <c r="VMM46" s="925"/>
      <c r="VMN46" s="925"/>
      <c r="VMO46" s="925"/>
      <c r="VMP46" s="925"/>
      <c r="VMQ46" s="925"/>
      <c r="VMR46" s="925"/>
      <c r="VMS46" s="925"/>
      <c r="VMT46" s="925"/>
      <c r="VMU46" s="925"/>
      <c r="VMV46" s="925"/>
      <c r="VMW46" s="925"/>
      <c r="VMX46" s="925"/>
      <c r="VMY46" s="925"/>
      <c r="VMZ46" s="925"/>
      <c r="VNA46" s="925"/>
      <c r="VNB46" s="926"/>
      <c r="VNC46" s="924"/>
      <c r="VND46" s="925"/>
      <c r="VNE46" s="925"/>
      <c r="VNF46" s="925"/>
      <c r="VNG46" s="925"/>
      <c r="VNH46" s="925"/>
      <c r="VNI46" s="925"/>
      <c r="VNJ46" s="925"/>
      <c r="VNK46" s="925"/>
      <c r="VNL46" s="925"/>
      <c r="VNM46" s="925"/>
      <c r="VNN46" s="925"/>
      <c r="VNO46" s="925"/>
      <c r="VNP46" s="925"/>
      <c r="VNQ46" s="925"/>
      <c r="VNR46" s="925"/>
      <c r="VNS46" s="925"/>
      <c r="VNT46" s="925"/>
      <c r="VNU46" s="925"/>
      <c r="VNV46" s="926"/>
      <c r="VNW46" s="924"/>
      <c r="VNX46" s="925"/>
      <c r="VNY46" s="925"/>
      <c r="VNZ46" s="925"/>
      <c r="VOA46" s="925"/>
      <c r="VOB46" s="925"/>
      <c r="VOC46" s="925"/>
      <c r="VOD46" s="925"/>
      <c r="VOE46" s="925"/>
      <c r="VOF46" s="925"/>
      <c r="VOG46" s="925"/>
      <c r="VOH46" s="925"/>
      <c r="VOI46" s="925"/>
      <c r="VOJ46" s="925"/>
      <c r="VOK46" s="925"/>
      <c r="VOL46" s="925"/>
      <c r="VOM46" s="925"/>
      <c r="VON46" s="925"/>
      <c r="VOO46" s="925"/>
      <c r="VOP46" s="926"/>
      <c r="VOQ46" s="924"/>
      <c r="VOR46" s="925"/>
      <c r="VOS46" s="925"/>
      <c r="VOT46" s="925"/>
      <c r="VOU46" s="925"/>
      <c r="VOV46" s="925"/>
      <c r="VOW46" s="925"/>
      <c r="VOX46" s="925"/>
      <c r="VOY46" s="925"/>
      <c r="VOZ46" s="925"/>
      <c r="VPA46" s="925"/>
      <c r="VPB46" s="925"/>
      <c r="VPC46" s="925"/>
      <c r="VPD46" s="925"/>
      <c r="VPE46" s="925"/>
      <c r="VPF46" s="925"/>
      <c r="VPG46" s="925"/>
      <c r="VPH46" s="925"/>
      <c r="VPI46" s="925"/>
      <c r="VPJ46" s="926"/>
      <c r="VPK46" s="924"/>
      <c r="VPL46" s="925"/>
      <c r="VPM46" s="925"/>
      <c r="VPN46" s="925"/>
      <c r="VPO46" s="925"/>
      <c r="VPP46" s="925"/>
      <c r="VPQ46" s="925"/>
      <c r="VPR46" s="925"/>
      <c r="VPS46" s="925"/>
      <c r="VPT46" s="925"/>
      <c r="VPU46" s="925"/>
      <c r="VPV46" s="925"/>
      <c r="VPW46" s="925"/>
      <c r="VPX46" s="925"/>
      <c r="VPY46" s="925"/>
      <c r="VPZ46" s="925"/>
      <c r="VQA46" s="925"/>
      <c r="VQB46" s="925"/>
      <c r="VQC46" s="925"/>
      <c r="VQD46" s="926"/>
      <c r="VQE46" s="924"/>
      <c r="VQF46" s="925"/>
      <c r="VQG46" s="925"/>
      <c r="VQH46" s="925"/>
      <c r="VQI46" s="925"/>
      <c r="VQJ46" s="925"/>
      <c r="VQK46" s="925"/>
      <c r="VQL46" s="925"/>
      <c r="VQM46" s="925"/>
      <c r="VQN46" s="925"/>
      <c r="VQO46" s="925"/>
      <c r="VQP46" s="925"/>
      <c r="VQQ46" s="925"/>
      <c r="VQR46" s="925"/>
      <c r="VQS46" s="925"/>
      <c r="VQT46" s="925"/>
      <c r="VQU46" s="925"/>
      <c r="VQV46" s="925"/>
      <c r="VQW46" s="925"/>
      <c r="VQX46" s="926"/>
      <c r="VQY46" s="924"/>
      <c r="VQZ46" s="925"/>
      <c r="VRA46" s="925"/>
      <c r="VRB46" s="925"/>
      <c r="VRC46" s="925"/>
      <c r="VRD46" s="925"/>
      <c r="VRE46" s="925"/>
      <c r="VRF46" s="925"/>
      <c r="VRG46" s="925"/>
      <c r="VRH46" s="925"/>
      <c r="VRI46" s="925"/>
      <c r="VRJ46" s="925"/>
      <c r="VRK46" s="925"/>
      <c r="VRL46" s="925"/>
      <c r="VRM46" s="925"/>
      <c r="VRN46" s="925"/>
      <c r="VRO46" s="925"/>
      <c r="VRP46" s="925"/>
      <c r="VRQ46" s="925"/>
      <c r="VRR46" s="926"/>
      <c r="VRS46" s="924"/>
      <c r="VRT46" s="925"/>
      <c r="VRU46" s="925"/>
      <c r="VRV46" s="925"/>
      <c r="VRW46" s="925"/>
      <c r="VRX46" s="925"/>
      <c r="VRY46" s="925"/>
      <c r="VRZ46" s="925"/>
      <c r="VSA46" s="925"/>
      <c r="VSB46" s="925"/>
      <c r="VSC46" s="925"/>
      <c r="VSD46" s="925"/>
      <c r="VSE46" s="925"/>
      <c r="VSF46" s="925"/>
      <c r="VSG46" s="925"/>
      <c r="VSH46" s="925"/>
      <c r="VSI46" s="925"/>
      <c r="VSJ46" s="925"/>
      <c r="VSK46" s="925"/>
      <c r="VSL46" s="926"/>
      <c r="VSM46" s="924"/>
      <c r="VSN46" s="925"/>
      <c r="VSO46" s="925"/>
      <c r="VSP46" s="925"/>
      <c r="VSQ46" s="925"/>
      <c r="VSR46" s="925"/>
      <c r="VSS46" s="925"/>
      <c r="VST46" s="925"/>
      <c r="VSU46" s="925"/>
      <c r="VSV46" s="925"/>
      <c r="VSW46" s="925"/>
      <c r="VSX46" s="925"/>
      <c r="VSY46" s="925"/>
      <c r="VSZ46" s="925"/>
      <c r="VTA46" s="925"/>
      <c r="VTB46" s="925"/>
      <c r="VTC46" s="925"/>
      <c r="VTD46" s="925"/>
      <c r="VTE46" s="925"/>
      <c r="VTF46" s="926"/>
      <c r="VTG46" s="924"/>
      <c r="VTH46" s="925"/>
      <c r="VTI46" s="925"/>
      <c r="VTJ46" s="925"/>
      <c r="VTK46" s="925"/>
      <c r="VTL46" s="925"/>
      <c r="VTM46" s="925"/>
      <c r="VTN46" s="925"/>
      <c r="VTO46" s="925"/>
      <c r="VTP46" s="925"/>
      <c r="VTQ46" s="925"/>
      <c r="VTR46" s="925"/>
      <c r="VTS46" s="925"/>
      <c r="VTT46" s="925"/>
      <c r="VTU46" s="925"/>
      <c r="VTV46" s="925"/>
      <c r="VTW46" s="925"/>
      <c r="VTX46" s="925"/>
      <c r="VTY46" s="925"/>
      <c r="VTZ46" s="926"/>
      <c r="VUA46" s="924"/>
      <c r="VUB46" s="925"/>
      <c r="VUC46" s="925"/>
      <c r="VUD46" s="925"/>
      <c r="VUE46" s="925"/>
      <c r="VUF46" s="925"/>
      <c r="VUG46" s="925"/>
      <c r="VUH46" s="925"/>
      <c r="VUI46" s="925"/>
      <c r="VUJ46" s="925"/>
      <c r="VUK46" s="925"/>
      <c r="VUL46" s="925"/>
      <c r="VUM46" s="925"/>
      <c r="VUN46" s="925"/>
      <c r="VUO46" s="925"/>
      <c r="VUP46" s="925"/>
      <c r="VUQ46" s="925"/>
      <c r="VUR46" s="925"/>
      <c r="VUS46" s="925"/>
      <c r="VUT46" s="926"/>
      <c r="VUU46" s="924"/>
      <c r="VUV46" s="925"/>
      <c r="VUW46" s="925"/>
      <c r="VUX46" s="925"/>
      <c r="VUY46" s="925"/>
      <c r="VUZ46" s="925"/>
      <c r="VVA46" s="925"/>
      <c r="VVB46" s="925"/>
      <c r="VVC46" s="925"/>
      <c r="VVD46" s="925"/>
      <c r="VVE46" s="925"/>
      <c r="VVF46" s="925"/>
      <c r="VVG46" s="925"/>
      <c r="VVH46" s="925"/>
      <c r="VVI46" s="925"/>
      <c r="VVJ46" s="925"/>
      <c r="VVK46" s="925"/>
      <c r="VVL46" s="925"/>
      <c r="VVM46" s="925"/>
      <c r="VVN46" s="926"/>
      <c r="VVO46" s="924"/>
      <c r="VVP46" s="925"/>
      <c r="VVQ46" s="925"/>
      <c r="VVR46" s="925"/>
      <c r="VVS46" s="925"/>
      <c r="VVT46" s="925"/>
      <c r="VVU46" s="925"/>
      <c r="VVV46" s="925"/>
      <c r="VVW46" s="925"/>
      <c r="VVX46" s="925"/>
      <c r="VVY46" s="925"/>
      <c r="VVZ46" s="925"/>
      <c r="VWA46" s="925"/>
      <c r="VWB46" s="925"/>
      <c r="VWC46" s="925"/>
      <c r="VWD46" s="925"/>
      <c r="VWE46" s="925"/>
      <c r="VWF46" s="925"/>
      <c r="VWG46" s="925"/>
      <c r="VWH46" s="926"/>
      <c r="VWI46" s="924"/>
      <c r="VWJ46" s="925"/>
      <c r="VWK46" s="925"/>
      <c r="VWL46" s="925"/>
      <c r="VWM46" s="925"/>
      <c r="VWN46" s="925"/>
      <c r="VWO46" s="925"/>
      <c r="VWP46" s="925"/>
      <c r="VWQ46" s="925"/>
      <c r="VWR46" s="925"/>
      <c r="VWS46" s="925"/>
      <c r="VWT46" s="925"/>
      <c r="VWU46" s="925"/>
      <c r="VWV46" s="925"/>
      <c r="VWW46" s="925"/>
      <c r="VWX46" s="925"/>
      <c r="VWY46" s="925"/>
      <c r="VWZ46" s="925"/>
      <c r="VXA46" s="925"/>
      <c r="VXB46" s="926"/>
      <c r="VXC46" s="924"/>
      <c r="VXD46" s="925"/>
      <c r="VXE46" s="925"/>
      <c r="VXF46" s="925"/>
      <c r="VXG46" s="925"/>
      <c r="VXH46" s="925"/>
      <c r="VXI46" s="925"/>
      <c r="VXJ46" s="925"/>
      <c r="VXK46" s="925"/>
      <c r="VXL46" s="925"/>
      <c r="VXM46" s="925"/>
      <c r="VXN46" s="925"/>
      <c r="VXO46" s="925"/>
      <c r="VXP46" s="925"/>
      <c r="VXQ46" s="925"/>
      <c r="VXR46" s="925"/>
      <c r="VXS46" s="925"/>
      <c r="VXT46" s="925"/>
      <c r="VXU46" s="925"/>
      <c r="VXV46" s="926"/>
      <c r="VXW46" s="924"/>
      <c r="VXX46" s="925"/>
      <c r="VXY46" s="925"/>
      <c r="VXZ46" s="925"/>
      <c r="VYA46" s="925"/>
      <c r="VYB46" s="925"/>
      <c r="VYC46" s="925"/>
      <c r="VYD46" s="925"/>
      <c r="VYE46" s="925"/>
      <c r="VYF46" s="925"/>
      <c r="VYG46" s="925"/>
      <c r="VYH46" s="925"/>
      <c r="VYI46" s="925"/>
      <c r="VYJ46" s="925"/>
      <c r="VYK46" s="925"/>
      <c r="VYL46" s="925"/>
      <c r="VYM46" s="925"/>
      <c r="VYN46" s="925"/>
      <c r="VYO46" s="925"/>
      <c r="VYP46" s="926"/>
      <c r="VYQ46" s="924"/>
      <c r="VYR46" s="925"/>
      <c r="VYS46" s="925"/>
      <c r="VYT46" s="925"/>
      <c r="VYU46" s="925"/>
      <c r="VYV46" s="925"/>
      <c r="VYW46" s="925"/>
      <c r="VYX46" s="925"/>
      <c r="VYY46" s="925"/>
      <c r="VYZ46" s="925"/>
      <c r="VZA46" s="925"/>
      <c r="VZB46" s="925"/>
      <c r="VZC46" s="925"/>
      <c r="VZD46" s="925"/>
      <c r="VZE46" s="925"/>
      <c r="VZF46" s="925"/>
      <c r="VZG46" s="925"/>
      <c r="VZH46" s="925"/>
      <c r="VZI46" s="925"/>
      <c r="VZJ46" s="926"/>
      <c r="VZK46" s="924"/>
      <c r="VZL46" s="925"/>
      <c r="VZM46" s="925"/>
      <c r="VZN46" s="925"/>
      <c r="VZO46" s="925"/>
      <c r="VZP46" s="925"/>
      <c r="VZQ46" s="925"/>
      <c r="VZR46" s="925"/>
      <c r="VZS46" s="925"/>
      <c r="VZT46" s="925"/>
      <c r="VZU46" s="925"/>
      <c r="VZV46" s="925"/>
      <c r="VZW46" s="925"/>
      <c r="VZX46" s="925"/>
      <c r="VZY46" s="925"/>
      <c r="VZZ46" s="925"/>
      <c r="WAA46" s="925"/>
      <c r="WAB46" s="925"/>
      <c r="WAC46" s="925"/>
      <c r="WAD46" s="926"/>
      <c r="WAE46" s="924"/>
      <c r="WAF46" s="925"/>
      <c r="WAG46" s="925"/>
      <c r="WAH46" s="925"/>
      <c r="WAI46" s="925"/>
      <c r="WAJ46" s="925"/>
      <c r="WAK46" s="925"/>
      <c r="WAL46" s="925"/>
      <c r="WAM46" s="925"/>
      <c r="WAN46" s="925"/>
      <c r="WAO46" s="925"/>
      <c r="WAP46" s="925"/>
      <c r="WAQ46" s="925"/>
      <c r="WAR46" s="925"/>
      <c r="WAS46" s="925"/>
      <c r="WAT46" s="925"/>
      <c r="WAU46" s="925"/>
      <c r="WAV46" s="925"/>
      <c r="WAW46" s="925"/>
      <c r="WAX46" s="926"/>
      <c r="WAY46" s="924"/>
      <c r="WAZ46" s="925"/>
      <c r="WBA46" s="925"/>
      <c r="WBB46" s="925"/>
      <c r="WBC46" s="925"/>
      <c r="WBD46" s="925"/>
      <c r="WBE46" s="925"/>
      <c r="WBF46" s="925"/>
      <c r="WBG46" s="925"/>
      <c r="WBH46" s="925"/>
      <c r="WBI46" s="925"/>
      <c r="WBJ46" s="925"/>
      <c r="WBK46" s="925"/>
      <c r="WBL46" s="925"/>
      <c r="WBM46" s="925"/>
      <c r="WBN46" s="925"/>
      <c r="WBO46" s="925"/>
      <c r="WBP46" s="925"/>
      <c r="WBQ46" s="925"/>
      <c r="WBR46" s="926"/>
      <c r="WBS46" s="924"/>
      <c r="WBT46" s="925"/>
      <c r="WBU46" s="925"/>
      <c r="WBV46" s="925"/>
      <c r="WBW46" s="925"/>
      <c r="WBX46" s="925"/>
      <c r="WBY46" s="925"/>
      <c r="WBZ46" s="925"/>
      <c r="WCA46" s="925"/>
      <c r="WCB46" s="925"/>
      <c r="WCC46" s="925"/>
      <c r="WCD46" s="925"/>
      <c r="WCE46" s="925"/>
      <c r="WCF46" s="925"/>
      <c r="WCG46" s="925"/>
      <c r="WCH46" s="925"/>
      <c r="WCI46" s="925"/>
      <c r="WCJ46" s="925"/>
      <c r="WCK46" s="925"/>
      <c r="WCL46" s="926"/>
      <c r="WCM46" s="924"/>
      <c r="WCN46" s="925"/>
      <c r="WCO46" s="925"/>
      <c r="WCP46" s="925"/>
      <c r="WCQ46" s="925"/>
      <c r="WCR46" s="925"/>
      <c r="WCS46" s="925"/>
      <c r="WCT46" s="925"/>
      <c r="WCU46" s="925"/>
      <c r="WCV46" s="925"/>
      <c r="WCW46" s="925"/>
      <c r="WCX46" s="925"/>
      <c r="WCY46" s="925"/>
      <c r="WCZ46" s="925"/>
      <c r="WDA46" s="925"/>
      <c r="WDB46" s="925"/>
      <c r="WDC46" s="925"/>
      <c r="WDD46" s="925"/>
      <c r="WDE46" s="925"/>
      <c r="WDF46" s="926"/>
      <c r="WDG46" s="924"/>
      <c r="WDH46" s="925"/>
      <c r="WDI46" s="925"/>
      <c r="WDJ46" s="925"/>
      <c r="WDK46" s="925"/>
      <c r="WDL46" s="925"/>
      <c r="WDM46" s="925"/>
      <c r="WDN46" s="925"/>
      <c r="WDO46" s="925"/>
      <c r="WDP46" s="925"/>
      <c r="WDQ46" s="925"/>
      <c r="WDR46" s="925"/>
      <c r="WDS46" s="925"/>
      <c r="WDT46" s="925"/>
      <c r="WDU46" s="925"/>
      <c r="WDV46" s="925"/>
      <c r="WDW46" s="925"/>
      <c r="WDX46" s="925"/>
      <c r="WDY46" s="925"/>
      <c r="WDZ46" s="926"/>
      <c r="WEA46" s="924"/>
      <c r="WEB46" s="925"/>
      <c r="WEC46" s="925"/>
      <c r="WED46" s="925"/>
      <c r="WEE46" s="925"/>
      <c r="WEF46" s="925"/>
      <c r="WEG46" s="925"/>
      <c r="WEH46" s="925"/>
      <c r="WEI46" s="925"/>
      <c r="WEJ46" s="925"/>
      <c r="WEK46" s="925"/>
      <c r="WEL46" s="925"/>
      <c r="WEM46" s="925"/>
      <c r="WEN46" s="925"/>
      <c r="WEO46" s="925"/>
      <c r="WEP46" s="925"/>
      <c r="WEQ46" s="925"/>
      <c r="WER46" s="925"/>
      <c r="WES46" s="925"/>
      <c r="WET46" s="926"/>
      <c r="WEU46" s="924"/>
      <c r="WEV46" s="925"/>
      <c r="WEW46" s="925"/>
      <c r="WEX46" s="925"/>
      <c r="WEY46" s="925"/>
      <c r="WEZ46" s="925"/>
      <c r="WFA46" s="925"/>
      <c r="WFB46" s="925"/>
      <c r="WFC46" s="925"/>
      <c r="WFD46" s="925"/>
      <c r="WFE46" s="925"/>
      <c r="WFF46" s="925"/>
      <c r="WFG46" s="925"/>
      <c r="WFH46" s="925"/>
      <c r="WFI46" s="925"/>
      <c r="WFJ46" s="925"/>
      <c r="WFK46" s="925"/>
      <c r="WFL46" s="925"/>
      <c r="WFM46" s="925"/>
      <c r="WFN46" s="926"/>
      <c r="WFO46" s="924"/>
      <c r="WFP46" s="925"/>
      <c r="WFQ46" s="925"/>
      <c r="WFR46" s="925"/>
      <c r="WFS46" s="925"/>
      <c r="WFT46" s="925"/>
      <c r="WFU46" s="925"/>
      <c r="WFV46" s="925"/>
      <c r="WFW46" s="925"/>
      <c r="WFX46" s="925"/>
      <c r="WFY46" s="925"/>
      <c r="WFZ46" s="925"/>
      <c r="WGA46" s="925"/>
      <c r="WGB46" s="925"/>
      <c r="WGC46" s="925"/>
      <c r="WGD46" s="925"/>
      <c r="WGE46" s="925"/>
      <c r="WGF46" s="925"/>
      <c r="WGG46" s="925"/>
      <c r="WGH46" s="926"/>
      <c r="WGI46" s="924"/>
      <c r="WGJ46" s="925"/>
      <c r="WGK46" s="925"/>
      <c r="WGL46" s="925"/>
      <c r="WGM46" s="925"/>
      <c r="WGN46" s="925"/>
      <c r="WGO46" s="925"/>
      <c r="WGP46" s="925"/>
      <c r="WGQ46" s="925"/>
      <c r="WGR46" s="925"/>
      <c r="WGS46" s="925"/>
      <c r="WGT46" s="925"/>
      <c r="WGU46" s="925"/>
      <c r="WGV46" s="925"/>
      <c r="WGW46" s="925"/>
      <c r="WGX46" s="925"/>
      <c r="WGY46" s="925"/>
      <c r="WGZ46" s="925"/>
      <c r="WHA46" s="925"/>
      <c r="WHB46" s="926"/>
      <c r="WHC46" s="924"/>
      <c r="WHD46" s="925"/>
      <c r="WHE46" s="925"/>
      <c r="WHF46" s="925"/>
      <c r="WHG46" s="925"/>
      <c r="WHH46" s="925"/>
      <c r="WHI46" s="925"/>
      <c r="WHJ46" s="925"/>
      <c r="WHK46" s="925"/>
      <c r="WHL46" s="925"/>
      <c r="WHM46" s="925"/>
      <c r="WHN46" s="925"/>
      <c r="WHO46" s="925"/>
      <c r="WHP46" s="925"/>
      <c r="WHQ46" s="925"/>
      <c r="WHR46" s="925"/>
      <c r="WHS46" s="925"/>
      <c r="WHT46" s="925"/>
      <c r="WHU46" s="925"/>
      <c r="WHV46" s="926"/>
      <c r="WHW46" s="924"/>
      <c r="WHX46" s="925"/>
      <c r="WHY46" s="925"/>
      <c r="WHZ46" s="925"/>
      <c r="WIA46" s="925"/>
      <c r="WIB46" s="925"/>
      <c r="WIC46" s="925"/>
      <c r="WID46" s="925"/>
      <c r="WIE46" s="925"/>
      <c r="WIF46" s="925"/>
      <c r="WIG46" s="925"/>
      <c r="WIH46" s="925"/>
      <c r="WII46" s="925"/>
      <c r="WIJ46" s="925"/>
      <c r="WIK46" s="925"/>
      <c r="WIL46" s="925"/>
      <c r="WIM46" s="925"/>
      <c r="WIN46" s="925"/>
      <c r="WIO46" s="925"/>
      <c r="WIP46" s="926"/>
      <c r="WIQ46" s="924"/>
      <c r="WIR46" s="925"/>
      <c r="WIS46" s="925"/>
      <c r="WIT46" s="925"/>
      <c r="WIU46" s="925"/>
      <c r="WIV46" s="925"/>
      <c r="WIW46" s="925"/>
      <c r="WIX46" s="925"/>
      <c r="WIY46" s="925"/>
      <c r="WIZ46" s="925"/>
      <c r="WJA46" s="925"/>
      <c r="WJB46" s="925"/>
      <c r="WJC46" s="925"/>
      <c r="WJD46" s="925"/>
      <c r="WJE46" s="925"/>
      <c r="WJF46" s="925"/>
      <c r="WJG46" s="925"/>
      <c r="WJH46" s="925"/>
      <c r="WJI46" s="925"/>
      <c r="WJJ46" s="926"/>
      <c r="WJK46" s="924"/>
      <c r="WJL46" s="925"/>
      <c r="WJM46" s="925"/>
      <c r="WJN46" s="925"/>
      <c r="WJO46" s="925"/>
      <c r="WJP46" s="925"/>
      <c r="WJQ46" s="925"/>
      <c r="WJR46" s="925"/>
      <c r="WJS46" s="925"/>
      <c r="WJT46" s="925"/>
      <c r="WJU46" s="925"/>
      <c r="WJV46" s="925"/>
      <c r="WJW46" s="925"/>
      <c r="WJX46" s="925"/>
      <c r="WJY46" s="925"/>
      <c r="WJZ46" s="925"/>
      <c r="WKA46" s="925"/>
      <c r="WKB46" s="925"/>
      <c r="WKC46" s="925"/>
      <c r="WKD46" s="926"/>
      <c r="WKE46" s="924"/>
      <c r="WKF46" s="925"/>
      <c r="WKG46" s="925"/>
      <c r="WKH46" s="925"/>
      <c r="WKI46" s="925"/>
      <c r="WKJ46" s="925"/>
      <c r="WKK46" s="925"/>
      <c r="WKL46" s="925"/>
      <c r="WKM46" s="925"/>
      <c r="WKN46" s="925"/>
      <c r="WKO46" s="925"/>
      <c r="WKP46" s="925"/>
      <c r="WKQ46" s="925"/>
      <c r="WKR46" s="925"/>
      <c r="WKS46" s="925"/>
      <c r="WKT46" s="925"/>
      <c r="WKU46" s="925"/>
      <c r="WKV46" s="925"/>
      <c r="WKW46" s="925"/>
      <c r="WKX46" s="926"/>
      <c r="WKY46" s="924"/>
      <c r="WKZ46" s="925"/>
      <c r="WLA46" s="925"/>
      <c r="WLB46" s="925"/>
      <c r="WLC46" s="925"/>
      <c r="WLD46" s="925"/>
      <c r="WLE46" s="925"/>
      <c r="WLF46" s="925"/>
      <c r="WLG46" s="925"/>
      <c r="WLH46" s="925"/>
      <c r="WLI46" s="925"/>
      <c r="WLJ46" s="925"/>
      <c r="WLK46" s="925"/>
      <c r="WLL46" s="925"/>
      <c r="WLM46" s="925"/>
      <c r="WLN46" s="925"/>
      <c r="WLO46" s="925"/>
      <c r="WLP46" s="925"/>
      <c r="WLQ46" s="925"/>
      <c r="WLR46" s="926"/>
      <c r="WLS46" s="924"/>
      <c r="WLT46" s="925"/>
      <c r="WLU46" s="925"/>
      <c r="WLV46" s="925"/>
      <c r="WLW46" s="925"/>
      <c r="WLX46" s="925"/>
      <c r="WLY46" s="925"/>
      <c r="WLZ46" s="925"/>
      <c r="WMA46" s="925"/>
      <c r="WMB46" s="925"/>
      <c r="WMC46" s="925"/>
      <c r="WMD46" s="925"/>
      <c r="WME46" s="925"/>
      <c r="WMF46" s="925"/>
      <c r="WMG46" s="925"/>
      <c r="WMH46" s="925"/>
      <c r="WMI46" s="925"/>
      <c r="WMJ46" s="925"/>
      <c r="WMK46" s="925"/>
      <c r="WML46" s="926"/>
      <c r="WMM46" s="924"/>
      <c r="WMN46" s="925"/>
      <c r="WMO46" s="925"/>
      <c r="WMP46" s="925"/>
      <c r="WMQ46" s="925"/>
      <c r="WMR46" s="925"/>
      <c r="WMS46" s="925"/>
      <c r="WMT46" s="925"/>
      <c r="WMU46" s="925"/>
      <c r="WMV46" s="925"/>
      <c r="WMW46" s="925"/>
      <c r="WMX46" s="925"/>
      <c r="WMY46" s="925"/>
      <c r="WMZ46" s="925"/>
      <c r="WNA46" s="925"/>
      <c r="WNB46" s="925"/>
      <c r="WNC46" s="925"/>
      <c r="WND46" s="925"/>
      <c r="WNE46" s="925"/>
      <c r="WNF46" s="926"/>
      <c r="WNG46" s="924"/>
      <c r="WNH46" s="925"/>
      <c r="WNI46" s="925"/>
      <c r="WNJ46" s="925"/>
      <c r="WNK46" s="925"/>
      <c r="WNL46" s="925"/>
      <c r="WNM46" s="925"/>
      <c r="WNN46" s="925"/>
      <c r="WNO46" s="925"/>
      <c r="WNP46" s="925"/>
      <c r="WNQ46" s="925"/>
      <c r="WNR46" s="925"/>
      <c r="WNS46" s="925"/>
      <c r="WNT46" s="925"/>
      <c r="WNU46" s="925"/>
      <c r="WNV46" s="925"/>
      <c r="WNW46" s="925"/>
      <c r="WNX46" s="925"/>
      <c r="WNY46" s="925"/>
      <c r="WNZ46" s="926"/>
      <c r="WOA46" s="924"/>
      <c r="WOB46" s="925"/>
      <c r="WOC46" s="925"/>
      <c r="WOD46" s="925"/>
      <c r="WOE46" s="925"/>
      <c r="WOF46" s="925"/>
      <c r="WOG46" s="925"/>
      <c r="WOH46" s="925"/>
      <c r="WOI46" s="925"/>
      <c r="WOJ46" s="925"/>
      <c r="WOK46" s="925"/>
      <c r="WOL46" s="925"/>
      <c r="WOM46" s="925"/>
      <c r="WON46" s="925"/>
      <c r="WOO46" s="925"/>
      <c r="WOP46" s="925"/>
      <c r="WOQ46" s="925"/>
      <c r="WOR46" s="925"/>
      <c r="WOS46" s="925"/>
      <c r="WOT46" s="926"/>
      <c r="WOU46" s="924"/>
      <c r="WOV46" s="925"/>
      <c r="WOW46" s="925"/>
      <c r="WOX46" s="925"/>
      <c r="WOY46" s="925"/>
      <c r="WOZ46" s="925"/>
      <c r="WPA46" s="925"/>
      <c r="WPB46" s="925"/>
      <c r="WPC46" s="925"/>
      <c r="WPD46" s="925"/>
      <c r="WPE46" s="925"/>
      <c r="WPF46" s="925"/>
      <c r="WPG46" s="925"/>
      <c r="WPH46" s="925"/>
      <c r="WPI46" s="925"/>
      <c r="WPJ46" s="925"/>
      <c r="WPK46" s="925"/>
      <c r="WPL46" s="925"/>
      <c r="WPM46" s="925"/>
      <c r="WPN46" s="926"/>
      <c r="WPO46" s="924"/>
      <c r="WPP46" s="925"/>
      <c r="WPQ46" s="925"/>
      <c r="WPR46" s="925"/>
      <c r="WPS46" s="925"/>
      <c r="WPT46" s="925"/>
      <c r="WPU46" s="925"/>
      <c r="WPV46" s="925"/>
      <c r="WPW46" s="925"/>
      <c r="WPX46" s="925"/>
      <c r="WPY46" s="925"/>
      <c r="WPZ46" s="925"/>
      <c r="WQA46" s="925"/>
      <c r="WQB46" s="925"/>
      <c r="WQC46" s="925"/>
      <c r="WQD46" s="925"/>
      <c r="WQE46" s="925"/>
      <c r="WQF46" s="925"/>
      <c r="WQG46" s="925"/>
      <c r="WQH46" s="926"/>
      <c r="WQI46" s="924"/>
      <c r="WQJ46" s="925"/>
      <c r="WQK46" s="925"/>
      <c r="WQL46" s="925"/>
      <c r="WQM46" s="925"/>
      <c r="WQN46" s="925"/>
      <c r="WQO46" s="925"/>
      <c r="WQP46" s="925"/>
      <c r="WQQ46" s="925"/>
      <c r="WQR46" s="925"/>
      <c r="WQS46" s="925"/>
      <c r="WQT46" s="925"/>
      <c r="WQU46" s="925"/>
      <c r="WQV46" s="925"/>
      <c r="WQW46" s="925"/>
      <c r="WQX46" s="925"/>
      <c r="WQY46" s="925"/>
      <c r="WQZ46" s="925"/>
      <c r="WRA46" s="925"/>
      <c r="WRB46" s="926"/>
      <c r="WRC46" s="924"/>
      <c r="WRD46" s="925"/>
      <c r="WRE46" s="925"/>
      <c r="WRF46" s="925"/>
      <c r="WRG46" s="925"/>
      <c r="WRH46" s="925"/>
      <c r="WRI46" s="925"/>
      <c r="WRJ46" s="925"/>
      <c r="WRK46" s="925"/>
      <c r="WRL46" s="925"/>
      <c r="WRM46" s="925"/>
      <c r="WRN46" s="925"/>
      <c r="WRO46" s="925"/>
      <c r="WRP46" s="925"/>
      <c r="WRQ46" s="925"/>
      <c r="WRR46" s="925"/>
      <c r="WRS46" s="925"/>
      <c r="WRT46" s="925"/>
      <c r="WRU46" s="925"/>
      <c r="WRV46" s="926"/>
      <c r="WRW46" s="924"/>
      <c r="WRX46" s="925"/>
      <c r="WRY46" s="925"/>
      <c r="WRZ46" s="925"/>
      <c r="WSA46" s="925"/>
      <c r="WSB46" s="925"/>
      <c r="WSC46" s="925"/>
      <c r="WSD46" s="925"/>
      <c r="WSE46" s="925"/>
      <c r="WSF46" s="925"/>
      <c r="WSG46" s="925"/>
      <c r="WSH46" s="925"/>
      <c r="WSI46" s="925"/>
      <c r="WSJ46" s="925"/>
      <c r="WSK46" s="925"/>
      <c r="WSL46" s="925"/>
      <c r="WSM46" s="925"/>
      <c r="WSN46" s="925"/>
      <c r="WSO46" s="925"/>
      <c r="WSP46" s="926"/>
      <c r="WSQ46" s="924"/>
      <c r="WSR46" s="925"/>
      <c r="WSS46" s="925"/>
      <c r="WST46" s="925"/>
      <c r="WSU46" s="925"/>
      <c r="WSV46" s="925"/>
      <c r="WSW46" s="925"/>
      <c r="WSX46" s="925"/>
      <c r="WSY46" s="925"/>
      <c r="WSZ46" s="925"/>
      <c r="WTA46" s="925"/>
      <c r="WTB46" s="925"/>
      <c r="WTC46" s="925"/>
      <c r="WTD46" s="925"/>
      <c r="WTE46" s="925"/>
      <c r="WTF46" s="925"/>
      <c r="WTG46" s="925"/>
      <c r="WTH46" s="925"/>
      <c r="WTI46" s="925"/>
      <c r="WTJ46" s="926"/>
      <c r="WTK46" s="924"/>
      <c r="WTL46" s="925"/>
      <c r="WTM46" s="925"/>
      <c r="WTN46" s="925"/>
      <c r="WTO46" s="925"/>
      <c r="WTP46" s="925"/>
      <c r="WTQ46" s="925"/>
      <c r="WTR46" s="925"/>
      <c r="WTS46" s="925"/>
      <c r="WTT46" s="925"/>
      <c r="WTU46" s="925"/>
      <c r="WTV46" s="925"/>
      <c r="WTW46" s="925"/>
      <c r="WTX46" s="925"/>
      <c r="WTY46" s="925"/>
      <c r="WTZ46" s="925"/>
      <c r="WUA46" s="925"/>
      <c r="WUB46" s="925"/>
      <c r="WUC46" s="925"/>
      <c r="WUD46" s="926"/>
      <c r="WUE46" s="924"/>
      <c r="WUF46" s="925"/>
      <c r="WUG46" s="925"/>
      <c r="WUH46" s="925"/>
      <c r="WUI46" s="925"/>
      <c r="WUJ46" s="925"/>
      <c r="WUK46" s="925"/>
      <c r="WUL46" s="925"/>
      <c r="WUM46" s="925"/>
      <c r="WUN46" s="925"/>
      <c r="WUO46" s="925"/>
      <c r="WUP46" s="925"/>
      <c r="WUQ46" s="925"/>
      <c r="WUR46" s="925"/>
      <c r="WUS46" s="925"/>
      <c r="WUT46" s="925"/>
      <c r="WUU46" s="925"/>
      <c r="WUV46" s="925"/>
      <c r="WUW46" s="925"/>
      <c r="WUX46" s="926"/>
      <c r="WUY46" s="924"/>
      <c r="WUZ46" s="925"/>
      <c r="WVA46" s="925"/>
      <c r="WVB46" s="925"/>
      <c r="WVC46" s="925"/>
      <c r="WVD46" s="925"/>
      <c r="WVE46" s="925"/>
      <c r="WVF46" s="925"/>
      <c r="WVG46" s="925"/>
      <c r="WVH46" s="925"/>
      <c r="WVI46" s="925"/>
      <c r="WVJ46" s="925"/>
      <c r="WVK46" s="925"/>
      <c r="WVL46" s="925"/>
      <c r="WVM46" s="925"/>
      <c r="WVN46" s="925"/>
      <c r="WVO46" s="925"/>
      <c r="WVP46" s="925"/>
      <c r="WVQ46" s="925"/>
      <c r="WVR46" s="926"/>
      <c r="WVS46" s="924"/>
      <c r="WVT46" s="925"/>
      <c r="WVU46" s="925"/>
      <c r="WVV46" s="925"/>
      <c r="WVW46" s="925"/>
      <c r="WVX46" s="925"/>
      <c r="WVY46" s="925"/>
      <c r="WVZ46" s="925"/>
      <c r="WWA46" s="925"/>
      <c r="WWB46" s="925"/>
      <c r="WWC46" s="925"/>
      <c r="WWD46" s="925"/>
      <c r="WWE46" s="925"/>
      <c r="WWF46" s="925"/>
      <c r="WWG46" s="925"/>
      <c r="WWH46" s="925"/>
      <c r="WWI46" s="925"/>
      <c r="WWJ46" s="925"/>
      <c r="WWK46" s="925"/>
      <c r="WWL46" s="926"/>
      <c r="WWM46" s="924"/>
      <c r="WWN46" s="925"/>
      <c r="WWO46" s="925"/>
      <c r="WWP46" s="925"/>
      <c r="WWQ46" s="925"/>
      <c r="WWR46" s="925"/>
      <c r="WWS46" s="925"/>
      <c r="WWT46" s="925"/>
      <c r="WWU46" s="925"/>
      <c r="WWV46" s="925"/>
      <c r="WWW46" s="925"/>
      <c r="WWX46" s="925"/>
      <c r="WWY46" s="925"/>
      <c r="WWZ46" s="925"/>
      <c r="WXA46" s="925"/>
      <c r="WXB46" s="925"/>
      <c r="WXC46" s="925"/>
      <c r="WXD46" s="925"/>
      <c r="WXE46" s="925"/>
      <c r="WXF46" s="926"/>
      <c r="WXG46" s="924"/>
      <c r="WXH46" s="925"/>
      <c r="WXI46" s="925"/>
      <c r="WXJ46" s="925"/>
      <c r="WXK46" s="925"/>
      <c r="WXL46" s="925"/>
      <c r="WXM46" s="925"/>
      <c r="WXN46" s="925"/>
      <c r="WXO46" s="925"/>
      <c r="WXP46" s="925"/>
      <c r="WXQ46" s="925"/>
      <c r="WXR46" s="925"/>
      <c r="WXS46" s="925"/>
      <c r="WXT46" s="925"/>
      <c r="WXU46" s="925"/>
      <c r="WXV46" s="925"/>
      <c r="WXW46" s="925"/>
      <c r="WXX46" s="925"/>
      <c r="WXY46" s="925"/>
      <c r="WXZ46" s="926"/>
      <c r="WYA46" s="924"/>
      <c r="WYB46" s="925"/>
      <c r="WYC46" s="925"/>
      <c r="WYD46" s="925"/>
      <c r="WYE46" s="925"/>
      <c r="WYF46" s="925"/>
      <c r="WYG46" s="925"/>
      <c r="WYH46" s="925"/>
      <c r="WYI46" s="925"/>
      <c r="WYJ46" s="925"/>
      <c r="WYK46" s="925"/>
      <c r="WYL46" s="925"/>
      <c r="WYM46" s="925"/>
      <c r="WYN46" s="925"/>
      <c r="WYO46" s="925"/>
      <c r="WYP46" s="925"/>
      <c r="WYQ46" s="925"/>
      <c r="WYR46" s="925"/>
      <c r="WYS46" s="925"/>
      <c r="WYT46" s="926"/>
      <c r="WYU46" s="924"/>
      <c r="WYV46" s="925"/>
      <c r="WYW46" s="925"/>
      <c r="WYX46" s="925"/>
      <c r="WYY46" s="925"/>
      <c r="WYZ46" s="925"/>
      <c r="WZA46" s="925"/>
      <c r="WZB46" s="925"/>
      <c r="WZC46" s="925"/>
      <c r="WZD46" s="925"/>
      <c r="WZE46" s="925"/>
      <c r="WZF46" s="925"/>
      <c r="WZG46" s="925"/>
      <c r="WZH46" s="925"/>
      <c r="WZI46" s="925"/>
      <c r="WZJ46" s="925"/>
      <c r="WZK46" s="925"/>
      <c r="WZL46" s="925"/>
      <c r="WZM46" s="925"/>
      <c r="WZN46" s="926"/>
      <c r="WZO46" s="924"/>
      <c r="WZP46" s="925"/>
      <c r="WZQ46" s="925"/>
      <c r="WZR46" s="925"/>
      <c r="WZS46" s="925"/>
      <c r="WZT46" s="925"/>
      <c r="WZU46" s="925"/>
      <c r="WZV46" s="925"/>
      <c r="WZW46" s="925"/>
      <c r="WZX46" s="925"/>
      <c r="WZY46" s="925"/>
      <c r="WZZ46" s="925"/>
      <c r="XAA46" s="925"/>
      <c r="XAB46" s="925"/>
      <c r="XAC46" s="925"/>
      <c r="XAD46" s="925"/>
      <c r="XAE46" s="925"/>
      <c r="XAF46" s="925"/>
      <c r="XAG46" s="925"/>
      <c r="XAH46" s="926"/>
      <c r="XAI46" s="924"/>
      <c r="XAJ46" s="925"/>
      <c r="XAK46" s="925"/>
      <c r="XAL46" s="925"/>
      <c r="XAM46" s="925"/>
      <c r="XAN46" s="925"/>
      <c r="XAO46" s="925"/>
      <c r="XAP46" s="925"/>
      <c r="XAQ46" s="925"/>
      <c r="XAR46" s="925"/>
      <c r="XAS46" s="925"/>
      <c r="XAT46" s="925"/>
      <c r="XAU46" s="925"/>
      <c r="XAV46" s="925"/>
      <c r="XAW46" s="925"/>
      <c r="XAX46" s="925"/>
      <c r="XAY46" s="925"/>
      <c r="XAZ46" s="925"/>
      <c r="XBA46" s="925"/>
      <c r="XBB46" s="926"/>
      <c r="XBC46" s="924"/>
      <c r="XBD46" s="925"/>
      <c r="XBE46" s="925"/>
      <c r="XBF46" s="925"/>
      <c r="XBG46" s="925"/>
      <c r="XBH46" s="925"/>
      <c r="XBI46" s="925"/>
      <c r="XBJ46" s="925"/>
      <c r="XBK46" s="925"/>
      <c r="XBL46" s="925"/>
      <c r="XBM46" s="925"/>
      <c r="XBN46" s="925"/>
      <c r="XBO46" s="925"/>
      <c r="XBP46" s="925"/>
      <c r="XBQ46" s="925"/>
      <c r="XBR46" s="925"/>
      <c r="XBS46" s="925"/>
      <c r="XBT46" s="925"/>
      <c r="XBU46" s="925"/>
      <c r="XBV46" s="926"/>
      <c r="XBW46" s="924"/>
      <c r="XBX46" s="925"/>
      <c r="XBY46" s="925"/>
      <c r="XBZ46" s="925"/>
      <c r="XCA46" s="925"/>
      <c r="XCB46" s="925"/>
      <c r="XCC46" s="925"/>
      <c r="XCD46" s="925"/>
      <c r="XCE46" s="925"/>
      <c r="XCF46" s="925"/>
      <c r="XCG46" s="925"/>
      <c r="XCH46" s="925"/>
      <c r="XCI46" s="925"/>
      <c r="XCJ46" s="925"/>
      <c r="XCK46" s="925"/>
      <c r="XCL46" s="925"/>
      <c r="XCM46" s="925"/>
      <c r="XCN46" s="925"/>
      <c r="XCO46" s="925"/>
      <c r="XCP46" s="926"/>
      <c r="XCQ46" s="924"/>
      <c r="XCR46" s="925"/>
      <c r="XCS46" s="925"/>
      <c r="XCT46" s="925"/>
      <c r="XCU46" s="925"/>
      <c r="XCV46" s="925"/>
      <c r="XCW46" s="925"/>
      <c r="XCX46" s="925"/>
      <c r="XCY46" s="925"/>
      <c r="XCZ46" s="925"/>
      <c r="XDA46" s="925"/>
      <c r="XDB46" s="925"/>
      <c r="XDC46" s="925"/>
      <c r="XDD46" s="925"/>
      <c r="XDE46" s="925"/>
      <c r="XDF46" s="925"/>
      <c r="XDG46" s="925"/>
      <c r="XDH46" s="925"/>
      <c r="XDI46" s="925"/>
      <c r="XDJ46" s="926"/>
      <c r="XDK46" s="924"/>
      <c r="XDL46" s="925"/>
      <c r="XDM46" s="925"/>
      <c r="XDN46" s="925"/>
      <c r="XDO46" s="925"/>
      <c r="XDP46" s="925"/>
      <c r="XDQ46" s="925"/>
      <c r="XDR46" s="925"/>
      <c r="XDS46" s="925"/>
      <c r="XDT46" s="925"/>
      <c r="XDU46" s="925"/>
      <c r="XDV46" s="925"/>
      <c r="XDW46" s="925"/>
      <c r="XDX46" s="925"/>
      <c r="XDY46" s="925"/>
      <c r="XDZ46" s="925"/>
      <c r="XEA46" s="925"/>
      <c r="XEB46" s="925"/>
      <c r="XEC46" s="925"/>
      <c r="XED46" s="926"/>
      <c r="XEE46" s="924"/>
      <c r="XEF46" s="925"/>
      <c r="XEG46" s="925"/>
      <c r="XEH46" s="925"/>
      <c r="XEI46" s="925"/>
      <c r="XEJ46" s="925"/>
      <c r="XEK46" s="925"/>
      <c r="XEL46" s="925"/>
      <c r="XEM46" s="925"/>
      <c r="XEN46" s="925"/>
      <c r="XEO46" s="925"/>
      <c r="XEP46" s="925"/>
      <c r="XEQ46" s="925"/>
      <c r="XER46" s="925"/>
      <c r="XES46" s="925"/>
      <c r="XET46" s="925"/>
      <c r="XEU46" s="925"/>
      <c r="XEV46" s="925"/>
      <c r="XEW46" s="925"/>
      <c r="XEX46" s="926"/>
      <c r="XEY46" s="924"/>
      <c r="XEZ46" s="925"/>
      <c r="XFA46" s="925"/>
      <c r="XFB46" s="925"/>
    </row>
    <row r="47" spans="1:16382" ht="15.75" customHeight="1">
      <c r="A47" s="586"/>
      <c r="B47" s="557"/>
      <c r="C47" s="557"/>
      <c r="D47" s="557"/>
      <c r="E47" s="557"/>
      <c r="F47" s="557"/>
      <c r="G47" s="557"/>
      <c r="H47" s="557"/>
      <c r="I47" s="892" t="s">
        <v>31</v>
      </c>
      <c r="J47" s="895" t="s">
        <v>32</v>
      </c>
      <c r="K47" s="896" t="s">
        <v>33</v>
      </c>
      <c r="L47" s="872" t="s">
        <v>34</v>
      </c>
      <c r="M47" s="878" t="s">
        <v>505</v>
      </c>
      <c r="N47" s="880" t="s">
        <v>506</v>
      </c>
      <c r="O47" s="872" t="s">
        <v>36</v>
      </c>
      <c r="P47" s="872" t="s">
        <v>37</v>
      </c>
      <c r="Q47" s="875" t="s">
        <v>507</v>
      </c>
      <c r="R47" s="883" t="s">
        <v>3</v>
      </c>
      <c r="S47" s="883" t="s">
        <v>5</v>
      </c>
      <c r="T47" s="883" t="s">
        <v>7</v>
      </c>
      <c r="U47" s="886" t="s">
        <v>508</v>
      </c>
    </row>
    <row r="48" spans="1:16382" ht="15.75">
      <c r="A48" s="586"/>
      <c r="B48" s="557"/>
      <c r="C48" s="557"/>
      <c r="D48" s="557"/>
      <c r="E48" s="557"/>
      <c r="F48" s="557"/>
      <c r="G48" s="557"/>
      <c r="H48" s="557"/>
      <c r="I48" s="893"/>
      <c r="J48" s="876"/>
      <c r="K48" s="873"/>
      <c r="L48" s="873"/>
      <c r="M48" s="878"/>
      <c r="N48" s="881"/>
      <c r="O48" s="873"/>
      <c r="P48" s="873"/>
      <c r="Q48" s="876"/>
      <c r="R48" s="884"/>
      <c r="S48" s="884"/>
      <c r="T48" s="884"/>
      <c r="U48" s="887"/>
    </row>
    <row r="49" spans="1:21" s="562" customFormat="1" ht="47.25">
      <c r="A49" s="587" t="s">
        <v>1964</v>
      </c>
      <c r="B49" s="560" t="s">
        <v>1965</v>
      </c>
      <c r="C49" s="560" t="s">
        <v>1966</v>
      </c>
      <c r="D49" s="560" t="s">
        <v>1967</v>
      </c>
      <c r="E49" s="560" t="s">
        <v>2006</v>
      </c>
      <c r="F49" s="560" t="s">
        <v>2007</v>
      </c>
      <c r="G49" s="560" t="s">
        <v>2008</v>
      </c>
      <c r="H49" s="560" t="s">
        <v>2009</v>
      </c>
      <c r="I49" s="894"/>
      <c r="J49" s="877"/>
      <c r="K49" s="874"/>
      <c r="L49" s="874"/>
      <c r="M49" s="879"/>
      <c r="N49" s="882"/>
      <c r="O49" s="874"/>
      <c r="P49" s="874"/>
      <c r="Q49" s="877"/>
      <c r="R49" s="885"/>
      <c r="S49" s="885"/>
      <c r="T49" s="885"/>
      <c r="U49" s="888"/>
    </row>
    <row r="50" spans="1:21" s="571" customFormat="1" ht="33" customHeight="1">
      <c r="A50" s="180"/>
      <c r="B50" s="180"/>
      <c r="C50" s="181" t="s">
        <v>1304</v>
      </c>
      <c r="D50" s="181" t="s">
        <v>1304</v>
      </c>
      <c r="E50" s="181" t="s">
        <v>1304</v>
      </c>
      <c r="F50" s="182"/>
      <c r="G50" s="182"/>
      <c r="H50" s="182"/>
      <c r="I50" s="588" t="s">
        <v>1305</v>
      </c>
      <c r="J50" s="572" t="s">
        <v>1306</v>
      </c>
      <c r="K50" s="572" t="s">
        <v>869</v>
      </c>
      <c r="L50" s="576" t="s">
        <v>521</v>
      </c>
      <c r="M50" s="126">
        <v>6500000</v>
      </c>
      <c r="N50" s="126">
        <v>6500000</v>
      </c>
      <c r="O50" s="569">
        <v>44002</v>
      </c>
      <c r="P50" s="113">
        <v>0</v>
      </c>
      <c r="Q50" s="113">
        <v>0</v>
      </c>
      <c r="R50" s="114">
        <v>385134</v>
      </c>
      <c r="S50" s="126">
        <v>0</v>
      </c>
      <c r="T50" s="126">
        <f>N50-R50-S50</f>
        <v>6114866</v>
      </c>
      <c r="U50" s="635" t="s">
        <v>2010</v>
      </c>
    </row>
    <row r="51" spans="1:21" s="571" customFormat="1" ht="33" customHeight="1">
      <c r="A51" s="180"/>
      <c r="B51" s="180"/>
      <c r="C51" s="181" t="s">
        <v>1307</v>
      </c>
      <c r="D51" s="181" t="s">
        <v>1307</v>
      </c>
      <c r="E51" s="181" t="s">
        <v>1307</v>
      </c>
      <c r="F51" s="183"/>
      <c r="G51" s="183"/>
      <c r="H51" s="183"/>
      <c r="I51" s="588" t="s">
        <v>1308</v>
      </c>
      <c r="J51" s="572" t="s">
        <v>1309</v>
      </c>
      <c r="K51" s="572" t="s">
        <v>869</v>
      </c>
      <c r="L51" s="576" t="s">
        <v>521</v>
      </c>
      <c r="M51" s="126">
        <v>350000</v>
      </c>
      <c r="N51" s="126">
        <v>350000</v>
      </c>
      <c r="O51" s="569">
        <v>43738</v>
      </c>
      <c r="P51" s="113">
        <v>0</v>
      </c>
      <c r="Q51" s="113">
        <v>0</v>
      </c>
      <c r="R51" s="126">
        <v>0</v>
      </c>
      <c r="S51" s="126">
        <v>0</v>
      </c>
      <c r="T51" s="126">
        <f>N51-R51-S51</f>
        <v>350000</v>
      </c>
      <c r="U51" s="589"/>
    </row>
    <row r="52" spans="1:21" s="571" customFormat="1" ht="36.75" customHeight="1">
      <c r="A52" s="918" t="s">
        <v>1310</v>
      </c>
      <c r="B52" s="919"/>
      <c r="C52" s="919"/>
      <c r="D52" s="919"/>
      <c r="E52" s="919"/>
      <c r="F52" s="919"/>
      <c r="G52" s="919"/>
      <c r="H52" s="919"/>
      <c r="I52" s="919"/>
      <c r="J52" s="919"/>
      <c r="K52" s="919"/>
      <c r="L52" s="920"/>
      <c r="M52" s="135">
        <f>SUM(M50:M51)</f>
        <v>6850000</v>
      </c>
      <c r="N52" s="135">
        <f>SUM(N50:N51)</f>
        <v>6850000</v>
      </c>
      <c r="O52" s="634"/>
      <c r="P52" s="136"/>
      <c r="Q52" s="136"/>
      <c r="R52" s="135">
        <f>SUM(R50:R51)</f>
        <v>385134</v>
      </c>
      <c r="S52" s="135">
        <f>SUM(S46:S47)</f>
        <v>0</v>
      </c>
      <c r="T52" s="135">
        <f>SUM(T50:T51)</f>
        <v>6464866</v>
      </c>
      <c r="U52" s="626"/>
    </row>
    <row r="53" spans="1:21" s="638" customFormat="1" ht="72.75" customHeight="1">
      <c r="A53" s="921" t="s">
        <v>1311</v>
      </c>
      <c r="B53" s="922"/>
      <c r="C53" s="922"/>
      <c r="D53" s="922"/>
      <c r="E53" s="922"/>
      <c r="F53" s="922"/>
      <c r="G53" s="922"/>
      <c r="H53" s="922"/>
      <c r="I53" s="922"/>
      <c r="J53" s="922"/>
      <c r="K53" s="922"/>
      <c r="L53" s="923"/>
      <c r="M53" s="205">
        <f>M52+M44+M10</f>
        <v>42850000</v>
      </c>
      <c r="N53" s="205">
        <f>N52+N44+N10</f>
        <v>42850000</v>
      </c>
      <c r="O53" s="636"/>
      <c r="P53" s="206"/>
      <c r="Q53" s="206"/>
      <c r="R53" s="205">
        <f>R52+R44+R10</f>
        <v>10881958.199999999</v>
      </c>
      <c r="S53" s="205">
        <f>S52+S44+S10</f>
        <v>22518829.800000001</v>
      </c>
      <c r="T53" s="205">
        <f>T52+T44+T10</f>
        <v>9449212</v>
      </c>
      <c r="U53" s="637"/>
    </row>
  </sheetData>
  <mergeCells count="1693">
    <mergeCell ref="J1:K1"/>
    <mergeCell ref="L1:L3"/>
    <mergeCell ref="M1:M3"/>
    <mergeCell ref="J2:K2"/>
    <mergeCell ref="A3:H3"/>
    <mergeCell ref="J3:K3"/>
    <mergeCell ref="R6:R8"/>
    <mergeCell ref="S6:S8"/>
    <mergeCell ref="T6:T8"/>
    <mergeCell ref="U6:U8"/>
    <mergeCell ref="A10:L10"/>
    <mergeCell ref="A12:T12"/>
    <mergeCell ref="U12:AL12"/>
    <mergeCell ref="A5:T5"/>
    <mergeCell ref="I6:I8"/>
    <mergeCell ref="J6:J8"/>
    <mergeCell ref="K6:K8"/>
    <mergeCell ref="L6:L8"/>
    <mergeCell ref="M6:M8"/>
    <mergeCell ref="N6:N8"/>
    <mergeCell ref="O6:O8"/>
    <mergeCell ref="P6:P8"/>
    <mergeCell ref="Q6:Q8"/>
    <mergeCell ref="JS12:KL12"/>
    <mergeCell ref="KM12:LF12"/>
    <mergeCell ref="LG12:LZ12"/>
    <mergeCell ref="MA12:MT12"/>
    <mergeCell ref="MU12:NN12"/>
    <mergeCell ref="NO12:OH12"/>
    <mergeCell ref="FC12:FV12"/>
    <mergeCell ref="FW12:GP12"/>
    <mergeCell ref="GQ12:HJ12"/>
    <mergeCell ref="HK12:ID12"/>
    <mergeCell ref="IE12:IX12"/>
    <mergeCell ref="IY12:JR12"/>
    <mergeCell ref="AM12:BF12"/>
    <mergeCell ref="BG12:BZ12"/>
    <mergeCell ref="CA12:CT12"/>
    <mergeCell ref="CU12:DN12"/>
    <mergeCell ref="DO12:EH12"/>
    <mergeCell ref="EI12:FB12"/>
    <mergeCell ref="XO12:YH12"/>
    <mergeCell ref="YI12:ZB12"/>
    <mergeCell ref="ZC12:ZV12"/>
    <mergeCell ref="ZW12:AAP12"/>
    <mergeCell ref="AAQ12:ABJ12"/>
    <mergeCell ref="ABK12:ACD12"/>
    <mergeCell ref="SY12:TR12"/>
    <mergeCell ref="TS12:UL12"/>
    <mergeCell ref="UM12:VF12"/>
    <mergeCell ref="VG12:VZ12"/>
    <mergeCell ref="WA12:WT12"/>
    <mergeCell ref="WU12:XN12"/>
    <mergeCell ref="OI12:PB12"/>
    <mergeCell ref="PC12:PV12"/>
    <mergeCell ref="PW12:QP12"/>
    <mergeCell ref="QQ12:RJ12"/>
    <mergeCell ref="RK12:SD12"/>
    <mergeCell ref="SE12:SX12"/>
    <mergeCell ref="ALK12:AMD12"/>
    <mergeCell ref="AME12:AMX12"/>
    <mergeCell ref="AMY12:ANR12"/>
    <mergeCell ref="ANS12:AOL12"/>
    <mergeCell ref="AOM12:APF12"/>
    <mergeCell ref="APG12:APZ12"/>
    <mergeCell ref="AGU12:AHN12"/>
    <mergeCell ref="AHO12:AIH12"/>
    <mergeCell ref="AII12:AJB12"/>
    <mergeCell ref="AJC12:AJV12"/>
    <mergeCell ref="AJW12:AKP12"/>
    <mergeCell ref="AKQ12:ALJ12"/>
    <mergeCell ref="ACE12:ACX12"/>
    <mergeCell ref="ACY12:ADR12"/>
    <mergeCell ref="ADS12:AEL12"/>
    <mergeCell ref="AEM12:AFF12"/>
    <mergeCell ref="AFG12:AFZ12"/>
    <mergeCell ref="AGA12:AGT12"/>
    <mergeCell ref="AZG12:AZZ12"/>
    <mergeCell ref="BAA12:BAT12"/>
    <mergeCell ref="BAU12:BBN12"/>
    <mergeCell ref="BBO12:BCH12"/>
    <mergeCell ref="BCI12:BDB12"/>
    <mergeCell ref="BDC12:BDV12"/>
    <mergeCell ref="AUQ12:AVJ12"/>
    <mergeCell ref="AVK12:AWD12"/>
    <mergeCell ref="AWE12:AWX12"/>
    <mergeCell ref="AWY12:AXR12"/>
    <mergeCell ref="AXS12:AYL12"/>
    <mergeCell ref="AYM12:AZF12"/>
    <mergeCell ref="AQA12:AQT12"/>
    <mergeCell ref="AQU12:ARN12"/>
    <mergeCell ref="ARO12:ASH12"/>
    <mergeCell ref="ASI12:ATB12"/>
    <mergeCell ref="ATC12:ATV12"/>
    <mergeCell ref="ATW12:AUP12"/>
    <mergeCell ref="BNC12:BNV12"/>
    <mergeCell ref="BNW12:BOP12"/>
    <mergeCell ref="BOQ12:BPJ12"/>
    <mergeCell ref="BPK12:BQD12"/>
    <mergeCell ref="BQE12:BQX12"/>
    <mergeCell ref="BQY12:BRR12"/>
    <mergeCell ref="BIM12:BJF12"/>
    <mergeCell ref="BJG12:BJZ12"/>
    <mergeCell ref="BKA12:BKT12"/>
    <mergeCell ref="BKU12:BLN12"/>
    <mergeCell ref="BLO12:BMH12"/>
    <mergeCell ref="BMI12:BNB12"/>
    <mergeCell ref="BDW12:BEP12"/>
    <mergeCell ref="BEQ12:BFJ12"/>
    <mergeCell ref="BFK12:BGD12"/>
    <mergeCell ref="BGE12:BGX12"/>
    <mergeCell ref="BGY12:BHR12"/>
    <mergeCell ref="BHS12:BIL12"/>
    <mergeCell ref="CAY12:CBR12"/>
    <mergeCell ref="CBS12:CCL12"/>
    <mergeCell ref="CCM12:CDF12"/>
    <mergeCell ref="CDG12:CDZ12"/>
    <mergeCell ref="CEA12:CET12"/>
    <mergeCell ref="CEU12:CFN12"/>
    <mergeCell ref="BWI12:BXB12"/>
    <mergeCell ref="BXC12:BXV12"/>
    <mergeCell ref="BXW12:BYP12"/>
    <mergeCell ref="BYQ12:BZJ12"/>
    <mergeCell ref="BZK12:CAD12"/>
    <mergeCell ref="CAE12:CAX12"/>
    <mergeCell ref="BRS12:BSL12"/>
    <mergeCell ref="BSM12:BTF12"/>
    <mergeCell ref="BTG12:BTZ12"/>
    <mergeCell ref="BUA12:BUT12"/>
    <mergeCell ref="BUU12:BVN12"/>
    <mergeCell ref="BVO12:BWH12"/>
    <mergeCell ref="COU12:CPN12"/>
    <mergeCell ref="CPO12:CQH12"/>
    <mergeCell ref="CQI12:CRB12"/>
    <mergeCell ref="CRC12:CRV12"/>
    <mergeCell ref="CRW12:CSP12"/>
    <mergeCell ref="CSQ12:CTJ12"/>
    <mergeCell ref="CKE12:CKX12"/>
    <mergeCell ref="CKY12:CLR12"/>
    <mergeCell ref="CLS12:CML12"/>
    <mergeCell ref="CMM12:CNF12"/>
    <mergeCell ref="CNG12:CNZ12"/>
    <mergeCell ref="COA12:COT12"/>
    <mergeCell ref="CFO12:CGH12"/>
    <mergeCell ref="CGI12:CHB12"/>
    <mergeCell ref="CHC12:CHV12"/>
    <mergeCell ref="CHW12:CIP12"/>
    <mergeCell ref="CIQ12:CJJ12"/>
    <mergeCell ref="CJK12:CKD12"/>
    <mergeCell ref="DCQ12:DDJ12"/>
    <mergeCell ref="DDK12:DED12"/>
    <mergeCell ref="DEE12:DEX12"/>
    <mergeCell ref="DEY12:DFR12"/>
    <mergeCell ref="DFS12:DGL12"/>
    <mergeCell ref="DGM12:DHF12"/>
    <mergeCell ref="CYA12:CYT12"/>
    <mergeCell ref="CYU12:CZN12"/>
    <mergeCell ref="CZO12:DAH12"/>
    <mergeCell ref="DAI12:DBB12"/>
    <mergeCell ref="DBC12:DBV12"/>
    <mergeCell ref="DBW12:DCP12"/>
    <mergeCell ref="CTK12:CUD12"/>
    <mergeCell ref="CUE12:CUX12"/>
    <mergeCell ref="CUY12:CVR12"/>
    <mergeCell ref="CVS12:CWL12"/>
    <mergeCell ref="CWM12:CXF12"/>
    <mergeCell ref="CXG12:CXZ12"/>
    <mergeCell ref="DQM12:DRF12"/>
    <mergeCell ref="DRG12:DRZ12"/>
    <mergeCell ref="DSA12:DST12"/>
    <mergeCell ref="DSU12:DTN12"/>
    <mergeCell ref="DTO12:DUH12"/>
    <mergeCell ref="DUI12:DVB12"/>
    <mergeCell ref="DLW12:DMP12"/>
    <mergeCell ref="DMQ12:DNJ12"/>
    <mergeCell ref="DNK12:DOD12"/>
    <mergeCell ref="DOE12:DOX12"/>
    <mergeCell ref="DOY12:DPR12"/>
    <mergeCell ref="DPS12:DQL12"/>
    <mergeCell ref="DHG12:DHZ12"/>
    <mergeCell ref="DIA12:DIT12"/>
    <mergeCell ref="DIU12:DJN12"/>
    <mergeCell ref="DJO12:DKH12"/>
    <mergeCell ref="DKI12:DLB12"/>
    <mergeCell ref="DLC12:DLV12"/>
    <mergeCell ref="EEI12:EFB12"/>
    <mergeCell ref="EFC12:EFV12"/>
    <mergeCell ref="EFW12:EGP12"/>
    <mergeCell ref="EGQ12:EHJ12"/>
    <mergeCell ref="EHK12:EID12"/>
    <mergeCell ref="EIE12:EIX12"/>
    <mergeCell ref="DZS12:EAL12"/>
    <mergeCell ref="EAM12:EBF12"/>
    <mergeCell ref="EBG12:EBZ12"/>
    <mergeCell ref="ECA12:ECT12"/>
    <mergeCell ref="ECU12:EDN12"/>
    <mergeCell ref="EDO12:EEH12"/>
    <mergeCell ref="DVC12:DVV12"/>
    <mergeCell ref="DVW12:DWP12"/>
    <mergeCell ref="DWQ12:DXJ12"/>
    <mergeCell ref="DXK12:DYD12"/>
    <mergeCell ref="DYE12:DYX12"/>
    <mergeCell ref="DYY12:DZR12"/>
    <mergeCell ref="ESE12:ESX12"/>
    <mergeCell ref="ESY12:ETR12"/>
    <mergeCell ref="ETS12:EUL12"/>
    <mergeCell ref="EUM12:EVF12"/>
    <mergeCell ref="EVG12:EVZ12"/>
    <mergeCell ref="EWA12:EWT12"/>
    <mergeCell ref="ENO12:EOH12"/>
    <mergeCell ref="EOI12:EPB12"/>
    <mergeCell ref="EPC12:EPV12"/>
    <mergeCell ref="EPW12:EQP12"/>
    <mergeCell ref="EQQ12:ERJ12"/>
    <mergeCell ref="ERK12:ESD12"/>
    <mergeCell ref="EIY12:EJR12"/>
    <mergeCell ref="EJS12:EKL12"/>
    <mergeCell ref="EKM12:ELF12"/>
    <mergeCell ref="ELG12:ELZ12"/>
    <mergeCell ref="EMA12:EMT12"/>
    <mergeCell ref="EMU12:ENN12"/>
    <mergeCell ref="FGA12:FGT12"/>
    <mergeCell ref="FGU12:FHN12"/>
    <mergeCell ref="FHO12:FIH12"/>
    <mergeCell ref="FII12:FJB12"/>
    <mergeCell ref="FJC12:FJV12"/>
    <mergeCell ref="FJW12:FKP12"/>
    <mergeCell ref="FBK12:FCD12"/>
    <mergeCell ref="FCE12:FCX12"/>
    <mergeCell ref="FCY12:FDR12"/>
    <mergeCell ref="FDS12:FEL12"/>
    <mergeCell ref="FEM12:FFF12"/>
    <mergeCell ref="FFG12:FFZ12"/>
    <mergeCell ref="EWU12:EXN12"/>
    <mergeCell ref="EXO12:EYH12"/>
    <mergeCell ref="EYI12:EZB12"/>
    <mergeCell ref="EZC12:EZV12"/>
    <mergeCell ref="EZW12:FAP12"/>
    <mergeCell ref="FAQ12:FBJ12"/>
    <mergeCell ref="FTW12:FUP12"/>
    <mergeCell ref="FUQ12:FVJ12"/>
    <mergeCell ref="FVK12:FWD12"/>
    <mergeCell ref="FWE12:FWX12"/>
    <mergeCell ref="FWY12:FXR12"/>
    <mergeCell ref="FXS12:FYL12"/>
    <mergeCell ref="FPG12:FPZ12"/>
    <mergeCell ref="FQA12:FQT12"/>
    <mergeCell ref="FQU12:FRN12"/>
    <mergeCell ref="FRO12:FSH12"/>
    <mergeCell ref="FSI12:FTB12"/>
    <mergeCell ref="FTC12:FTV12"/>
    <mergeCell ref="FKQ12:FLJ12"/>
    <mergeCell ref="FLK12:FMD12"/>
    <mergeCell ref="FME12:FMX12"/>
    <mergeCell ref="FMY12:FNR12"/>
    <mergeCell ref="FNS12:FOL12"/>
    <mergeCell ref="FOM12:FPF12"/>
    <mergeCell ref="GHS12:GIL12"/>
    <mergeCell ref="GIM12:GJF12"/>
    <mergeCell ref="GJG12:GJZ12"/>
    <mergeCell ref="GKA12:GKT12"/>
    <mergeCell ref="GKU12:GLN12"/>
    <mergeCell ref="GLO12:GMH12"/>
    <mergeCell ref="GDC12:GDV12"/>
    <mergeCell ref="GDW12:GEP12"/>
    <mergeCell ref="GEQ12:GFJ12"/>
    <mergeCell ref="GFK12:GGD12"/>
    <mergeCell ref="GGE12:GGX12"/>
    <mergeCell ref="GGY12:GHR12"/>
    <mergeCell ref="FYM12:FZF12"/>
    <mergeCell ref="FZG12:FZZ12"/>
    <mergeCell ref="GAA12:GAT12"/>
    <mergeCell ref="GAU12:GBN12"/>
    <mergeCell ref="GBO12:GCH12"/>
    <mergeCell ref="GCI12:GDB12"/>
    <mergeCell ref="GVO12:GWH12"/>
    <mergeCell ref="GWI12:GXB12"/>
    <mergeCell ref="GXC12:GXV12"/>
    <mergeCell ref="GXW12:GYP12"/>
    <mergeCell ref="GYQ12:GZJ12"/>
    <mergeCell ref="GZK12:HAD12"/>
    <mergeCell ref="GQY12:GRR12"/>
    <mergeCell ref="GRS12:GSL12"/>
    <mergeCell ref="GSM12:GTF12"/>
    <mergeCell ref="GTG12:GTZ12"/>
    <mergeCell ref="GUA12:GUT12"/>
    <mergeCell ref="GUU12:GVN12"/>
    <mergeCell ref="GMI12:GNB12"/>
    <mergeCell ref="GNC12:GNV12"/>
    <mergeCell ref="GNW12:GOP12"/>
    <mergeCell ref="GOQ12:GPJ12"/>
    <mergeCell ref="GPK12:GQD12"/>
    <mergeCell ref="GQE12:GQX12"/>
    <mergeCell ref="HJK12:HKD12"/>
    <mergeCell ref="HKE12:HKX12"/>
    <mergeCell ref="HKY12:HLR12"/>
    <mergeCell ref="HLS12:HML12"/>
    <mergeCell ref="HMM12:HNF12"/>
    <mergeCell ref="HNG12:HNZ12"/>
    <mergeCell ref="HEU12:HFN12"/>
    <mergeCell ref="HFO12:HGH12"/>
    <mergeCell ref="HGI12:HHB12"/>
    <mergeCell ref="HHC12:HHV12"/>
    <mergeCell ref="HHW12:HIP12"/>
    <mergeCell ref="HIQ12:HJJ12"/>
    <mergeCell ref="HAE12:HAX12"/>
    <mergeCell ref="HAY12:HBR12"/>
    <mergeCell ref="HBS12:HCL12"/>
    <mergeCell ref="HCM12:HDF12"/>
    <mergeCell ref="HDG12:HDZ12"/>
    <mergeCell ref="HEA12:HET12"/>
    <mergeCell ref="HXG12:HXZ12"/>
    <mergeCell ref="HYA12:HYT12"/>
    <mergeCell ref="HYU12:HZN12"/>
    <mergeCell ref="HZO12:IAH12"/>
    <mergeCell ref="IAI12:IBB12"/>
    <mergeCell ref="IBC12:IBV12"/>
    <mergeCell ref="HSQ12:HTJ12"/>
    <mergeCell ref="HTK12:HUD12"/>
    <mergeCell ref="HUE12:HUX12"/>
    <mergeCell ref="HUY12:HVR12"/>
    <mergeCell ref="HVS12:HWL12"/>
    <mergeCell ref="HWM12:HXF12"/>
    <mergeCell ref="HOA12:HOT12"/>
    <mergeCell ref="HOU12:HPN12"/>
    <mergeCell ref="HPO12:HQH12"/>
    <mergeCell ref="HQI12:HRB12"/>
    <mergeCell ref="HRC12:HRV12"/>
    <mergeCell ref="HRW12:HSP12"/>
    <mergeCell ref="ILC12:ILV12"/>
    <mergeCell ref="ILW12:IMP12"/>
    <mergeCell ref="IMQ12:INJ12"/>
    <mergeCell ref="INK12:IOD12"/>
    <mergeCell ref="IOE12:IOX12"/>
    <mergeCell ref="IOY12:IPR12"/>
    <mergeCell ref="IGM12:IHF12"/>
    <mergeCell ref="IHG12:IHZ12"/>
    <mergeCell ref="IIA12:IIT12"/>
    <mergeCell ref="IIU12:IJN12"/>
    <mergeCell ref="IJO12:IKH12"/>
    <mergeCell ref="IKI12:ILB12"/>
    <mergeCell ref="IBW12:ICP12"/>
    <mergeCell ref="ICQ12:IDJ12"/>
    <mergeCell ref="IDK12:IED12"/>
    <mergeCell ref="IEE12:IEX12"/>
    <mergeCell ref="IEY12:IFR12"/>
    <mergeCell ref="IFS12:IGL12"/>
    <mergeCell ref="IYY12:IZR12"/>
    <mergeCell ref="IZS12:JAL12"/>
    <mergeCell ref="JAM12:JBF12"/>
    <mergeCell ref="JBG12:JBZ12"/>
    <mergeCell ref="JCA12:JCT12"/>
    <mergeCell ref="JCU12:JDN12"/>
    <mergeCell ref="IUI12:IVB12"/>
    <mergeCell ref="IVC12:IVV12"/>
    <mergeCell ref="IVW12:IWP12"/>
    <mergeCell ref="IWQ12:IXJ12"/>
    <mergeCell ref="IXK12:IYD12"/>
    <mergeCell ref="IYE12:IYX12"/>
    <mergeCell ref="IPS12:IQL12"/>
    <mergeCell ref="IQM12:IRF12"/>
    <mergeCell ref="IRG12:IRZ12"/>
    <mergeCell ref="ISA12:IST12"/>
    <mergeCell ref="ISU12:ITN12"/>
    <mergeCell ref="ITO12:IUH12"/>
    <mergeCell ref="JMU12:JNN12"/>
    <mergeCell ref="JNO12:JOH12"/>
    <mergeCell ref="JOI12:JPB12"/>
    <mergeCell ref="JPC12:JPV12"/>
    <mergeCell ref="JPW12:JQP12"/>
    <mergeCell ref="JQQ12:JRJ12"/>
    <mergeCell ref="JIE12:JIX12"/>
    <mergeCell ref="JIY12:JJR12"/>
    <mergeCell ref="JJS12:JKL12"/>
    <mergeCell ref="JKM12:JLF12"/>
    <mergeCell ref="JLG12:JLZ12"/>
    <mergeCell ref="JMA12:JMT12"/>
    <mergeCell ref="JDO12:JEH12"/>
    <mergeCell ref="JEI12:JFB12"/>
    <mergeCell ref="JFC12:JFV12"/>
    <mergeCell ref="JFW12:JGP12"/>
    <mergeCell ref="JGQ12:JHJ12"/>
    <mergeCell ref="JHK12:JID12"/>
    <mergeCell ref="KAQ12:KBJ12"/>
    <mergeCell ref="KBK12:KCD12"/>
    <mergeCell ref="KCE12:KCX12"/>
    <mergeCell ref="KCY12:KDR12"/>
    <mergeCell ref="KDS12:KEL12"/>
    <mergeCell ref="KEM12:KFF12"/>
    <mergeCell ref="JWA12:JWT12"/>
    <mergeCell ref="JWU12:JXN12"/>
    <mergeCell ref="JXO12:JYH12"/>
    <mergeCell ref="JYI12:JZB12"/>
    <mergeCell ref="JZC12:JZV12"/>
    <mergeCell ref="JZW12:KAP12"/>
    <mergeCell ref="JRK12:JSD12"/>
    <mergeCell ref="JSE12:JSX12"/>
    <mergeCell ref="JSY12:JTR12"/>
    <mergeCell ref="JTS12:JUL12"/>
    <mergeCell ref="JUM12:JVF12"/>
    <mergeCell ref="JVG12:JVZ12"/>
    <mergeCell ref="KOM12:KPF12"/>
    <mergeCell ref="KPG12:KPZ12"/>
    <mergeCell ref="KQA12:KQT12"/>
    <mergeCell ref="KQU12:KRN12"/>
    <mergeCell ref="KRO12:KSH12"/>
    <mergeCell ref="KSI12:KTB12"/>
    <mergeCell ref="KJW12:KKP12"/>
    <mergeCell ref="KKQ12:KLJ12"/>
    <mergeCell ref="KLK12:KMD12"/>
    <mergeCell ref="KME12:KMX12"/>
    <mergeCell ref="KMY12:KNR12"/>
    <mergeCell ref="KNS12:KOL12"/>
    <mergeCell ref="KFG12:KFZ12"/>
    <mergeCell ref="KGA12:KGT12"/>
    <mergeCell ref="KGU12:KHN12"/>
    <mergeCell ref="KHO12:KIH12"/>
    <mergeCell ref="KII12:KJB12"/>
    <mergeCell ref="KJC12:KJV12"/>
    <mergeCell ref="LCI12:LDB12"/>
    <mergeCell ref="LDC12:LDV12"/>
    <mergeCell ref="LDW12:LEP12"/>
    <mergeCell ref="LEQ12:LFJ12"/>
    <mergeCell ref="LFK12:LGD12"/>
    <mergeCell ref="LGE12:LGX12"/>
    <mergeCell ref="KXS12:KYL12"/>
    <mergeCell ref="KYM12:KZF12"/>
    <mergeCell ref="KZG12:KZZ12"/>
    <mergeCell ref="LAA12:LAT12"/>
    <mergeCell ref="LAU12:LBN12"/>
    <mergeCell ref="LBO12:LCH12"/>
    <mergeCell ref="KTC12:KTV12"/>
    <mergeCell ref="KTW12:KUP12"/>
    <mergeCell ref="KUQ12:KVJ12"/>
    <mergeCell ref="KVK12:KWD12"/>
    <mergeCell ref="KWE12:KWX12"/>
    <mergeCell ref="KWY12:KXR12"/>
    <mergeCell ref="LQE12:LQX12"/>
    <mergeCell ref="LQY12:LRR12"/>
    <mergeCell ref="LRS12:LSL12"/>
    <mergeCell ref="LSM12:LTF12"/>
    <mergeCell ref="LTG12:LTZ12"/>
    <mergeCell ref="LUA12:LUT12"/>
    <mergeCell ref="LLO12:LMH12"/>
    <mergeCell ref="LMI12:LNB12"/>
    <mergeCell ref="LNC12:LNV12"/>
    <mergeCell ref="LNW12:LOP12"/>
    <mergeCell ref="LOQ12:LPJ12"/>
    <mergeCell ref="LPK12:LQD12"/>
    <mergeCell ref="LGY12:LHR12"/>
    <mergeCell ref="LHS12:LIL12"/>
    <mergeCell ref="LIM12:LJF12"/>
    <mergeCell ref="LJG12:LJZ12"/>
    <mergeCell ref="LKA12:LKT12"/>
    <mergeCell ref="LKU12:LLN12"/>
    <mergeCell ref="MEA12:MET12"/>
    <mergeCell ref="MEU12:MFN12"/>
    <mergeCell ref="MFO12:MGH12"/>
    <mergeCell ref="MGI12:MHB12"/>
    <mergeCell ref="MHC12:MHV12"/>
    <mergeCell ref="MHW12:MIP12"/>
    <mergeCell ref="LZK12:MAD12"/>
    <mergeCell ref="MAE12:MAX12"/>
    <mergeCell ref="MAY12:MBR12"/>
    <mergeCell ref="MBS12:MCL12"/>
    <mergeCell ref="MCM12:MDF12"/>
    <mergeCell ref="MDG12:MDZ12"/>
    <mergeCell ref="LUU12:LVN12"/>
    <mergeCell ref="LVO12:LWH12"/>
    <mergeCell ref="LWI12:LXB12"/>
    <mergeCell ref="LXC12:LXV12"/>
    <mergeCell ref="LXW12:LYP12"/>
    <mergeCell ref="LYQ12:LZJ12"/>
    <mergeCell ref="MRW12:MSP12"/>
    <mergeCell ref="MSQ12:MTJ12"/>
    <mergeCell ref="MTK12:MUD12"/>
    <mergeCell ref="MUE12:MUX12"/>
    <mergeCell ref="MUY12:MVR12"/>
    <mergeCell ref="MVS12:MWL12"/>
    <mergeCell ref="MNG12:MNZ12"/>
    <mergeCell ref="MOA12:MOT12"/>
    <mergeCell ref="MOU12:MPN12"/>
    <mergeCell ref="MPO12:MQH12"/>
    <mergeCell ref="MQI12:MRB12"/>
    <mergeCell ref="MRC12:MRV12"/>
    <mergeCell ref="MIQ12:MJJ12"/>
    <mergeCell ref="MJK12:MKD12"/>
    <mergeCell ref="MKE12:MKX12"/>
    <mergeCell ref="MKY12:MLR12"/>
    <mergeCell ref="MLS12:MML12"/>
    <mergeCell ref="MMM12:MNF12"/>
    <mergeCell ref="NFS12:NGL12"/>
    <mergeCell ref="NGM12:NHF12"/>
    <mergeCell ref="NHG12:NHZ12"/>
    <mergeCell ref="NIA12:NIT12"/>
    <mergeCell ref="NIU12:NJN12"/>
    <mergeCell ref="NJO12:NKH12"/>
    <mergeCell ref="NBC12:NBV12"/>
    <mergeCell ref="NBW12:NCP12"/>
    <mergeCell ref="NCQ12:NDJ12"/>
    <mergeCell ref="NDK12:NED12"/>
    <mergeCell ref="NEE12:NEX12"/>
    <mergeCell ref="NEY12:NFR12"/>
    <mergeCell ref="MWM12:MXF12"/>
    <mergeCell ref="MXG12:MXZ12"/>
    <mergeCell ref="MYA12:MYT12"/>
    <mergeCell ref="MYU12:MZN12"/>
    <mergeCell ref="MZO12:NAH12"/>
    <mergeCell ref="NAI12:NBB12"/>
    <mergeCell ref="NTO12:NUH12"/>
    <mergeCell ref="NUI12:NVB12"/>
    <mergeCell ref="NVC12:NVV12"/>
    <mergeCell ref="NVW12:NWP12"/>
    <mergeCell ref="NWQ12:NXJ12"/>
    <mergeCell ref="NXK12:NYD12"/>
    <mergeCell ref="NOY12:NPR12"/>
    <mergeCell ref="NPS12:NQL12"/>
    <mergeCell ref="NQM12:NRF12"/>
    <mergeCell ref="NRG12:NRZ12"/>
    <mergeCell ref="NSA12:NST12"/>
    <mergeCell ref="NSU12:NTN12"/>
    <mergeCell ref="NKI12:NLB12"/>
    <mergeCell ref="NLC12:NLV12"/>
    <mergeCell ref="NLW12:NMP12"/>
    <mergeCell ref="NMQ12:NNJ12"/>
    <mergeCell ref="NNK12:NOD12"/>
    <mergeCell ref="NOE12:NOX12"/>
    <mergeCell ref="OHK12:OID12"/>
    <mergeCell ref="OIE12:OIX12"/>
    <mergeCell ref="OIY12:OJR12"/>
    <mergeCell ref="OJS12:OKL12"/>
    <mergeCell ref="OKM12:OLF12"/>
    <mergeCell ref="OLG12:OLZ12"/>
    <mergeCell ref="OCU12:ODN12"/>
    <mergeCell ref="ODO12:OEH12"/>
    <mergeCell ref="OEI12:OFB12"/>
    <mergeCell ref="OFC12:OFV12"/>
    <mergeCell ref="OFW12:OGP12"/>
    <mergeCell ref="OGQ12:OHJ12"/>
    <mergeCell ref="NYE12:NYX12"/>
    <mergeCell ref="NYY12:NZR12"/>
    <mergeCell ref="NZS12:OAL12"/>
    <mergeCell ref="OAM12:OBF12"/>
    <mergeCell ref="OBG12:OBZ12"/>
    <mergeCell ref="OCA12:OCT12"/>
    <mergeCell ref="OVG12:OVZ12"/>
    <mergeCell ref="OWA12:OWT12"/>
    <mergeCell ref="OWU12:OXN12"/>
    <mergeCell ref="OXO12:OYH12"/>
    <mergeCell ref="OYI12:OZB12"/>
    <mergeCell ref="OZC12:OZV12"/>
    <mergeCell ref="OQQ12:ORJ12"/>
    <mergeCell ref="ORK12:OSD12"/>
    <mergeCell ref="OSE12:OSX12"/>
    <mergeCell ref="OSY12:OTR12"/>
    <mergeCell ref="OTS12:OUL12"/>
    <mergeCell ref="OUM12:OVF12"/>
    <mergeCell ref="OMA12:OMT12"/>
    <mergeCell ref="OMU12:ONN12"/>
    <mergeCell ref="ONO12:OOH12"/>
    <mergeCell ref="OOI12:OPB12"/>
    <mergeCell ref="OPC12:OPV12"/>
    <mergeCell ref="OPW12:OQP12"/>
    <mergeCell ref="PJC12:PJV12"/>
    <mergeCell ref="PJW12:PKP12"/>
    <mergeCell ref="PKQ12:PLJ12"/>
    <mergeCell ref="PLK12:PMD12"/>
    <mergeCell ref="PME12:PMX12"/>
    <mergeCell ref="PMY12:PNR12"/>
    <mergeCell ref="PEM12:PFF12"/>
    <mergeCell ref="PFG12:PFZ12"/>
    <mergeCell ref="PGA12:PGT12"/>
    <mergeCell ref="PGU12:PHN12"/>
    <mergeCell ref="PHO12:PIH12"/>
    <mergeCell ref="PII12:PJB12"/>
    <mergeCell ref="OZW12:PAP12"/>
    <mergeCell ref="PAQ12:PBJ12"/>
    <mergeCell ref="PBK12:PCD12"/>
    <mergeCell ref="PCE12:PCX12"/>
    <mergeCell ref="PCY12:PDR12"/>
    <mergeCell ref="PDS12:PEL12"/>
    <mergeCell ref="PWY12:PXR12"/>
    <mergeCell ref="PXS12:PYL12"/>
    <mergeCell ref="PYM12:PZF12"/>
    <mergeCell ref="PZG12:PZZ12"/>
    <mergeCell ref="QAA12:QAT12"/>
    <mergeCell ref="QAU12:QBN12"/>
    <mergeCell ref="PSI12:PTB12"/>
    <mergeCell ref="PTC12:PTV12"/>
    <mergeCell ref="PTW12:PUP12"/>
    <mergeCell ref="PUQ12:PVJ12"/>
    <mergeCell ref="PVK12:PWD12"/>
    <mergeCell ref="PWE12:PWX12"/>
    <mergeCell ref="PNS12:POL12"/>
    <mergeCell ref="POM12:PPF12"/>
    <mergeCell ref="PPG12:PPZ12"/>
    <mergeCell ref="PQA12:PQT12"/>
    <mergeCell ref="PQU12:PRN12"/>
    <mergeCell ref="PRO12:PSH12"/>
    <mergeCell ref="QKU12:QLN12"/>
    <mergeCell ref="QLO12:QMH12"/>
    <mergeCell ref="QMI12:QNB12"/>
    <mergeCell ref="QNC12:QNV12"/>
    <mergeCell ref="QNW12:QOP12"/>
    <mergeCell ref="QOQ12:QPJ12"/>
    <mergeCell ref="QGE12:QGX12"/>
    <mergeCell ref="QGY12:QHR12"/>
    <mergeCell ref="QHS12:QIL12"/>
    <mergeCell ref="QIM12:QJF12"/>
    <mergeCell ref="QJG12:QJZ12"/>
    <mergeCell ref="QKA12:QKT12"/>
    <mergeCell ref="QBO12:QCH12"/>
    <mergeCell ref="QCI12:QDB12"/>
    <mergeCell ref="QDC12:QDV12"/>
    <mergeCell ref="QDW12:QEP12"/>
    <mergeCell ref="QEQ12:QFJ12"/>
    <mergeCell ref="QFK12:QGD12"/>
    <mergeCell ref="QYQ12:QZJ12"/>
    <mergeCell ref="QZK12:RAD12"/>
    <mergeCell ref="RAE12:RAX12"/>
    <mergeCell ref="RAY12:RBR12"/>
    <mergeCell ref="RBS12:RCL12"/>
    <mergeCell ref="RCM12:RDF12"/>
    <mergeCell ref="QUA12:QUT12"/>
    <mergeCell ref="QUU12:QVN12"/>
    <mergeCell ref="QVO12:QWH12"/>
    <mergeCell ref="QWI12:QXB12"/>
    <mergeCell ref="QXC12:QXV12"/>
    <mergeCell ref="QXW12:QYP12"/>
    <mergeCell ref="QPK12:QQD12"/>
    <mergeCell ref="QQE12:QQX12"/>
    <mergeCell ref="QQY12:QRR12"/>
    <mergeCell ref="QRS12:QSL12"/>
    <mergeCell ref="QSM12:QTF12"/>
    <mergeCell ref="QTG12:QTZ12"/>
    <mergeCell ref="RMM12:RNF12"/>
    <mergeCell ref="RNG12:RNZ12"/>
    <mergeCell ref="ROA12:ROT12"/>
    <mergeCell ref="ROU12:RPN12"/>
    <mergeCell ref="RPO12:RQH12"/>
    <mergeCell ref="RQI12:RRB12"/>
    <mergeCell ref="RHW12:RIP12"/>
    <mergeCell ref="RIQ12:RJJ12"/>
    <mergeCell ref="RJK12:RKD12"/>
    <mergeCell ref="RKE12:RKX12"/>
    <mergeCell ref="RKY12:RLR12"/>
    <mergeCell ref="RLS12:RML12"/>
    <mergeCell ref="RDG12:RDZ12"/>
    <mergeCell ref="REA12:RET12"/>
    <mergeCell ref="REU12:RFN12"/>
    <mergeCell ref="RFO12:RGH12"/>
    <mergeCell ref="RGI12:RHB12"/>
    <mergeCell ref="RHC12:RHV12"/>
    <mergeCell ref="SAI12:SBB12"/>
    <mergeCell ref="SBC12:SBV12"/>
    <mergeCell ref="SBW12:SCP12"/>
    <mergeCell ref="SCQ12:SDJ12"/>
    <mergeCell ref="SDK12:SED12"/>
    <mergeCell ref="SEE12:SEX12"/>
    <mergeCell ref="RVS12:RWL12"/>
    <mergeCell ref="RWM12:RXF12"/>
    <mergeCell ref="RXG12:RXZ12"/>
    <mergeCell ref="RYA12:RYT12"/>
    <mergeCell ref="RYU12:RZN12"/>
    <mergeCell ref="RZO12:SAH12"/>
    <mergeCell ref="RRC12:RRV12"/>
    <mergeCell ref="RRW12:RSP12"/>
    <mergeCell ref="RSQ12:RTJ12"/>
    <mergeCell ref="RTK12:RUD12"/>
    <mergeCell ref="RUE12:RUX12"/>
    <mergeCell ref="RUY12:RVR12"/>
    <mergeCell ref="SOE12:SOX12"/>
    <mergeCell ref="SOY12:SPR12"/>
    <mergeCell ref="SPS12:SQL12"/>
    <mergeCell ref="SQM12:SRF12"/>
    <mergeCell ref="SRG12:SRZ12"/>
    <mergeCell ref="SSA12:SST12"/>
    <mergeCell ref="SJO12:SKH12"/>
    <mergeCell ref="SKI12:SLB12"/>
    <mergeCell ref="SLC12:SLV12"/>
    <mergeCell ref="SLW12:SMP12"/>
    <mergeCell ref="SMQ12:SNJ12"/>
    <mergeCell ref="SNK12:SOD12"/>
    <mergeCell ref="SEY12:SFR12"/>
    <mergeCell ref="SFS12:SGL12"/>
    <mergeCell ref="SGM12:SHF12"/>
    <mergeCell ref="SHG12:SHZ12"/>
    <mergeCell ref="SIA12:SIT12"/>
    <mergeCell ref="SIU12:SJN12"/>
    <mergeCell ref="TCA12:TCT12"/>
    <mergeCell ref="TCU12:TDN12"/>
    <mergeCell ref="TDO12:TEH12"/>
    <mergeCell ref="TEI12:TFB12"/>
    <mergeCell ref="TFC12:TFV12"/>
    <mergeCell ref="TFW12:TGP12"/>
    <mergeCell ref="SXK12:SYD12"/>
    <mergeCell ref="SYE12:SYX12"/>
    <mergeCell ref="SYY12:SZR12"/>
    <mergeCell ref="SZS12:TAL12"/>
    <mergeCell ref="TAM12:TBF12"/>
    <mergeCell ref="TBG12:TBZ12"/>
    <mergeCell ref="SSU12:STN12"/>
    <mergeCell ref="STO12:SUH12"/>
    <mergeCell ref="SUI12:SVB12"/>
    <mergeCell ref="SVC12:SVV12"/>
    <mergeCell ref="SVW12:SWP12"/>
    <mergeCell ref="SWQ12:SXJ12"/>
    <mergeCell ref="TPW12:TQP12"/>
    <mergeCell ref="TQQ12:TRJ12"/>
    <mergeCell ref="TRK12:TSD12"/>
    <mergeCell ref="TSE12:TSX12"/>
    <mergeCell ref="TSY12:TTR12"/>
    <mergeCell ref="TTS12:TUL12"/>
    <mergeCell ref="TLG12:TLZ12"/>
    <mergeCell ref="TMA12:TMT12"/>
    <mergeCell ref="TMU12:TNN12"/>
    <mergeCell ref="TNO12:TOH12"/>
    <mergeCell ref="TOI12:TPB12"/>
    <mergeCell ref="TPC12:TPV12"/>
    <mergeCell ref="TGQ12:THJ12"/>
    <mergeCell ref="THK12:TID12"/>
    <mergeCell ref="TIE12:TIX12"/>
    <mergeCell ref="TIY12:TJR12"/>
    <mergeCell ref="TJS12:TKL12"/>
    <mergeCell ref="TKM12:TLF12"/>
    <mergeCell ref="UDS12:UEL12"/>
    <mergeCell ref="UEM12:UFF12"/>
    <mergeCell ref="UFG12:UFZ12"/>
    <mergeCell ref="UGA12:UGT12"/>
    <mergeCell ref="UGU12:UHN12"/>
    <mergeCell ref="UHO12:UIH12"/>
    <mergeCell ref="TZC12:TZV12"/>
    <mergeCell ref="TZW12:UAP12"/>
    <mergeCell ref="UAQ12:UBJ12"/>
    <mergeCell ref="UBK12:UCD12"/>
    <mergeCell ref="UCE12:UCX12"/>
    <mergeCell ref="UCY12:UDR12"/>
    <mergeCell ref="TUM12:TVF12"/>
    <mergeCell ref="TVG12:TVZ12"/>
    <mergeCell ref="TWA12:TWT12"/>
    <mergeCell ref="TWU12:TXN12"/>
    <mergeCell ref="TXO12:TYH12"/>
    <mergeCell ref="TYI12:TZB12"/>
    <mergeCell ref="URO12:USH12"/>
    <mergeCell ref="USI12:UTB12"/>
    <mergeCell ref="UTC12:UTV12"/>
    <mergeCell ref="UTW12:UUP12"/>
    <mergeCell ref="UUQ12:UVJ12"/>
    <mergeCell ref="UVK12:UWD12"/>
    <mergeCell ref="UMY12:UNR12"/>
    <mergeCell ref="UNS12:UOL12"/>
    <mergeCell ref="UOM12:UPF12"/>
    <mergeCell ref="UPG12:UPZ12"/>
    <mergeCell ref="UQA12:UQT12"/>
    <mergeCell ref="UQU12:URN12"/>
    <mergeCell ref="UII12:UJB12"/>
    <mergeCell ref="UJC12:UJV12"/>
    <mergeCell ref="UJW12:UKP12"/>
    <mergeCell ref="UKQ12:ULJ12"/>
    <mergeCell ref="ULK12:UMD12"/>
    <mergeCell ref="UME12:UMX12"/>
    <mergeCell ref="VFK12:VGD12"/>
    <mergeCell ref="VGE12:VGX12"/>
    <mergeCell ref="VGY12:VHR12"/>
    <mergeCell ref="VHS12:VIL12"/>
    <mergeCell ref="VIM12:VJF12"/>
    <mergeCell ref="VJG12:VJZ12"/>
    <mergeCell ref="VAU12:VBN12"/>
    <mergeCell ref="VBO12:VCH12"/>
    <mergeCell ref="VCI12:VDB12"/>
    <mergeCell ref="VDC12:VDV12"/>
    <mergeCell ref="VDW12:VEP12"/>
    <mergeCell ref="VEQ12:VFJ12"/>
    <mergeCell ref="UWE12:UWX12"/>
    <mergeCell ref="UWY12:UXR12"/>
    <mergeCell ref="UXS12:UYL12"/>
    <mergeCell ref="UYM12:UZF12"/>
    <mergeCell ref="UZG12:UZZ12"/>
    <mergeCell ref="VAA12:VAT12"/>
    <mergeCell ref="VTG12:VTZ12"/>
    <mergeCell ref="VUA12:VUT12"/>
    <mergeCell ref="VUU12:VVN12"/>
    <mergeCell ref="VVO12:VWH12"/>
    <mergeCell ref="VWI12:VXB12"/>
    <mergeCell ref="VXC12:VXV12"/>
    <mergeCell ref="VOQ12:VPJ12"/>
    <mergeCell ref="VPK12:VQD12"/>
    <mergeCell ref="VQE12:VQX12"/>
    <mergeCell ref="VQY12:VRR12"/>
    <mergeCell ref="VRS12:VSL12"/>
    <mergeCell ref="VSM12:VTF12"/>
    <mergeCell ref="VKA12:VKT12"/>
    <mergeCell ref="VKU12:VLN12"/>
    <mergeCell ref="VLO12:VMH12"/>
    <mergeCell ref="VMI12:VNB12"/>
    <mergeCell ref="VNC12:VNV12"/>
    <mergeCell ref="VNW12:VOP12"/>
    <mergeCell ref="WOU12:WPN12"/>
    <mergeCell ref="WPO12:WQH12"/>
    <mergeCell ref="WHC12:WHV12"/>
    <mergeCell ref="WHW12:WIP12"/>
    <mergeCell ref="WIQ12:WJJ12"/>
    <mergeCell ref="WJK12:WKD12"/>
    <mergeCell ref="WKE12:WKX12"/>
    <mergeCell ref="WKY12:WLR12"/>
    <mergeCell ref="WCM12:WDF12"/>
    <mergeCell ref="WDG12:WDZ12"/>
    <mergeCell ref="WEA12:WET12"/>
    <mergeCell ref="WEU12:WFN12"/>
    <mergeCell ref="WFO12:WGH12"/>
    <mergeCell ref="WGI12:WHB12"/>
    <mergeCell ref="VXW12:VYP12"/>
    <mergeCell ref="VYQ12:VZJ12"/>
    <mergeCell ref="VZK12:WAD12"/>
    <mergeCell ref="WAE12:WAX12"/>
    <mergeCell ref="WAY12:WBR12"/>
    <mergeCell ref="WBS12:WCL12"/>
    <mergeCell ref="XEE12:XEX12"/>
    <mergeCell ref="XEY12:XFB12"/>
    <mergeCell ref="I13:I15"/>
    <mergeCell ref="J13:J15"/>
    <mergeCell ref="K13:K15"/>
    <mergeCell ref="L13:L15"/>
    <mergeCell ref="M13:M15"/>
    <mergeCell ref="N13:N15"/>
    <mergeCell ref="O13:O15"/>
    <mergeCell ref="P13:P15"/>
    <mergeCell ref="WZO12:XAH12"/>
    <mergeCell ref="XAI12:XBB12"/>
    <mergeCell ref="XBC12:XBV12"/>
    <mergeCell ref="XBW12:XCP12"/>
    <mergeCell ref="XCQ12:XDJ12"/>
    <mergeCell ref="XDK12:XED12"/>
    <mergeCell ref="WUY12:WVR12"/>
    <mergeCell ref="WVS12:WWL12"/>
    <mergeCell ref="WWM12:WXF12"/>
    <mergeCell ref="WXG12:WXZ12"/>
    <mergeCell ref="WYA12:WYT12"/>
    <mergeCell ref="WYU12:WZN12"/>
    <mergeCell ref="WQI12:WRB12"/>
    <mergeCell ref="WRC12:WRV12"/>
    <mergeCell ref="WRW12:WSP12"/>
    <mergeCell ref="WSQ12:WTJ12"/>
    <mergeCell ref="WTK12:WUD12"/>
    <mergeCell ref="WUE12:WUX12"/>
    <mergeCell ref="WLS12:WML12"/>
    <mergeCell ref="WMM12:WNF12"/>
    <mergeCell ref="WNG12:WNZ12"/>
    <mergeCell ref="WOA12:WOT12"/>
    <mergeCell ref="BG46:BZ46"/>
    <mergeCell ref="CA46:CT46"/>
    <mergeCell ref="CU46:DN46"/>
    <mergeCell ref="DO46:EH46"/>
    <mergeCell ref="EI46:FB46"/>
    <mergeCell ref="FC46:FV46"/>
    <mergeCell ref="A34:L34"/>
    <mergeCell ref="A43:L43"/>
    <mergeCell ref="A44:L44"/>
    <mergeCell ref="A46:T46"/>
    <mergeCell ref="U46:AL46"/>
    <mergeCell ref="AM46:BF46"/>
    <mergeCell ref="Q13:Q15"/>
    <mergeCell ref="R13:R15"/>
    <mergeCell ref="S13:S15"/>
    <mergeCell ref="T13:T15"/>
    <mergeCell ref="U13:U15"/>
    <mergeCell ref="A27:L27"/>
    <mergeCell ref="PC46:PV46"/>
    <mergeCell ref="PW46:QP46"/>
    <mergeCell ref="QQ46:RJ46"/>
    <mergeCell ref="RK46:SD46"/>
    <mergeCell ref="SE46:SX46"/>
    <mergeCell ref="SY46:TR46"/>
    <mergeCell ref="KM46:LF46"/>
    <mergeCell ref="LG46:LZ46"/>
    <mergeCell ref="MA46:MT46"/>
    <mergeCell ref="MU46:NN46"/>
    <mergeCell ref="NO46:OH46"/>
    <mergeCell ref="OI46:PB46"/>
    <mergeCell ref="FW46:GP46"/>
    <mergeCell ref="GQ46:HJ46"/>
    <mergeCell ref="HK46:ID46"/>
    <mergeCell ref="IE46:IX46"/>
    <mergeCell ref="IY46:JR46"/>
    <mergeCell ref="JS46:KL46"/>
    <mergeCell ref="ACY46:ADR46"/>
    <mergeCell ref="ADS46:AEL46"/>
    <mergeCell ref="AEM46:AFF46"/>
    <mergeCell ref="AFG46:AFZ46"/>
    <mergeCell ref="AGA46:AGT46"/>
    <mergeCell ref="AGU46:AHN46"/>
    <mergeCell ref="YI46:ZB46"/>
    <mergeCell ref="ZC46:ZV46"/>
    <mergeCell ref="ZW46:AAP46"/>
    <mergeCell ref="AAQ46:ABJ46"/>
    <mergeCell ref="ABK46:ACD46"/>
    <mergeCell ref="ACE46:ACX46"/>
    <mergeCell ref="TS46:UL46"/>
    <mergeCell ref="UM46:VF46"/>
    <mergeCell ref="VG46:VZ46"/>
    <mergeCell ref="WA46:WT46"/>
    <mergeCell ref="WU46:XN46"/>
    <mergeCell ref="XO46:YH46"/>
    <mergeCell ref="AQU46:ARN46"/>
    <mergeCell ref="ARO46:ASH46"/>
    <mergeCell ref="ASI46:ATB46"/>
    <mergeCell ref="ATC46:ATV46"/>
    <mergeCell ref="ATW46:AUP46"/>
    <mergeCell ref="AUQ46:AVJ46"/>
    <mergeCell ref="AME46:AMX46"/>
    <mergeCell ref="AMY46:ANR46"/>
    <mergeCell ref="ANS46:AOL46"/>
    <mergeCell ref="AOM46:APF46"/>
    <mergeCell ref="APG46:APZ46"/>
    <mergeCell ref="AQA46:AQT46"/>
    <mergeCell ref="AHO46:AIH46"/>
    <mergeCell ref="AII46:AJB46"/>
    <mergeCell ref="AJC46:AJV46"/>
    <mergeCell ref="AJW46:AKP46"/>
    <mergeCell ref="AKQ46:ALJ46"/>
    <mergeCell ref="ALK46:AMD46"/>
    <mergeCell ref="BEQ46:BFJ46"/>
    <mergeCell ref="BFK46:BGD46"/>
    <mergeCell ref="BGE46:BGX46"/>
    <mergeCell ref="BGY46:BHR46"/>
    <mergeCell ref="BHS46:BIL46"/>
    <mergeCell ref="BIM46:BJF46"/>
    <mergeCell ref="BAA46:BAT46"/>
    <mergeCell ref="BAU46:BBN46"/>
    <mergeCell ref="BBO46:BCH46"/>
    <mergeCell ref="BCI46:BDB46"/>
    <mergeCell ref="BDC46:BDV46"/>
    <mergeCell ref="BDW46:BEP46"/>
    <mergeCell ref="AVK46:AWD46"/>
    <mergeCell ref="AWE46:AWX46"/>
    <mergeCell ref="AWY46:AXR46"/>
    <mergeCell ref="AXS46:AYL46"/>
    <mergeCell ref="AYM46:AZF46"/>
    <mergeCell ref="AZG46:AZZ46"/>
    <mergeCell ref="BSM46:BTF46"/>
    <mergeCell ref="BTG46:BTZ46"/>
    <mergeCell ref="BUA46:BUT46"/>
    <mergeCell ref="BUU46:BVN46"/>
    <mergeCell ref="BVO46:BWH46"/>
    <mergeCell ref="BWI46:BXB46"/>
    <mergeCell ref="BNW46:BOP46"/>
    <mergeCell ref="BOQ46:BPJ46"/>
    <mergeCell ref="BPK46:BQD46"/>
    <mergeCell ref="BQE46:BQX46"/>
    <mergeCell ref="BQY46:BRR46"/>
    <mergeCell ref="BRS46:BSL46"/>
    <mergeCell ref="BJG46:BJZ46"/>
    <mergeCell ref="BKA46:BKT46"/>
    <mergeCell ref="BKU46:BLN46"/>
    <mergeCell ref="BLO46:BMH46"/>
    <mergeCell ref="BMI46:BNB46"/>
    <mergeCell ref="BNC46:BNV46"/>
    <mergeCell ref="CGI46:CHB46"/>
    <mergeCell ref="CHC46:CHV46"/>
    <mergeCell ref="CHW46:CIP46"/>
    <mergeCell ref="CIQ46:CJJ46"/>
    <mergeCell ref="CJK46:CKD46"/>
    <mergeCell ref="CKE46:CKX46"/>
    <mergeCell ref="CBS46:CCL46"/>
    <mergeCell ref="CCM46:CDF46"/>
    <mergeCell ref="CDG46:CDZ46"/>
    <mergeCell ref="CEA46:CET46"/>
    <mergeCell ref="CEU46:CFN46"/>
    <mergeCell ref="CFO46:CGH46"/>
    <mergeCell ref="BXC46:BXV46"/>
    <mergeCell ref="BXW46:BYP46"/>
    <mergeCell ref="BYQ46:BZJ46"/>
    <mergeCell ref="BZK46:CAD46"/>
    <mergeCell ref="CAE46:CAX46"/>
    <mergeCell ref="CAY46:CBR46"/>
    <mergeCell ref="CUE46:CUX46"/>
    <mergeCell ref="CUY46:CVR46"/>
    <mergeCell ref="CVS46:CWL46"/>
    <mergeCell ref="CWM46:CXF46"/>
    <mergeCell ref="CXG46:CXZ46"/>
    <mergeCell ref="CYA46:CYT46"/>
    <mergeCell ref="CPO46:CQH46"/>
    <mergeCell ref="CQI46:CRB46"/>
    <mergeCell ref="CRC46:CRV46"/>
    <mergeCell ref="CRW46:CSP46"/>
    <mergeCell ref="CSQ46:CTJ46"/>
    <mergeCell ref="CTK46:CUD46"/>
    <mergeCell ref="CKY46:CLR46"/>
    <mergeCell ref="CLS46:CML46"/>
    <mergeCell ref="CMM46:CNF46"/>
    <mergeCell ref="CNG46:CNZ46"/>
    <mergeCell ref="COA46:COT46"/>
    <mergeCell ref="COU46:CPN46"/>
    <mergeCell ref="DIA46:DIT46"/>
    <mergeCell ref="DIU46:DJN46"/>
    <mergeCell ref="DJO46:DKH46"/>
    <mergeCell ref="DKI46:DLB46"/>
    <mergeCell ref="DLC46:DLV46"/>
    <mergeCell ref="DLW46:DMP46"/>
    <mergeCell ref="DDK46:DED46"/>
    <mergeCell ref="DEE46:DEX46"/>
    <mergeCell ref="DEY46:DFR46"/>
    <mergeCell ref="DFS46:DGL46"/>
    <mergeCell ref="DGM46:DHF46"/>
    <mergeCell ref="DHG46:DHZ46"/>
    <mergeCell ref="CYU46:CZN46"/>
    <mergeCell ref="CZO46:DAH46"/>
    <mergeCell ref="DAI46:DBB46"/>
    <mergeCell ref="DBC46:DBV46"/>
    <mergeCell ref="DBW46:DCP46"/>
    <mergeCell ref="DCQ46:DDJ46"/>
    <mergeCell ref="DVW46:DWP46"/>
    <mergeCell ref="DWQ46:DXJ46"/>
    <mergeCell ref="DXK46:DYD46"/>
    <mergeCell ref="DYE46:DYX46"/>
    <mergeCell ref="DYY46:DZR46"/>
    <mergeCell ref="DZS46:EAL46"/>
    <mergeCell ref="DRG46:DRZ46"/>
    <mergeCell ref="DSA46:DST46"/>
    <mergeCell ref="DSU46:DTN46"/>
    <mergeCell ref="DTO46:DUH46"/>
    <mergeCell ref="DUI46:DVB46"/>
    <mergeCell ref="DVC46:DVV46"/>
    <mergeCell ref="DMQ46:DNJ46"/>
    <mergeCell ref="DNK46:DOD46"/>
    <mergeCell ref="DOE46:DOX46"/>
    <mergeCell ref="DOY46:DPR46"/>
    <mergeCell ref="DPS46:DQL46"/>
    <mergeCell ref="DQM46:DRF46"/>
    <mergeCell ref="EJS46:EKL46"/>
    <mergeCell ref="EKM46:ELF46"/>
    <mergeCell ref="ELG46:ELZ46"/>
    <mergeCell ref="EMA46:EMT46"/>
    <mergeCell ref="EMU46:ENN46"/>
    <mergeCell ref="ENO46:EOH46"/>
    <mergeCell ref="EFC46:EFV46"/>
    <mergeCell ref="EFW46:EGP46"/>
    <mergeCell ref="EGQ46:EHJ46"/>
    <mergeCell ref="EHK46:EID46"/>
    <mergeCell ref="EIE46:EIX46"/>
    <mergeCell ref="EIY46:EJR46"/>
    <mergeCell ref="EAM46:EBF46"/>
    <mergeCell ref="EBG46:EBZ46"/>
    <mergeCell ref="ECA46:ECT46"/>
    <mergeCell ref="ECU46:EDN46"/>
    <mergeCell ref="EDO46:EEH46"/>
    <mergeCell ref="EEI46:EFB46"/>
    <mergeCell ref="EXO46:EYH46"/>
    <mergeCell ref="EYI46:EZB46"/>
    <mergeCell ref="EZC46:EZV46"/>
    <mergeCell ref="EZW46:FAP46"/>
    <mergeCell ref="FAQ46:FBJ46"/>
    <mergeCell ref="FBK46:FCD46"/>
    <mergeCell ref="ESY46:ETR46"/>
    <mergeCell ref="ETS46:EUL46"/>
    <mergeCell ref="EUM46:EVF46"/>
    <mergeCell ref="EVG46:EVZ46"/>
    <mergeCell ref="EWA46:EWT46"/>
    <mergeCell ref="EWU46:EXN46"/>
    <mergeCell ref="EOI46:EPB46"/>
    <mergeCell ref="EPC46:EPV46"/>
    <mergeCell ref="EPW46:EQP46"/>
    <mergeCell ref="EQQ46:ERJ46"/>
    <mergeCell ref="ERK46:ESD46"/>
    <mergeCell ref="ESE46:ESX46"/>
    <mergeCell ref="FLK46:FMD46"/>
    <mergeCell ref="FME46:FMX46"/>
    <mergeCell ref="FMY46:FNR46"/>
    <mergeCell ref="FNS46:FOL46"/>
    <mergeCell ref="FOM46:FPF46"/>
    <mergeCell ref="FPG46:FPZ46"/>
    <mergeCell ref="FGU46:FHN46"/>
    <mergeCell ref="FHO46:FIH46"/>
    <mergeCell ref="FII46:FJB46"/>
    <mergeCell ref="FJC46:FJV46"/>
    <mergeCell ref="FJW46:FKP46"/>
    <mergeCell ref="FKQ46:FLJ46"/>
    <mergeCell ref="FCE46:FCX46"/>
    <mergeCell ref="FCY46:FDR46"/>
    <mergeCell ref="FDS46:FEL46"/>
    <mergeCell ref="FEM46:FFF46"/>
    <mergeCell ref="FFG46:FFZ46"/>
    <mergeCell ref="FGA46:FGT46"/>
    <mergeCell ref="FZG46:FZZ46"/>
    <mergeCell ref="GAA46:GAT46"/>
    <mergeCell ref="GAU46:GBN46"/>
    <mergeCell ref="GBO46:GCH46"/>
    <mergeCell ref="GCI46:GDB46"/>
    <mergeCell ref="GDC46:GDV46"/>
    <mergeCell ref="FUQ46:FVJ46"/>
    <mergeCell ref="FVK46:FWD46"/>
    <mergeCell ref="FWE46:FWX46"/>
    <mergeCell ref="FWY46:FXR46"/>
    <mergeCell ref="FXS46:FYL46"/>
    <mergeCell ref="FYM46:FZF46"/>
    <mergeCell ref="FQA46:FQT46"/>
    <mergeCell ref="FQU46:FRN46"/>
    <mergeCell ref="FRO46:FSH46"/>
    <mergeCell ref="FSI46:FTB46"/>
    <mergeCell ref="FTC46:FTV46"/>
    <mergeCell ref="FTW46:FUP46"/>
    <mergeCell ref="GNC46:GNV46"/>
    <mergeCell ref="GNW46:GOP46"/>
    <mergeCell ref="GOQ46:GPJ46"/>
    <mergeCell ref="GPK46:GQD46"/>
    <mergeCell ref="GQE46:GQX46"/>
    <mergeCell ref="GQY46:GRR46"/>
    <mergeCell ref="GIM46:GJF46"/>
    <mergeCell ref="GJG46:GJZ46"/>
    <mergeCell ref="GKA46:GKT46"/>
    <mergeCell ref="GKU46:GLN46"/>
    <mergeCell ref="GLO46:GMH46"/>
    <mergeCell ref="GMI46:GNB46"/>
    <mergeCell ref="GDW46:GEP46"/>
    <mergeCell ref="GEQ46:GFJ46"/>
    <mergeCell ref="GFK46:GGD46"/>
    <mergeCell ref="GGE46:GGX46"/>
    <mergeCell ref="GGY46:GHR46"/>
    <mergeCell ref="GHS46:GIL46"/>
    <mergeCell ref="HAY46:HBR46"/>
    <mergeCell ref="HBS46:HCL46"/>
    <mergeCell ref="HCM46:HDF46"/>
    <mergeCell ref="HDG46:HDZ46"/>
    <mergeCell ref="HEA46:HET46"/>
    <mergeCell ref="HEU46:HFN46"/>
    <mergeCell ref="GWI46:GXB46"/>
    <mergeCell ref="GXC46:GXV46"/>
    <mergeCell ref="GXW46:GYP46"/>
    <mergeCell ref="GYQ46:GZJ46"/>
    <mergeCell ref="GZK46:HAD46"/>
    <mergeCell ref="HAE46:HAX46"/>
    <mergeCell ref="GRS46:GSL46"/>
    <mergeCell ref="GSM46:GTF46"/>
    <mergeCell ref="GTG46:GTZ46"/>
    <mergeCell ref="GUA46:GUT46"/>
    <mergeCell ref="GUU46:GVN46"/>
    <mergeCell ref="GVO46:GWH46"/>
    <mergeCell ref="HOU46:HPN46"/>
    <mergeCell ref="HPO46:HQH46"/>
    <mergeCell ref="HQI46:HRB46"/>
    <mergeCell ref="HRC46:HRV46"/>
    <mergeCell ref="HRW46:HSP46"/>
    <mergeCell ref="HSQ46:HTJ46"/>
    <mergeCell ref="HKE46:HKX46"/>
    <mergeCell ref="HKY46:HLR46"/>
    <mergeCell ref="HLS46:HML46"/>
    <mergeCell ref="HMM46:HNF46"/>
    <mergeCell ref="HNG46:HNZ46"/>
    <mergeCell ref="HOA46:HOT46"/>
    <mergeCell ref="HFO46:HGH46"/>
    <mergeCell ref="HGI46:HHB46"/>
    <mergeCell ref="HHC46:HHV46"/>
    <mergeCell ref="HHW46:HIP46"/>
    <mergeCell ref="HIQ46:HJJ46"/>
    <mergeCell ref="HJK46:HKD46"/>
    <mergeCell ref="ICQ46:IDJ46"/>
    <mergeCell ref="IDK46:IED46"/>
    <mergeCell ref="IEE46:IEX46"/>
    <mergeCell ref="IEY46:IFR46"/>
    <mergeCell ref="IFS46:IGL46"/>
    <mergeCell ref="IGM46:IHF46"/>
    <mergeCell ref="HYA46:HYT46"/>
    <mergeCell ref="HYU46:HZN46"/>
    <mergeCell ref="HZO46:IAH46"/>
    <mergeCell ref="IAI46:IBB46"/>
    <mergeCell ref="IBC46:IBV46"/>
    <mergeCell ref="IBW46:ICP46"/>
    <mergeCell ref="HTK46:HUD46"/>
    <mergeCell ref="HUE46:HUX46"/>
    <mergeCell ref="HUY46:HVR46"/>
    <mergeCell ref="HVS46:HWL46"/>
    <mergeCell ref="HWM46:HXF46"/>
    <mergeCell ref="HXG46:HXZ46"/>
    <mergeCell ref="IQM46:IRF46"/>
    <mergeCell ref="IRG46:IRZ46"/>
    <mergeCell ref="ISA46:IST46"/>
    <mergeCell ref="ISU46:ITN46"/>
    <mergeCell ref="ITO46:IUH46"/>
    <mergeCell ref="IUI46:IVB46"/>
    <mergeCell ref="ILW46:IMP46"/>
    <mergeCell ref="IMQ46:INJ46"/>
    <mergeCell ref="INK46:IOD46"/>
    <mergeCell ref="IOE46:IOX46"/>
    <mergeCell ref="IOY46:IPR46"/>
    <mergeCell ref="IPS46:IQL46"/>
    <mergeCell ref="IHG46:IHZ46"/>
    <mergeCell ref="IIA46:IIT46"/>
    <mergeCell ref="IIU46:IJN46"/>
    <mergeCell ref="IJO46:IKH46"/>
    <mergeCell ref="IKI46:ILB46"/>
    <mergeCell ref="ILC46:ILV46"/>
    <mergeCell ref="JEI46:JFB46"/>
    <mergeCell ref="JFC46:JFV46"/>
    <mergeCell ref="JFW46:JGP46"/>
    <mergeCell ref="JGQ46:JHJ46"/>
    <mergeCell ref="JHK46:JID46"/>
    <mergeCell ref="JIE46:JIX46"/>
    <mergeCell ref="IZS46:JAL46"/>
    <mergeCell ref="JAM46:JBF46"/>
    <mergeCell ref="JBG46:JBZ46"/>
    <mergeCell ref="JCA46:JCT46"/>
    <mergeCell ref="JCU46:JDN46"/>
    <mergeCell ref="JDO46:JEH46"/>
    <mergeCell ref="IVC46:IVV46"/>
    <mergeCell ref="IVW46:IWP46"/>
    <mergeCell ref="IWQ46:IXJ46"/>
    <mergeCell ref="IXK46:IYD46"/>
    <mergeCell ref="IYE46:IYX46"/>
    <mergeCell ref="IYY46:IZR46"/>
    <mergeCell ref="JSE46:JSX46"/>
    <mergeCell ref="JSY46:JTR46"/>
    <mergeCell ref="JTS46:JUL46"/>
    <mergeCell ref="JUM46:JVF46"/>
    <mergeCell ref="JVG46:JVZ46"/>
    <mergeCell ref="JWA46:JWT46"/>
    <mergeCell ref="JNO46:JOH46"/>
    <mergeCell ref="JOI46:JPB46"/>
    <mergeCell ref="JPC46:JPV46"/>
    <mergeCell ref="JPW46:JQP46"/>
    <mergeCell ref="JQQ46:JRJ46"/>
    <mergeCell ref="JRK46:JSD46"/>
    <mergeCell ref="JIY46:JJR46"/>
    <mergeCell ref="JJS46:JKL46"/>
    <mergeCell ref="JKM46:JLF46"/>
    <mergeCell ref="JLG46:JLZ46"/>
    <mergeCell ref="JMA46:JMT46"/>
    <mergeCell ref="JMU46:JNN46"/>
    <mergeCell ref="KGA46:KGT46"/>
    <mergeCell ref="KGU46:KHN46"/>
    <mergeCell ref="KHO46:KIH46"/>
    <mergeCell ref="KII46:KJB46"/>
    <mergeCell ref="KJC46:KJV46"/>
    <mergeCell ref="KJW46:KKP46"/>
    <mergeCell ref="KBK46:KCD46"/>
    <mergeCell ref="KCE46:KCX46"/>
    <mergeCell ref="KCY46:KDR46"/>
    <mergeCell ref="KDS46:KEL46"/>
    <mergeCell ref="KEM46:KFF46"/>
    <mergeCell ref="KFG46:KFZ46"/>
    <mergeCell ref="JWU46:JXN46"/>
    <mergeCell ref="JXO46:JYH46"/>
    <mergeCell ref="JYI46:JZB46"/>
    <mergeCell ref="JZC46:JZV46"/>
    <mergeCell ref="JZW46:KAP46"/>
    <mergeCell ref="KAQ46:KBJ46"/>
    <mergeCell ref="KTW46:KUP46"/>
    <mergeCell ref="KUQ46:KVJ46"/>
    <mergeCell ref="KVK46:KWD46"/>
    <mergeCell ref="KWE46:KWX46"/>
    <mergeCell ref="KWY46:KXR46"/>
    <mergeCell ref="KXS46:KYL46"/>
    <mergeCell ref="KPG46:KPZ46"/>
    <mergeCell ref="KQA46:KQT46"/>
    <mergeCell ref="KQU46:KRN46"/>
    <mergeCell ref="KRO46:KSH46"/>
    <mergeCell ref="KSI46:KTB46"/>
    <mergeCell ref="KTC46:KTV46"/>
    <mergeCell ref="KKQ46:KLJ46"/>
    <mergeCell ref="KLK46:KMD46"/>
    <mergeCell ref="KME46:KMX46"/>
    <mergeCell ref="KMY46:KNR46"/>
    <mergeCell ref="KNS46:KOL46"/>
    <mergeCell ref="KOM46:KPF46"/>
    <mergeCell ref="LHS46:LIL46"/>
    <mergeCell ref="LIM46:LJF46"/>
    <mergeCell ref="LJG46:LJZ46"/>
    <mergeCell ref="LKA46:LKT46"/>
    <mergeCell ref="LKU46:LLN46"/>
    <mergeCell ref="LLO46:LMH46"/>
    <mergeCell ref="LDC46:LDV46"/>
    <mergeCell ref="LDW46:LEP46"/>
    <mergeCell ref="LEQ46:LFJ46"/>
    <mergeCell ref="LFK46:LGD46"/>
    <mergeCell ref="LGE46:LGX46"/>
    <mergeCell ref="LGY46:LHR46"/>
    <mergeCell ref="KYM46:KZF46"/>
    <mergeCell ref="KZG46:KZZ46"/>
    <mergeCell ref="LAA46:LAT46"/>
    <mergeCell ref="LAU46:LBN46"/>
    <mergeCell ref="LBO46:LCH46"/>
    <mergeCell ref="LCI46:LDB46"/>
    <mergeCell ref="LVO46:LWH46"/>
    <mergeCell ref="LWI46:LXB46"/>
    <mergeCell ref="LXC46:LXV46"/>
    <mergeCell ref="LXW46:LYP46"/>
    <mergeCell ref="LYQ46:LZJ46"/>
    <mergeCell ref="LZK46:MAD46"/>
    <mergeCell ref="LQY46:LRR46"/>
    <mergeCell ref="LRS46:LSL46"/>
    <mergeCell ref="LSM46:LTF46"/>
    <mergeCell ref="LTG46:LTZ46"/>
    <mergeCell ref="LUA46:LUT46"/>
    <mergeCell ref="LUU46:LVN46"/>
    <mergeCell ref="LMI46:LNB46"/>
    <mergeCell ref="LNC46:LNV46"/>
    <mergeCell ref="LNW46:LOP46"/>
    <mergeCell ref="LOQ46:LPJ46"/>
    <mergeCell ref="LPK46:LQD46"/>
    <mergeCell ref="LQE46:LQX46"/>
    <mergeCell ref="MJK46:MKD46"/>
    <mergeCell ref="MKE46:MKX46"/>
    <mergeCell ref="MKY46:MLR46"/>
    <mergeCell ref="MLS46:MML46"/>
    <mergeCell ref="MMM46:MNF46"/>
    <mergeCell ref="MNG46:MNZ46"/>
    <mergeCell ref="MEU46:MFN46"/>
    <mergeCell ref="MFO46:MGH46"/>
    <mergeCell ref="MGI46:MHB46"/>
    <mergeCell ref="MHC46:MHV46"/>
    <mergeCell ref="MHW46:MIP46"/>
    <mergeCell ref="MIQ46:MJJ46"/>
    <mergeCell ref="MAE46:MAX46"/>
    <mergeCell ref="MAY46:MBR46"/>
    <mergeCell ref="MBS46:MCL46"/>
    <mergeCell ref="MCM46:MDF46"/>
    <mergeCell ref="MDG46:MDZ46"/>
    <mergeCell ref="MEA46:MET46"/>
    <mergeCell ref="MXG46:MXZ46"/>
    <mergeCell ref="MYA46:MYT46"/>
    <mergeCell ref="MYU46:MZN46"/>
    <mergeCell ref="MZO46:NAH46"/>
    <mergeCell ref="NAI46:NBB46"/>
    <mergeCell ref="NBC46:NBV46"/>
    <mergeCell ref="MSQ46:MTJ46"/>
    <mergeCell ref="MTK46:MUD46"/>
    <mergeCell ref="MUE46:MUX46"/>
    <mergeCell ref="MUY46:MVR46"/>
    <mergeCell ref="MVS46:MWL46"/>
    <mergeCell ref="MWM46:MXF46"/>
    <mergeCell ref="MOA46:MOT46"/>
    <mergeCell ref="MOU46:MPN46"/>
    <mergeCell ref="MPO46:MQH46"/>
    <mergeCell ref="MQI46:MRB46"/>
    <mergeCell ref="MRC46:MRV46"/>
    <mergeCell ref="MRW46:MSP46"/>
    <mergeCell ref="NLC46:NLV46"/>
    <mergeCell ref="NLW46:NMP46"/>
    <mergeCell ref="NMQ46:NNJ46"/>
    <mergeCell ref="NNK46:NOD46"/>
    <mergeCell ref="NOE46:NOX46"/>
    <mergeCell ref="NOY46:NPR46"/>
    <mergeCell ref="NGM46:NHF46"/>
    <mergeCell ref="NHG46:NHZ46"/>
    <mergeCell ref="NIA46:NIT46"/>
    <mergeCell ref="NIU46:NJN46"/>
    <mergeCell ref="NJO46:NKH46"/>
    <mergeCell ref="NKI46:NLB46"/>
    <mergeCell ref="NBW46:NCP46"/>
    <mergeCell ref="NCQ46:NDJ46"/>
    <mergeCell ref="NDK46:NED46"/>
    <mergeCell ref="NEE46:NEX46"/>
    <mergeCell ref="NEY46:NFR46"/>
    <mergeCell ref="NFS46:NGL46"/>
    <mergeCell ref="NYY46:NZR46"/>
    <mergeCell ref="NZS46:OAL46"/>
    <mergeCell ref="OAM46:OBF46"/>
    <mergeCell ref="OBG46:OBZ46"/>
    <mergeCell ref="OCA46:OCT46"/>
    <mergeCell ref="OCU46:ODN46"/>
    <mergeCell ref="NUI46:NVB46"/>
    <mergeCell ref="NVC46:NVV46"/>
    <mergeCell ref="NVW46:NWP46"/>
    <mergeCell ref="NWQ46:NXJ46"/>
    <mergeCell ref="NXK46:NYD46"/>
    <mergeCell ref="NYE46:NYX46"/>
    <mergeCell ref="NPS46:NQL46"/>
    <mergeCell ref="NQM46:NRF46"/>
    <mergeCell ref="NRG46:NRZ46"/>
    <mergeCell ref="NSA46:NST46"/>
    <mergeCell ref="NSU46:NTN46"/>
    <mergeCell ref="NTO46:NUH46"/>
    <mergeCell ref="OMU46:ONN46"/>
    <mergeCell ref="ONO46:OOH46"/>
    <mergeCell ref="OOI46:OPB46"/>
    <mergeCell ref="OPC46:OPV46"/>
    <mergeCell ref="OPW46:OQP46"/>
    <mergeCell ref="OQQ46:ORJ46"/>
    <mergeCell ref="OIE46:OIX46"/>
    <mergeCell ref="OIY46:OJR46"/>
    <mergeCell ref="OJS46:OKL46"/>
    <mergeCell ref="OKM46:OLF46"/>
    <mergeCell ref="OLG46:OLZ46"/>
    <mergeCell ref="OMA46:OMT46"/>
    <mergeCell ref="ODO46:OEH46"/>
    <mergeCell ref="OEI46:OFB46"/>
    <mergeCell ref="OFC46:OFV46"/>
    <mergeCell ref="OFW46:OGP46"/>
    <mergeCell ref="OGQ46:OHJ46"/>
    <mergeCell ref="OHK46:OID46"/>
    <mergeCell ref="PAQ46:PBJ46"/>
    <mergeCell ref="PBK46:PCD46"/>
    <mergeCell ref="PCE46:PCX46"/>
    <mergeCell ref="PCY46:PDR46"/>
    <mergeCell ref="PDS46:PEL46"/>
    <mergeCell ref="PEM46:PFF46"/>
    <mergeCell ref="OWA46:OWT46"/>
    <mergeCell ref="OWU46:OXN46"/>
    <mergeCell ref="OXO46:OYH46"/>
    <mergeCell ref="OYI46:OZB46"/>
    <mergeCell ref="OZC46:OZV46"/>
    <mergeCell ref="OZW46:PAP46"/>
    <mergeCell ref="ORK46:OSD46"/>
    <mergeCell ref="OSE46:OSX46"/>
    <mergeCell ref="OSY46:OTR46"/>
    <mergeCell ref="OTS46:OUL46"/>
    <mergeCell ref="OUM46:OVF46"/>
    <mergeCell ref="OVG46:OVZ46"/>
    <mergeCell ref="POM46:PPF46"/>
    <mergeCell ref="PPG46:PPZ46"/>
    <mergeCell ref="PQA46:PQT46"/>
    <mergeCell ref="PQU46:PRN46"/>
    <mergeCell ref="PRO46:PSH46"/>
    <mergeCell ref="PSI46:PTB46"/>
    <mergeCell ref="PJW46:PKP46"/>
    <mergeCell ref="PKQ46:PLJ46"/>
    <mergeCell ref="PLK46:PMD46"/>
    <mergeCell ref="PME46:PMX46"/>
    <mergeCell ref="PMY46:PNR46"/>
    <mergeCell ref="PNS46:POL46"/>
    <mergeCell ref="PFG46:PFZ46"/>
    <mergeCell ref="PGA46:PGT46"/>
    <mergeCell ref="PGU46:PHN46"/>
    <mergeCell ref="PHO46:PIH46"/>
    <mergeCell ref="PII46:PJB46"/>
    <mergeCell ref="PJC46:PJV46"/>
    <mergeCell ref="QCI46:QDB46"/>
    <mergeCell ref="QDC46:QDV46"/>
    <mergeCell ref="QDW46:QEP46"/>
    <mergeCell ref="QEQ46:QFJ46"/>
    <mergeCell ref="QFK46:QGD46"/>
    <mergeCell ref="QGE46:QGX46"/>
    <mergeCell ref="PXS46:PYL46"/>
    <mergeCell ref="PYM46:PZF46"/>
    <mergeCell ref="PZG46:PZZ46"/>
    <mergeCell ref="QAA46:QAT46"/>
    <mergeCell ref="QAU46:QBN46"/>
    <mergeCell ref="QBO46:QCH46"/>
    <mergeCell ref="PTC46:PTV46"/>
    <mergeCell ref="PTW46:PUP46"/>
    <mergeCell ref="PUQ46:PVJ46"/>
    <mergeCell ref="PVK46:PWD46"/>
    <mergeCell ref="PWE46:PWX46"/>
    <mergeCell ref="PWY46:PXR46"/>
    <mergeCell ref="QQE46:QQX46"/>
    <mergeCell ref="QQY46:QRR46"/>
    <mergeCell ref="QRS46:QSL46"/>
    <mergeCell ref="QSM46:QTF46"/>
    <mergeCell ref="QTG46:QTZ46"/>
    <mergeCell ref="QUA46:QUT46"/>
    <mergeCell ref="QLO46:QMH46"/>
    <mergeCell ref="QMI46:QNB46"/>
    <mergeCell ref="QNC46:QNV46"/>
    <mergeCell ref="QNW46:QOP46"/>
    <mergeCell ref="QOQ46:QPJ46"/>
    <mergeCell ref="QPK46:QQD46"/>
    <mergeCell ref="QGY46:QHR46"/>
    <mergeCell ref="QHS46:QIL46"/>
    <mergeCell ref="QIM46:QJF46"/>
    <mergeCell ref="QJG46:QJZ46"/>
    <mergeCell ref="QKA46:QKT46"/>
    <mergeCell ref="QKU46:QLN46"/>
    <mergeCell ref="REA46:RET46"/>
    <mergeCell ref="REU46:RFN46"/>
    <mergeCell ref="RFO46:RGH46"/>
    <mergeCell ref="RGI46:RHB46"/>
    <mergeCell ref="RHC46:RHV46"/>
    <mergeCell ref="RHW46:RIP46"/>
    <mergeCell ref="QZK46:RAD46"/>
    <mergeCell ref="RAE46:RAX46"/>
    <mergeCell ref="RAY46:RBR46"/>
    <mergeCell ref="RBS46:RCL46"/>
    <mergeCell ref="RCM46:RDF46"/>
    <mergeCell ref="RDG46:RDZ46"/>
    <mergeCell ref="QUU46:QVN46"/>
    <mergeCell ref="QVO46:QWH46"/>
    <mergeCell ref="QWI46:QXB46"/>
    <mergeCell ref="QXC46:QXV46"/>
    <mergeCell ref="QXW46:QYP46"/>
    <mergeCell ref="QYQ46:QZJ46"/>
    <mergeCell ref="RRW46:RSP46"/>
    <mergeCell ref="RSQ46:RTJ46"/>
    <mergeCell ref="RTK46:RUD46"/>
    <mergeCell ref="RUE46:RUX46"/>
    <mergeCell ref="RUY46:RVR46"/>
    <mergeCell ref="RVS46:RWL46"/>
    <mergeCell ref="RNG46:RNZ46"/>
    <mergeCell ref="ROA46:ROT46"/>
    <mergeCell ref="ROU46:RPN46"/>
    <mergeCell ref="RPO46:RQH46"/>
    <mergeCell ref="RQI46:RRB46"/>
    <mergeCell ref="RRC46:RRV46"/>
    <mergeCell ref="RIQ46:RJJ46"/>
    <mergeCell ref="RJK46:RKD46"/>
    <mergeCell ref="RKE46:RKX46"/>
    <mergeCell ref="RKY46:RLR46"/>
    <mergeCell ref="RLS46:RML46"/>
    <mergeCell ref="RMM46:RNF46"/>
    <mergeCell ref="SFS46:SGL46"/>
    <mergeCell ref="SGM46:SHF46"/>
    <mergeCell ref="SHG46:SHZ46"/>
    <mergeCell ref="SIA46:SIT46"/>
    <mergeCell ref="SIU46:SJN46"/>
    <mergeCell ref="SJO46:SKH46"/>
    <mergeCell ref="SBC46:SBV46"/>
    <mergeCell ref="SBW46:SCP46"/>
    <mergeCell ref="SCQ46:SDJ46"/>
    <mergeCell ref="SDK46:SED46"/>
    <mergeCell ref="SEE46:SEX46"/>
    <mergeCell ref="SEY46:SFR46"/>
    <mergeCell ref="RWM46:RXF46"/>
    <mergeCell ref="RXG46:RXZ46"/>
    <mergeCell ref="RYA46:RYT46"/>
    <mergeCell ref="RYU46:RZN46"/>
    <mergeCell ref="RZO46:SAH46"/>
    <mergeCell ref="SAI46:SBB46"/>
    <mergeCell ref="STO46:SUH46"/>
    <mergeCell ref="SUI46:SVB46"/>
    <mergeCell ref="SVC46:SVV46"/>
    <mergeCell ref="SVW46:SWP46"/>
    <mergeCell ref="SWQ46:SXJ46"/>
    <mergeCell ref="SXK46:SYD46"/>
    <mergeCell ref="SOY46:SPR46"/>
    <mergeCell ref="SPS46:SQL46"/>
    <mergeCell ref="SQM46:SRF46"/>
    <mergeCell ref="SRG46:SRZ46"/>
    <mergeCell ref="SSA46:SST46"/>
    <mergeCell ref="SSU46:STN46"/>
    <mergeCell ref="SKI46:SLB46"/>
    <mergeCell ref="SLC46:SLV46"/>
    <mergeCell ref="SLW46:SMP46"/>
    <mergeCell ref="SMQ46:SNJ46"/>
    <mergeCell ref="SNK46:SOD46"/>
    <mergeCell ref="SOE46:SOX46"/>
    <mergeCell ref="THK46:TID46"/>
    <mergeCell ref="TIE46:TIX46"/>
    <mergeCell ref="TIY46:TJR46"/>
    <mergeCell ref="TJS46:TKL46"/>
    <mergeCell ref="TKM46:TLF46"/>
    <mergeCell ref="TLG46:TLZ46"/>
    <mergeCell ref="TCU46:TDN46"/>
    <mergeCell ref="TDO46:TEH46"/>
    <mergeCell ref="TEI46:TFB46"/>
    <mergeCell ref="TFC46:TFV46"/>
    <mergeCell ref="TFW46:TGP46"/>
    <mergeCell ref="TGQ46:THJ46"/>
    <mergeCell ref="SYE46:SYX46"/>
    <mergeCell ref="SYY46:SZR46"/>
    <mergeCell ref="SZS46:TAL46"/>
    <mergeCell ref="TAM46:TBF46"/>
    <mergeCell ref="TBG46:TBZ46"/>
    <mergeCell ref="TCA46:TCT46"/>
    <mergeCell ref="TVG46:TVZ46"/>
    <mergeCell ref="TWA46:TWT46"/>
    <mergeCell ref="TWU46:TXN46"/>
    <mergeCell ref="TXO46:TYH46"/>
    <mergeCell ref="TYI46:TZB46"/>
    <mergeCell ref="TZC46:TZV46"/>
    <mergeCell ref="TQQ46:TRJ46"/>
    <mergeCell ref="TRK46:TSD46"/>
    <mergeCell ref="TSE46:TSX46"/>
    <mergeCell ref="TSY46:TTR46"/>
    <mergeCell ref="TTS46:TUL46"/>
    <mergeCell ref="TUM46:TVF46"/>
    <mergeCell ref="TMA46:TMT46"/>
    <mergeCell ref="TMU46:TNN46"/>
    <mergeCell ref="TNO46:TOH46"/>
    <mergeCell ref="TOI46:TPB46"/>
    <mergeCell ref="TPC46:TPV46"/>
    <mergeCell ref="TPW46:TQP46"/>
    <mergeCell ref="UJC46:UJV46"/>
    <mergeCell ref="UJW46:UKP46"/>
    <mergeCell ref="UKQ46:ULJ46"/>
    <mergeCell ref="ULK46:UMD46"/>
    <mergeCell ref="UME46:UMX46"/>
    <mergeCell ref="UMY46:UNR46"/>
    <mergeCell ref="UEM46:UFF46"/>
    <mergeCell ref="UFG46:UFZ46"/>
    <mergeCell ref="UGA46:UGT46"/>
    <mergeCell ref="UGU46:UHN46"/>
    <mergeCell ref="UHO46:UIH46"/>
    <mergeCell ref="UII46:UJB46"/>
    <mergeCell ref="TZW46:UAP46"/>
    <mergeCell ref="UAQ46:UBJ46"/>
    <mergeCell ref="UBK46:UCD46"/>
    <mergeCell ref="UCE46:UCX46"/>
    <mergeCell ref="UCY46:UDR46"/>
    <mergeCell ref="UDS46:UEL46"/>
    <mergeCell ref="UWY46:UXR46"/>
    <mergeCell ref="UXS46:UYL46"/>
    <mergeCell ref="UYM46:UZF46"/>
    <mergeCell ref="UZG46:UZZ46"/>
    <mergeCell ref="VAA46:VAT46"/>
    <mergeCell ref="VAU46:VBN46"/>
    <mergeCell ref="USI46:UTB46"/>
    <mergeCell ref="UTC46:UTV46"/>
    <mergeCell ref="UTW46:UUP46"/>
    <mergeCell ref="UUQ46:UVJ46"/>
    <mergeCell ref="UVK46:UWD46"/>
    <mergeCell ref="UWE46:UWX46"/>
    <mergeCell ref="UNS46:UOL46"/>
    <mergeCell ref="UOM46:UPF46"/>
    <mergeCell ref="UPG46:UPZ46"/>
    <mergeCell ref="UQA46:UQT46"/>
    <mergeCell ref="UQU46:URN46"/>
    <mergeCell ref="URO46:USH46"/>
    <mergeCell ref="VKU46:VLN46"/>
    <mergeCell ref="VLO46:VMH46"/>
    <mergeCell ref="VMI46:VNB46"/>
    <mergeCell ref="VNC46:VNV46"/>
    <mergeCell ref="VNW46:VOP46"/>
    <mergeCell ref="VOQ46:VPJ46"/>
    <mergeCell ref="VGE46:VGX46"/>
    <mergeCell ref="VGY46:VHR46"/>
    <mergeCell ref="VHS46:VIL46"/>
    <mergeCell ref="VIM46:VJF46"/>
    <mergeCell ref="VJG46:VJZ46"/>
    <mergeCell ref="VKA46:VKT46"/>
    <mergeCell ref="VBO46:VCH46"/>
    <mergeCell ref="VCI46:VDB46"/>
    <mergeCell ref="VDC46:VDV46"/>
    <mergeCell ref="VDW46:VEP46"/>
    <mergeCell ref="VEQ46:VFJ46"/>
    <mergeCell ref="VFK46:VGD46"/>
    <mergeCell ref="VYQ46:VZJ46"/>
    <mergeCell ref="VZK46:WAD46"/>
    <mergeCell ref="WAE46:WAX46"/>
    <mergeCell ref="WAY46:WBR46"/>
    <mergeCell ref="WBS46:WCL46"/>
    <mergeCell ref="WCM46:WDF46"/>
    <mergeCell ref="VUA46:VUT46"/>
    <mergeCell ref="VUU46:VVN46"/>
    <mergeCell ref="VVO46:VWH46"/>
    <mergeCell ref="VWI46:VXB46"/>
    <mergeCell ref="VXC46:VXV46"/>
    <mergeCell ref="VXW46:VYP46"/>
    <mergeCell ref="VPK46:VQD46"/>
    <mergeCell ref="VQE46:VQX46"/>
    <mergeCell ref="VQY46:VRR46"/>
    <mergeCell ref="VRS46:VSL46"/>
    <mergeCell ref="VSM46:VTF46"/>
    <mergeCell ref="VTG46:VTZ46"/>
    <mergeCell ref="WUE46:WUX46"/>
    <mergeCell ref="WUY46:WVR46"/>
    <mergeCell ref="WMM46:WNF46"/>
    <mergeCell ref="WNG46:WNZ46"/>
    <mergeCell ref="WOA46:WOT46"/>
    <mergeCell ref="WOU46:WPN46"/>
    <mergeCell ref="WPO46:WQH46"/>
    <mergeCell ref="WQI46:WRB46"/>
    <mergeCell ref="WHW46:WIP46"/>
    <mergeCell ref="WIQ46:WJJ46"/>
    <mergeCell ref="WJK46:WKD46"/>
    <mergeCell ref="WKE46:WKX46"/>
    <mergeCell ref="WKY46:WLR46"/>
    <mergeCell ref="WLS46:WML46"/>
    <mergeCell ref="WDG46:WDZ46"/>
    <mergeCell ref="WEA46:WET46"/>
    <mergeCell ref="WEU46:WFN46"/>
    <mergeCell ref="WFO46:WGH46"/>
    <mergeCell ref="WGI46:WHB46"/>
    <mergeCell ref="WHC46:WHV46"/>
    <mergeCell ref="R47:R49"/>
    <mergeCell ref="S47:S49"/>
    <mergeCell ref="T47:T49"/>
    <mergeCell ref="U47:U49"/>
    <mergeCell ref="A52:L52"/>
    <mergeCell ref="A53:L53"/>
    <mergeCell ref="XEY46:XFB46"/>
    <mergeCell ref="I47:I49"/>
    <mergeCell ref="J47:J49"/>
    <mergeCell ref="K47:K49"/>
    <mergeCell ref="L47:L49"/>
    <mergeCell ref="M47:M49"/>
    <mergeCell ref="N47:N49"/>
    <mergeCell ref="O47:O49"/>
    <mergeCell ref="P47:P49"/>
    <mergeCell ref="Q47:Q49"/>
    <mergeCell ref="XAI46:XBB46"/>
    <mergeCell ref="XBC46:XBV46"/>
    <mergeCell ref="XBW46:XCP46"/>
    <mergeCell ref="XCQ46:XDJ46"/>
    <mergeCell ref="XDK46:XED46"/>
    <mergeCell ref="XEE46:XEX46"/>
    <mergeCell ref="WVS46:WWL46"/>
    <mergeCell ref="WWM46:WXF46"/>
    <mergeCell ref="WXG46:WXZ46"/>
    <mergeCell ref="WYA46:WYT46"/>
    <mergeCell ref="WYU46:WZN46"/>
    <mergeCell ref="WZO46:XAH46"/>
    <mergeCell ref="WRC46:WRV46"/>
    <mergeCell ref="WRW46:WSP46"/>
    <mergeCell ref="WSQ46:WTJ46"/>
    <mergeCell ref="WTK46:WUD46"/>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election activeCell="A2" sqref="A2:K2"/>
    </sheetView>
  </sheetViews>
  <sheetFormatPr defaultRowHeight="15"/>
  <cols>
    <col min="6" max="6" width="21.85546875" customWidth="1"/>
    <col min="7" max="7" width="25.140625" customWidth="1"/>
    <col min="8" max="8" width="20.140625" customWidth="1"/>
    <col min="9" max="9" width="17.42578125" customWidth="1"/>
    <col min="10" max="10" width="18.140625" customWidth="1"/>
    <col min="11" max="11" width="17.28515625" customWidth="1"/>
  </cols>
  <sheetData>
    <row r="1" spans="1:11" ht="18.75">
      <c r="A1" s="939" t="s">
        <v>1278</v>
      </c>
      <c r="B1" s="939"/>
      <c r="C1" s="939"/>
      <c r="D1" s="939"/>
      <c r="E1" s="939"/>
      <c r="F1" s="939"/>
      <c r="G1" s="939"/>
      <c r="H1" s="939"/>
      <c r="I1" s="939"/>
      <c r="J1" s="939"/>
      <c r="K1" s="939"/>
    </row>
    <row r="2" spans="1:11" ht="58.5" customHeight="1">
      <c r="A2" s="940" t="s">
        <v>1279</v>
      </c>
      <c r="B2" s="940"/>
      <c r="C2" s="940"/>
      <c r="D2" s="940"/>
      <c r="E2" s="940"/>
      <c r="F2" s="940"/>
      <c r="G2" s="940"/>
      <c r="H2" s="940"/>
      <c r="I2" s="940"/>
      <c r="J2" s="940"/>
      <c r="K2" s="940"/>
    </row>
    <row r="3" spans="1:11" s="188" customFormat="1" ht="31.5">
      <c r="A3" s="941" t="s">
        <v>1280</v>
      </c>
      <c r="B3" s="941"/>
      <c r="C3" s="941"/>
      <c r="D3" s="941"/>
      <c r="E3" s="941"/>
      <c r="F3" s="941"/>
      <c r="G3" s="184" t="s">
        <v>1281</v>
      </c>
      <c r="H3" s="184" t="s">
        <v>1282</v>
      </c>
      <c r="I3" s="184" t="s">
        <v>1283</v>
      </c>
      <c r="J3" s="184" t="s">
        <v>1284</v>
      </c>
      <c r="K3" s="184" t="s">
        <v>1285</v>
      </c>
    </row>
    <row r="4" spans="1:11" s="188" customFormat="1" ht="15.75">
      <c r="A4" s="938">
        <v>1</v>
      </c>
      <c r="B4" s="938"/>
      <c r="C4" s="185" t="s">
        <v>1286</v>
      </c>
      <c r="D4" s="186"/>
      <c r="E4" s="185"/>
      <c r="F4" s="187"/>
      <c r="G4" s="187" t="s">
        <v>1287</v>
      </c>
      <c r="I4" s="126">
        <v>147775000</v>
      </c>
      <c r="J4" s="126"/>
      <c r="K4" s="126">
        <v>30000000</v>
      </c>
    </row>
    <row r="5" spans="1:11" s="188" customFormat="1" ht="15.75">
      <c r="A5" s="942">
        <v>2</v>
      </c>
      <c r="B5" s="942"/>
      <c r="C5" s="189" t="s">
        <v>1288</v>
      </c>
      <c r="D5" s="190"/>
      <c r="E5" s="189"/>
      <c r="F5" s="191"/>
      <c r="G5" s="191" t="s">
        <v>1289</v>
      </c>
      <c r="H5" s="192"/>
      <c r="I5" s="192">
        <v>15000000</v>
      </c>
      <c r="J5" s="192"/>
      <c r="K5" s="192">
        <v>270000</v>
      </c>
    </row>
    <row r="6" spans="1:11" s="188" customFormat="1" ht="15.75">
      <c r="A6" s="938">
        <v>3</v>
      </c>
      <c r="B6" s="938"/>
      <c r="C6" s="185" t="s">
        <v>1290</v>
      </c>
      <c r="D6" s="186"/>
      <c r="E6" s="185"/>
      <c r="F6" s="187"/>
      <c r="G6" s="187" t="s">
        <v>1289</v>
      </c>
      <c r="H6" s="126"/>
      <c r="I6" s="126"/>
      <c r="J6" s="126">
        <v>24000000</v>
      </c>
      <c r="K6" s="193" t="s">
        <v>64</v>
      </c>
    </row>
  </sheetData>
  <mergeCells count="6">
    <mergeCell ref="A6:B6"/>
    <mergeCell ref="A1:K1"/>
    <mergeCell ref="A2:K2"/>
    <mergeCell ref="A3:F3"/>
    <mergeCell ref="A4:B4"/>
    <mergeCell ref="A5:B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80" zoomScaleNormal="80" workbookViewId="0">
      <selection activeCell="H18" sqref="H18"/>
    </sheetView>
  </sheetViews>
  <sheetFormatPr defaultRowHeight="15"/>
  <cols>
    <col min="1" max="1" width="10.140625" customWidth="1"/>
    <col min="2" max="2" width="15.42578125" customWidth="1"/>
    <col min="3" max="3" width="30.85546875" customWidth="1"/>
    <col min="4" max="4" width="66" customWidth="1"/>
    <col min="5" max="5" width="23.140625" customWidth="1"/>
    <col min="6" max="6" width="18.7109375" customWidth="1"/>
    <col min="7" max="7" width="18.42578125" customWidth="1"/>
    <col min="8" max="9" width="16.5703125" customWidth="1"/>
    <col min="10" max="10" width="17.140625" customWidth="1"/>
    <col min="11" max="11" width="16.5703125" customWidth="1"/>
    <col min="12" max="13" width="17" customWidth="1"/>
    <col min="14" max="14" width="10.42578125" customWidth="1"/>
    <col min="15" max="16" width="16.140625" customWidth="1"/>
  </cols>
  <sheetData>
    <row r="1" spans="1:17" ht="15.75">
      <c r="B1" s="81" t="s">
        <v>26</v>
      </c>
      <c r="C1" s="795" t="s">
        <v>928</v>
      </c>
      <c r="D1" s="797"/>
      <c r="E1" s="82"/>
      <c r="I1" s="40"/>
    </row>
    <row r="2" spans="1:17" ht="15.75">
      <c r="B2" s="81" t="s">
        <v>28</v>
      </c>
      <c r="C2" s="848">
        <v>43434</v>
      </c>
      <c r="D2" s="849"/>
      <c r="E2" s="83"/>
      <c r="G2" s="40"/>
      <c r="H2" s="41"/>
      <c r="I2" s="40"/>
      <c r="J2" s="40"/>
      <c r="M2" s="639"/>
    </row>
    <row r="3" spans="1:17" ht="31.5">
      <c r="B3" s="81" t="s">
        <v>29</v>
      </c>
      <c r="C3" s="815" t="s">
        <v>2011</v>
      </c>
      <c r="D3" s="816"/>
      <c r="E3" s="84"/>
    </row>
    <row r="4" spans="1:17" ht="15.75">
      <c r="B4" s="85"/>
      <c r="C4" s="86"/>
      <c r="D4" s="87"/>
      <c r="E4" s="87"/>
    </row>
    <row r="5" spans="1:17">
      <c r="A5" s="817" t="s">
        <v>30</v>
      </c>
      <c r="B5" s="856" t="s">
        <v>31</v>
      </c>
      <c r="C5" s="856" t="s">
        <v>32</v>
      </c>
      <c r="D5" s="856" t="s">
        <v>33</v>
      </c>
      <c r="E5" s="856" t="s">
        <v>34</v>
      </c>
      <c r="F5" s="856" t="s">
        <v>1</v>
      </c>
      <c r="G5" s="856" t="s">
        <v>929</v>
      </c>
      <c r="H5" s="817" t="s">
        <v>36</v>
      </c>
      <c r="I5" s="943" t="s">
        <v>37</v>
      </c>
      <c r="J5" s="856" t="s">
        <v>38</v>
      </c>
      <c r="K5" s="817" t="s">
        <v>3</v>
      </c>
      <c r="L5" s="817" t="s">
        <v>5</v>
      </c>
      <c r="M5" s="817" t="s">
        <v>7</v>
      </c>
      <c r="N5" s="817" t="s">
        <v>39</v>
      </c>
    </row>
    <row r="6" spans="1:17">
      <c r="A6" s="818"/>
      <c r="B6" s="856"/>
      <c r="C6" s="856"/>
      <c r="D6" s="856"/>
      <c r="E6" s="856"/>
      <c r="F6" s="856"/>
      <c r="G6" s="856"/>
      <c r="H6" s="818"/>
      <c r="I6" s="944"/>
      <c r="J6" s="856"/>
      <c r="K6" s="818"/>
      <c r="L6" s="818"/>
      <c r="M6" s="818"/>
      <c r="N6" s="818"/>
    </row>
    <row r="7" spans="1:17" s="87" customFormat="1">
      <c r="A7" s="819"/>
      <c r="B7" s="856"/>
      <c r="C7" s="856"/>
      <c r="D7" s="856"/>
      <c r="E7" s="856"/>
      <c r="F7" s="856"/>
      <c r="G7" s="856"/>
      <c r="H7" s="819"/>
      <c r="I7" s="945"/>
      <c r="J7" s="856"/>
      <c r="K7" s="819"/>
      <c r="L7" s="819"/>
      <c r="M7" s="819"/>
      <c r="N7" s="819"/>
    </row>
    <row r="8" spans="1:17" ht="45">
      <c r="A8" s="103">
        <v>1</v>
      </c>
      <c r="B8" s="103" t="s">
        <v>930</v>
      </c>
      <c r="C8" s="51" t="s">
        <v>931</v>
      </c>
      <c r="D8" s="101" t="s">
        <v>932</v>
      </c>
      <c r="E8" s="51" t="s">
        <v>933</v>
      </c>
      <c r="F8" s="139">
        <v>1425000</v>
      </c>
      <c r="G8" s="500">
        <v>1425000</v>
      </c>
      <c r="H8" s="640">
        <v>43708</v>
      </c>
      <c r="I8" s="641">
        <v>1</v>
      </c>
      <c r="J8" s="641">
        <v>0</v>
      </c>
      <c r="K8" s="140">
        <f>48744.5+1000000</f>
        <v>1048744.5</v>
      </c>
      <c r="L8" s="141">
        <v>132528.57999999999</v>
      </c>
      <c r="M8" s="139">
        <f>G8-K8-L8</f>
        <v>243726.92</v>
      </c>
      <c r="N8" s="100" t="s">
        <v>355</v>
      </c>
    </row>
    <row r="9" spans="1:17" ht="75">
      <c r="A9" s="103">
        <v>2</v>
      </c>
      <c r="B9" s="103" t="s">
        <v>934</v>
      </c>
      <c r="C9" s="51" t="s">
        <v>935</v>
      </c>
      <c r="D9" s="51" t="s">
        <v>936</v>
      </c>
      <c r="E9" s="51" t="s">
        <v>937</v>
      </c>
      <c r="F9" s="139">
        <v>2000000</v>
      </c>
      <c r="G9" s="500">
        <v>2000000</v>
      </c>
      <c r="H9" s="640">
        <v>43220</v>
      </c>
      <c r="I9" s="641">
        <v>1</v>
      </c>
      <c r="J9" s="641">
        <v>1</v>
      </c>
      <c r="K9" s="499"/>
      <c r="L9" s="499">
        <v>2000000</v>
      </c>
      <c r="M9" s="139">
        <f t="shared" ref="M9:M13" si="0">G9-K9-L9</f>
        <v>0</v>
      </c>
      <c r="N9" s="103" t="s">
        <v>355</v>
      </c>
      <c r="Q9" s="642"/>
    </row>
    <row r="10" spans="1:17" s="87" customFormat="1" ht="45">
      <c r="A10" s="100">
        <v>3</v>
      </c>
      <c r="B10" s="100" t="s">
        <v>938</v>
      </c>
      <c r="C10" s="101" t="s">
        <v>939</v>
      </c>
      <c r="D10" s="101" t="s">
        <v>940</v>
      </c>
      <c r="E10" s="101" t="s">
        <v>933</v>
      </c>
      <c r="F10" s="139">
        <v>2000000</v>
      </c>
      <c r="G10" s="139">
        <v>2000000</v>
      </c>
      <c r="H10" s="640">
        <v>43708</v>
      </c>
      <c r="I10" s="244">
        <v>1</v>
      </c>
      <c r="J10" s="244">
        <v>0</v>
      </c>
      <c r="K10" s="142">
        <f>1000000-L10</f>
        <v>808159.4</v>
      </c>
      <c r="L10" s="142">
        <v>191840.6</v>
      </c>
      <c r="M10" s="139">
        <f>G10-K10-L10</f>
        <v>1000000.0000000001</v>
      </c>
      <c r="N10" s="100" t="s">
        <v>355</v>
      </c>
    </row>
    <row r="11" spans="1:17" ht="45">
      <c r="A11" s="103">
        <v>4</v>
      </c>
      <c r="B11" s="103" t="s">
        <v>943</v>
      </c>
      <c r="C11" s="51" t="s">
        <v>931</v>
      </c>
      <c r="D11" s="101" t="s">
        <v>944</v>
      </c>
      <c r="E11" s="51" t="s">
        <v>933</v>
      </c>
      <c r="F11" s="139">
        <v>575000</v>
      </c>
      <c r="G11" s="500">
        <v>575000</v>
      </c>
      <c r="H11" s="640">
        <v>43708</v>
      </c>
      <c r="I11" s="641" t="s">
        <v>81</v>
      </c>
      <c r="J11" s="641" t="s">
        <v>81</v>
      </c>
      <c r="K11" s="141">
        <f>3766.05+130001.16-120839.4+71.52+984.18</f>
        <v>13983.509999999998</v>
      </c>
      <c r="L11" s="141">
        <f>226286.88+43910.42</f>
        <v>270197.3</v>
      </c>
      <c r="M11" s="139">
        <f t="shared" si="0"/>
        <v>290819.19</v>
      </c>
      <c r="N11" s="100" t="s">
        <v>355</v>
      </c>
    </row>
    <row r="12" spans="1:17" ht="30">
      <c r="A12" s="103">
        <v>5</v>
      </c>
      <c r="B12" s="103" t="s">
        <v>945</v>
      </c>
      <c r="C12" s="51" t="s">
        <v>941</v>
      </c>
      <c r="D12" s="51" t="s">
        <v>946</v>
      </c>
      <c r="E12" s="51" t="s">
        <v>933</v>
      </c>
      <c r="F12" s="143">
        <v>204000</v>
      </c>
      <c r="G12" s="500">
        <v>204000</v>
      </c>
      <c r="H12" s="640">
        <v>43708</v>
      </c>
      <c r="I12" s="641">
        <v>0</v>
      </c>
      <c r="J12" s="641">
        <v>0</v>
      </c>
      <c r="K12" s="499">
        <v>0</v>
      </c>
      <c r="L12" s="499">
        <v>0</v>
      </c>
      <c r="M12" s="139">
        <f t="shared" si="0"/>
        <v>204000</v>
      </c>
      <c r="N12" s="100" t="s">
        <v>355</v>
      </c>
    </row>
    <row r="13" spans="1:17" s="40" customFormat="1" ht="30.75" thickBot="1">
      <c r="A13" s="103">
        <v>6</v>
      </c>
      <c r="B13" s="103" t="s">
        <v>947</v>
      </c>
      <c r="C13" s="51" t="s">
        <v>942</v>
      </c>
      <c r="D13" s="51" t="s">
        <v>948</v>
      </c>
      <c r="E13" s="51" t="s">
        <v>933</v>
      </c>
      <c r="F13" s="143">
        <v>146000</v>
      </c>
      <c r="G13" s="500">
        <v>146000</v>
      </c>
      <c r="H13" s="640">
        <v>43708</v>
      </c>
      <c r="I13" s="641">
        <v>0</v>
      </c>
      <c r="J13" s="641">
        <v>0</v>
      </c>
      <c r="K13" s="141">
        <v>0</v>
      </c>
      <c r="L13" s="141">
        <v>0</v>
      </c>
      <c r="M13" s="139">
        <f t="shared" si="0"/>
        <v>146000</v>
      </c>
      <c r="N13" s="100" t="s">
        <v>355</v>
      </c>
    </row>
    <row r="14" spans="1:17" s="40" customFormat="1" ht="16.5" thickBot="1">
      <c r="B14" s="511"/>
      <c r="C14" s="512"/>
      <c r="D14" s="512"/>
      <c r="E14" s="513" t="s">
        <v>52</v>
      </c>
      <c r="F14" s="514">
        <f>SUM(F8:F13)</f>
        <v>6350000</v>
      </c>
      <c r="G14" s="514">
        <f>SUM(G8:G13)</f>
        <v>6350000</v>
      </c>
      <c r="H14" s="516"/>
      <c r="I14" s="517"/>
      <c r="J14" s="517"/>
      <c r="K14" s="514">
        <f>SUM(K8:K13)</f>
        <v>1870887.41</v>
      </c>
      <c r="L14" s="514">
        <f>SUM(L8:L13)</f>
        <v>2594566.48</v>
      </c>
      <c r="M14" s="514">
        <f>SUM(M8:M13)</f>
        <v>1884546.11</v>
      </c>
      <c r="N14" s="516"/>
    </row>
    <row r="15" spans="1:17" s="40" customFormat="1" ht="15.75">
      <c r="B15" s="511"/>
      <c r="C15" s="518"/>
      <c r="D15" s="518"/>
      <c r="E15" s="518"/>
      <c r="F15" s="518"/>
      <c r="G15" s="518"/>
      <c r="H15" s="518"/>
      <c r="I15" s="518"/>
      <c r="J15" s="643"/>
      <c r="K15" s="518"/>
    </row>
    <row r="16" spans="1:17" s="40" customFormat="1">
      <c r="B16" s="511"/>
      <c r="C16" s="519"/>
      <c r="D16" s="519"/>
      <c r="E16" s="519"/>
      <c r="F16" s="519"/>
      <c r="G16" s="519"/>
      <c r="H16" s="519"/>
      <c r="I16" s="519"/>
      <c r="J16" s="519"/>
    </row>
    <row r="17" spans="1:14" s="40" customFormat="1">
      <c r="B17" s="511"/>
      <c r="C17" s="519"/>
      <c r="D17" s="519"/>
      <c r="E17" s="519"/>
      <c r="F17" s="519"/>
      <c r="G17" s="519"/>
      <c r="H17" s="519"/>
      <c r="I17" s="519"/>
      <c r="J17" s="519"/>
    </row>
    <row r="18" spans="1:14" s="40" customFormat="1">
      <c r="B18" s="511"/>
      <c r="C18" s="512"/>
      <c r="D18" s="512"/>
      <c r="E18" s="512"/>
      <c r="F18" s="512"/>
      <c r="G18" s="512"/>
      <c r="H18" s="512"/>
      <c r="I18" s="512"/>
      <c r="J18" s="512"/>
    </row>
    <row r="19" spans="1:14" s="40" customFormat="1">
      <c r="C19" s="519"/>
      <c r="D19" s="519"/>
      <c r="E19" s="519"/>
      <c r="F19" s="519"/>
      <c r="G19" s="519"/>
      <c r="H19" s="519"/>
      <c r="I19" s="519"/>
      <c r="J19" s="519"/>
    </row>
    <row r="20" spans="1:14" s="40" customFormat="1">
      <c r="C20" s="512"/>
      <c r="D20" s="512"/>
      <c r="E20" s="512"/>
      <c r="F20" s="512"/>
      <c r="G20" s="512"/>
      <c r="H20" s="512"/>
      <c r="I20" s="512"/>
      <c r="J20" s="512"/>
    </row>
    <row r="21" spans="1:14" s="40" customFormat="1">
      <c r="C21" s="512"/>
      <c r="D21" s="512"/>
      <c r="E21" s="512"/>
      <c r="F21" s="512"/>
      <c r="G21" s="512"/>
      <c r="H21" s="512"/>
      <c r="I21" s="512"/>
      <c r="J21" s="512"/>
    </row>
    <row r="22" spans="1:14">
      <c r="A22" s="40"/>
      <c r="B22" s="40"/>
      <c r="C22" s="512"/>
      <c r="D22" s="512"/>
      <c r="E22" s="512"/>
      <c r="F22" s="512"/>
      <c r="G22" s="512"/>
      <c r="H22" s="512"/>
      <c r="I22" s="512"/>
      <c r="J22" s="512"/>
      <c r="K22" s="40"/>
      <c r="L22" s="40"/>
      <c r="M22" s="40"/>
      <c r="N22" s="40"/>
    </row>
    <row r="23" spans="1:14">
      <c r="A23" s="40"/>
      <c r="B23" s="40"/>
      <c r="C23" s="512"/>
      <c r="D23" s="512"/>
      <c r="E23" s="512"/>
      <c r="F23" s="512"/>
      <c r="G23" s="512"/>
      <c r="H23" s="512"/>
      <c r="I23" s="512"/>
      <c r="J23" s="512"/>
      <c r="K23" s="40"/>
      <c r="L23" s="40"/>
      <c r="M23" s="40"/>
      <c r="N23" s="40"/>
    </row>
    <row r="24" spans="1:14">
      <c r="A24" s="40"/>
      <c r="B24" s="40"/>
      <c r="C24" s="512"/>
      <c r="D24" s="512"/>
      <c r="E24" s="512"/>
      <c r="F24" s="512"/>
      <c r="G24" s="512"/>
      <c r="H24" s="512"/>
      <c r="I24" s="512"/>
      <c r="J24" s="512"/>
      <c r="K24" s="40"/>
      <c r="L24" s="40"/>
      <c r="M24" s="40"/>
      <c r="N24" s="40"/>
    </row>
    <row r="25" spans="1:14">
      <c r="A25" s="40"/>
      <c r="B25" s="40"/>
      <c r="C25" s="512"/>
      <c r="D25" s="512"/>
      <c r="E25" s="512"/>
      <c r="F25" s="512"/>
      <c r="G25" s="512"/>
      <c r="H25" s="512"/>
      <c r="I25" s="512"/>
      <c r="J25" s="512"/>
      <c r="K25" s="40"/>
      <c r="L25" s="40"/>
      <c r="M25" s="40"/>
      <c r="N25" s="40"/>
    </row>
    <row r="26" spans="1:14">
      <c r="A26" s="40"/>
      <c r="B26" s="40"/>
      <c r="C26" s="40"/>
      <c r="D26" s="40"/>
      <c r="E26" s="40"/>
      <c r="F26" s="40"/>
      <c r="G26" s="40"/>
      <c r="H26" s="40"/>
      <c r="I26" s="40"/>
      <c r="J26" s="40"/>
      <c r="K26" s="40"/>
      <c r="L26" s="40"/>
      <c r="M26" s="40"/>
      <c r="N26" s="40"/>
    </row>
    <row r="27" spans="1:14">
      <c r="A27" s="40"/>
      <c r="B27" s="40"/>
      <c r="C27" s="40"/>
      <c r="D27" s="40"/>
      <c r="E27" s="40"/>
      <c r="F27" s="40"/>
      <c r="G27" s="40"/>
      <c r="H27" s="40"/>
      <c r="I27" s="40"/>
      <c r="J27" s="40"/>
      <c r="K27" s="40"/>
      <c r="L27" s="40"/>
      <c r="M27" s="40"/>
      <c r="N27" s="40"/>
    </row>
  </sheetData>
  <mergeCells count="17">
    <mergeCell ref="C1:D1"/>
    <mergeCell ref="C2:D2"/>
    <mergeCell ref="C3:D3"/>
    <mergeCell ref="A5:A7"/>
    <mergeCell ref="B5:B7"/>
    <mergeCell ref="C5:C7"/>
    <mergeCell ref="D5:D7"/>
    <mergeCell ref="K5:K7"/>
    <mergeCell ref="L5:L7"/>
    <mergeCell ref="M5:M7"/>
    <mergeCell ref="N5:N7"/>
    <mergeCell ref="E5:E7"/>
    <mergeCell ref="F5:F7"/>
    <mergeCell ref="G5:G7"/>
    <mergeCell ref="H5:H7"/>
    <mergeCell ref="I5:I7"/>
    <mergeCell ref="J5:J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zoomScale="90" zoomScaleNormal="90" workbookViewId="0"/>
  </sheetViews>
  <sheetFormatPr defaultRowHeight="15"/>
  <cols>
    <col min="1" max="1" width="13" customWidth="1"/>
    <col min="2" max="2" width="17.85546875" customWidth="1"/>
    <col min="3" max="3" width="30.85546875" customWidth="1"/>
    <col min="4" max="4" width="66" customWidth="1"/>
    <col min="5" max="5" width="23.140625" customWidth="1"/>
    <col min="6" max="6" width="18.7109375" customWidth="1"/>
    <col min="7" max="7" width="18.42578125" customWidth="1"/>
    <col min="8" max="9" width="16.5703125" customWidth="1"/>
    <col min="10" max="10" width="17.140625" customWidth="1"/>
    <col min="11" max="11" width="16.5703125" customWidth="1"/>
    <col min="12" max="14" width="17" customWidth="1"/>
    <col min="15" max="15" width="15.5703125" customWidth="1"/>
    <col min="16" max="16" width="14.85546875" customWidth="1"/>
    <col min="17" max="17" width="12.42578125" bestFit="1" customWidth="1"/>
    <col min="18" max="18" width="10" customWidth="1"/>
    <col min="19" max="19" width="16.28515625" customWidth="1"/>
    <col min="20" max="21" width="16.140625" customWidth="1"/>
  </cols>
  <sheetData>
    <row r="1" spans="1:14" ht="15.75">
      <c r="B1" s="81" t="s">
        <v>26</v>
      </c>
      <c r="C1" s="795" t="s">
        <v>928</v>
      </c>
      <c r="D1" s="797"/>
      <c r="E1" s="82"/>
      <c r="I1" s="40"/>
    </row>
    <row r="2" spans="1:14" ht="15.75">
      <c r="B2" s="81" t="s">
        <v>28</v>
      </c>
      <c r="C2" s="848">
        <v>43434</v>
      </c>
      <c r="D2" s="849"/>
      <c r="E2" s="83"/>
      <c r="G2" s="40"/>
      <c r="H2" s="41"/>
      <c r="I2" s="40"/>
      <c r="J2" s="40"/>
      <c r="M2" s="42"/>
    </row>
    <row r="3" spans="1:14" ht="15.75">
      <c r="B3" s="81" t="s">
        <v>29</v>
      </c>
      <c r="C3" s="815" t="s">
        <v>2011</v>
      </c>
      <c r="D3" s="816"/>
      <c r="E3" s="84"/>
    </row>
    <row r="4" spans="1:14" ht="15.75">
      <c r="B4" s="85"/>
      <c r="C4" s="86"/>
      <c r="D4" s="87"/>
      <c r="E4" s="87"/>
    </row>
    <row r="5" spans="1:14">
      <c r="A5" s="817" t="s">
        <v>30</v>
      </c>
      <c r="B5" s="820" t="s">
        <v>336</v>
      </c>
      <c r="C5" s="821"/>
      <c r="D5" s="821"/>
      <c r="E5" s="821"/>
      <c r="F5" s="821"/>
      <c r="G5" s="821"/>
      <c r="H5" s="821"/>
      <c r="I5" s="821"/>
      <c r="J5" s="821"/>
      <c r="K5" s="821"/>
      <c r="L5" s="821"/>
      <c r="M5" s="821"/>
      <c r="N5" s="822"/>
    </row>
    <row r="6" spans="1:14">
      <c r="A6" s="818"/>
      <c r="B6" s="823"/>
      <c r="C6" s="824"/>
      <c r="D6" s="824"/>
      <c r="E6" s="824"/>
      <c r="F6" s="824"/>
      <c r="G6" s="824"/>
      <c r="H6" s="824"/>
      <c r="I6" s="824"/>
      <c r="J6" s="824"/>
      <c r="K6" s="824"/>
      <c r="L6" s="824"/>
      <c r="M6" s="824"/>
      <c r="N6" s="825"/>
    </row>
    <row r="7" spans="1:14" s="87" customFormat="1">
      <c r="A7" s="819"/>
      <c r="B7" s="826"/>
      <c r="C7" s="827"/>
      <c r="D7" s="827"/>
      <c r="E7" s="827"/>
      <c r="F7" s="827"/>
      <c r="G7" s="827"/>
      <c r="H7" s="827"/>
      <c r="I7" s="827"/>
      <c r="J7" s="827"/>
      <c r="K7" s="827"/>
      <c r="L7" s="827"/>
      <c r="M7" s="827"/>
      <c r="N7" s="828"/>
    </row>
    <row r="8" spans="1:14" s="87" customFormat="1">
      <c r="A8" s="100" t="s">
        <v>2012</v>
      </c>
      <c r="B8" s="795" t="s">
        <v>949</v>
      </c>
      <c r="C8" s="796"/>
      <c r="D8" s="796"/>
      <c r="E8" s="796"/>
      <c r="F8" s="796"/>
      <c r="G8" s="796"/>
      <c r="H8" s="796"/>
      <c r="I8" s="796"/>
      <c r="J8" s="796"/>
      <c r="K8" s="796"/>
      <c r="L8" s="796"/>
      <c r="M8" s="796"/>
      <c r="N8" s="797"/>
    </row>
    <row r="9" spans="1:14">
      <c r="A9" s="103">
        <v>2</v>
      </c>
      <c r="B9" s="795" t="s">
        <v>2013</v>
      </c>
      <c r="C9" s="796"/>
      <c r="D9" s="796"/>
      <c r="E9" s="796"/>
      <c r="F9" s="796"/>
      <c r="G9" s="796"/>
      <c r="H9" s="796"/>
      <c r="I9" s="796"/>
      <c r="J9" s="796"/>
      <c r="K9" s="796"/>
      <c r="L9" s="796"/>
      <c r="M9" s="796"/>
      <c r="N9" s="797"/>
    </row>
    <row r="10" spans="1:14">
      <c r="A10" s="103">
        <v>3</v>
      </c>
      <c r="B10" s="795" t="s">
        <v>950</v>
      </c>
      <c r="C10" s="796"/>
      <c r="D10" s="796"/>
      <c r="E10" s="796"/>
      <c r="F10" s="796"/>
      <c r="G10" s="796"/>
      <c r="H10" s="796"/>
      <c r="I10" s="796"/>
      <c r="J10" s="796"/>
      <c r="K10" s="796"/>
      <c r="L10" s="796"/>
      <c r="M10" s="796"/>
      <c r="N10" s="797"/>
    </row>
    <row r="11" spans="1:14">
      <c r="A11" s="103">
        <v>5</v>
      </c>
      <c r="B11" s="795" t="s">
        <v>951</v>
      </c>
      <c r="C11" s="796"/>
      <c r="D11" s="796"/>
      <c r="E11" s="796"/>
      <c r="F11" s="796"/>
      <c r="G11" s="796"/>
      <c r="H11" s="796"/>
      <c r="I11" s="796"/>
      <c r="J11" s="796"/>
      <c r="K11" s="796"/>
      <c r="L11" s="796"/>
      <c r="M11" s="796"/>
      <c r="N11" s="797"/>
    </row>
    <row r="12" spans="1:14">
      <c r="A12" s="103">
        <v>6</v>
      </c>
      <c r="B12" s="795" t="s">
        <v>952</v>
      </c>
      <c r="C12" s="796"/>
      <c r="D12" s="796"/>
      <c r="E12" s="796"/>
      <c r="F12" s="796"/>
      <c r="G12" s="796"/>
      <c r="H12" s="796"/>
      <c r="I12" s="796"/>
      <c r="J12" s="796"/>
      <c r="K12" s="796"/>
      <c r="L12" s="796"/>
      <c r="M12" s="796"/>
      <c r="N12" s="797"/>
    </row>
  </sheetData>
  <mergeCells count="10">
    <mergeCell ref="A5:A7"/>
    <mergeCell ref="B5:N7"/>
    <mergeCell ref="B8:N8"/>
    <mergeCell ref="B9:N9"/>
    <mergeCell ref="B10:N10"/>
    <mergeCell ref="B11:N11"/>
    <mergeCell ref="B12:N12"/>
    <mergeCell ref="C1:D1"/>
    <mergeCell ref="C2:D2"/>
    <mergeCell ref="C3:D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50" zoomScaleNormal="50" workbookViewId="0">
      <selection activeCell="B8" sqref="B8"/>
    </sheetView>
  </sheetViews>
  <sheetFormatPr defaultColWidth="51.140625" defaultRowHeight="15"/>
  <cols>
    <col min="1" max="1" width="23.42578125" style="87" customWidth="1"/>
    <col min="2" max="2" width="32.5703125" style="87" customWidth="1"/>
    <col min="3" max="4" width="51.140625" style="87"/>
    <col min="5" max="5" width="33.42578125" style="87" customWidth="1"/>
    <col min="6" max="6" width="28.28515625" style="87" customWidth="1"/>
    <col min="7" max="7" width="34" style="87" customWidth="1"/>
    <col min="8" max="8" width="37.7109375" style="87" customWidth="1"/>
    <col min="9" max="9" width="29.7109375" style="87" customWidth="1"/>
    <col min="10" max="10" width="36.85546875" style="87" customWidth="1"/>
    <col min="11" max="11" width="36" style="87" customWidth="1"/>
    <col min="12" max="12" width="31.42578125" style="87" customWidth="1"/>
    <col min="13" max="13" width="36.5703125" style="87" customWidth="1"/>
    <col min="14" max="16384" width="51.140625" style="87"/>
  </cols>
  <sheetData>
    <row r="1" spans="1:14" ht="18.75">
      <c r="A1" s="712"/>
      <c r="B1" s="707" t="s">
        <v>26</v>
      </c>
      <c r="C1" s="953" t="s">
        <v>2043</v>
      </c>
      <c r="D1" s="954"/>
      <c r="E1" s="708"/>
      <c r="F1" s="712"/>
      <c r="G1" s="712"/>
      <c r="H1" s="712"/>
      <c r="I1" s="729"/>
      <c r="J1" s="712"/>
      <c r="K1" s="712"/>
      <c r="L1" s="712"/>
      <c r="M1" s="712"/>
      <c r="N1" s="712"/>
    </row>
    <row r="2" spans="1:14" ht="18.75">
      <c r="A2" s="712"/>
      <c r="B2" s="707" t="s">
        <v>28</v>
      </c>
      <c r="C2" s="955">
        <v>43452</v>
      </c>
      <c r="D2" s="956"/>
      <c r="E2" s="709"/>
      <c r="F2" s="712"/>
      <c r="G2" s="729"/>
      <c r="H2" s="730"/>
      <c r="I2" s="729"/>
      <c r="J2" s="729"/>
      <c r="K2" s="712"/>
      <c r="L2" s="712"/>
      <c r="M2" s="731"/>
      <c r="N2" s="712"/>
    </row>
    <row r="3" spans="1:14" ht="18.75">
      <c r="A3" s="712"/>
      <c r="B3" s="707" t="s">
        <v>29</v>
      </c>
      <c r="C3" s="953" t="s">
        <v>2044</v>
      </c>
      <c r="D3" s="954"/>
      <c r="E3" s="708"/>
      <c r="F3" s="712"/>
      <c r="G3" s="712"/>
      <c r="H3" s="712"/>
      <c r="I3" s="712"/>
      <c r="J3" s="712"/>
      <c r="K3" s="712"/>
      <c r="L3" s="712"/>
      <c r="M3" s="712"/>
      <c r="N3" s="712"/>
    </row>
    <row r="4" spans="1:14" ht="18.75">
      <c r="A4" s="712"/>
      <c r="B4" s="710"/>
      <c r="C4" s="711"/>
      <c r="D4" s="712"/>
      <c r="E4" s="712"/>
      <c r="F4" s="712"/>
      <c r="G4" s="712"/>
      <c r="H4" s="712"/>
      <c r="I4" s="712"/>
      <c r="J4" s="712"/>
      <c r="K4" s="712"/>
      <c r="L4" s="712"/>
      <c r="M4" s="712"/>
      <c r="N4" s="712"/>
    </row>
    <row r="5" spans="1:14" ht="25.5" customHeight="1">
      <c r="A5" s="946" t="s">
        <v>30</v>
      </c>
      <c r="B5" s="949" t="s">
        <v>31</v>
      </c>
      <c r="C5" s="949" t="s">
        <v>32</v>
      </c>
      <c r="D5" s="949" t="s">
        <v>33</v>
      </c>
      <c r="E5" s="949" t="s">
        <v>34</v>
      </c>
      <c r="F5" s="949" t="s">
        <v>1</v>
      </c>
      <c r="G5" s="949" t="s">
        <v>2045</v>
      </c>
      <c r="H5" s="946" t="s">
        <v>36</v>
      </c>
      <c r="I5" s="950" t="s">
        <v>37</v>
      </c>
      <c r="J5" s="949" t="s">
        <v>38</v>
      </c>
      <c r="K5" s="946" t="s">
        <v>3</v>
      </c>
      <c r="L5" s="946" t="s">
        <v>5</v>
      </c>
      <c r="M5" s="946" t="s">
        <v>7</v>
      </c>
      <c r="N5" s="946" t="s">
        <v>39</v>
      </c>
    </row>
    <row r="6" spans="1:14" ht="25.5" customHeight="1">
      <c r="A6" s="947"/>
      <c r="B6" s="949"/>
      <c r="C6" s="949"/>
      <c r="D6" s="949"/>
      <c r="E6" s="949"/>
      <c r="F6" s="949"/>
      <c r="G6" s="949"/>
      <c r="H6" s="947"/>
      <c r="I6" s="951"/>
      <c r="J6" s="949"/>
      <c r="K6" s="947"/>
      <c r="L6" s="947"/>
      <c r="M6" s="947"/>
      <c r="N6" s="947"/>
    </row>
    <row r="7" spans="1:14" ht="25.5" customHeight="1">
      <c r="A7" s="948"/>
      <c r="B7" s="949"/>
      <c r="C7" s="949"/>
      <c r="D7" s="949"/>
      <c r="E7" s="949"/>
      <c r="F7" s="949"/>
      <c r="G7" s="949"/>
      <c r="H7" s="948"/>
      <c r="I7" s="952"/>
      <c r="J7" s="949"/>
      <c r="K7" s="948"/>
      <c r="L7" s="948"/>
      <c r="M7" s="948"/>
      <c r="N7" s="948"/>
    </row>
    <row r="8" spans="1:14" ht="93.75">
      <c r="A8" s="713">
        <v>1</v>
      </c>
      <c r="B8" s="713" t="s">
        <v>2046</v>
      </c>
      <c r="C8" s="714" t="s">
        <v>2047</v>
      </c>
      <c r="D8" s="715" t="s">
        <v>2048</v>
      </c>
      <c r="E8" s="713" t="s">
        <v>2049</v>
      </c>
      <c r="F8" s="716">
        <v>1250000</v>
      </c>
      <c r="G8" s="717">
        <v>1250000</v>
      </c>
      <c r="H8" s="718">
        <v>2019</v>
      </c>
      <c r="I8" s="719">
        <v>0.9</v>
      </c>
      <c r="J8" s="719">
        <v>0.1</v>
      </c>
      <c r="K8" s="720">
        <v>161654.5</v>
      </c>
      <c r="L8" s="720">
        <v>78689</v>
      </c>
      <c r="M8" s="721">
        <f>G8-K8-L8</f>
        <v>1009656.5</v>
      </c>
      <c r="N8" s="722" t="s">
        <v>2050</v>
      </c>
    </row>
    <row r="9" spans="1:14" ht="93.75">
      <c r="A9" s="713">
        <v>2</v>
      </c>
      <c r="B9" s="713" t="s">
        <v>2051</v>
      </c>
      <c r="C9" s="714" t="s">
        <v>2052</v>
      </c>
      <c r="D9" s="718" t="s">
        <v>2048</v>
      </c>
      <c r="E9" s="713" t="s">
        <v>2049</v>
      </c>
      <c r="F9" s="723">
        <v>1250000</v>
      </c>
      <c r="G9" s="732">
        <v>1250000</v>
      </c>
      <c r="H9" s="718">
        <v>2019</v>
      </c>
      <c r="I9" s="719">
        <v>0.9</v>
      </c>
      <c r="J9" s="719">
        <v>0.05</v>
      </c>
      <c r="K9" s="724">
        <v>0</v>
      </c>
      <c r="L9" s="724">
        <v>0</v>
      </c>
      <c r="M9" s="721">
        <f t="shared" ref="M9:M17" si="0">G9-K9-L9</f>
        <v>1250000</v>
      </c>
      <c r="N9" s="722" t="s">
        <v>2053</v>
      </c>
    </row>
    <row r="10" spans="1:14" ht="112.5">
      <c r="A10" s="713">
        <v>3</v>
      </c>
      <c r="B10" s="713" t="s">
        <v>2054</v>
      </c>
      <c r="C10" s="714" t="s">
        <v>2055</v>
      </c>
      <c r="D10" s="718" t="s">
        <v>2056</v>
      </c>
      <c r="E10" s="713" t="s">
        <v>2049</v>
      </c>
      <c r="F10" s="723">
        <v>2200000</v>
      </c>
      <c r="G10" s="732">
        <v>2200000</v>
      </c>
      <c r="H10" s="733">
        <v>43252</v>
      </c>
      <c r="I10" s="719">
        <v>0.95</v>
      </c>
      <c r="J10" s="719">
        <v>0.45</v>
      </c>
      <c r="K10" s="724">
        <v>0</v>
      </c>
      <c r="L10" s="724">
        <v>288760</v>
      </c>
      <c r="M10" s="721">
        <f t="shared" si="0"/>
        <v>1911240</v>
      </c>
      <c r="N10" s="722" t="s">
        <v>2057</v>
      </c>
    </row>
    <row r="11" spans="1:14" ht="18.75">
      <c r="A11" s="713"/>
      <c r="B11" s="713"/>
      <c r="C11" s="725"/>
      <c r="D11" s="725"/>
      <c r="E11" s="725"/>
      <c r="F11" s="723"/>
      <c r="G11" s="723"/>
      <c r="H11" s="734"/>
      <c r="I11" s="734"/>
      <c r="J11" s="734"/>
      <c r="K11" s="726"/>
      <c r="L11" s="726"/>
      <c r="M11" s="716">
        <f t="shared" si="0"/>
        <v>0</v>
      </c>
      <c r="N11" s="725"/>
    </row>
    <row r="12" spans="1:14" ht="18.75">
      <c r="A12" s="713"/>
      <c r="B12" s="713"/>
      <c r="C12" s="725"/>
      <c r="D12" s="725"/>
      <c r="E12" s="725"/>
      <c r="F12" s="723"/>
      <c r="G12" s="723"/>
      <c r="H12" s="735"/>
      <c r="I12" s="735"/>
      <c r="J12" s="735"/>
      <c r="K12" s="726"/>
      <c r="L12" s="726"/>
      <c r="M12" s="716">
        <f t="shared" si="0"/>
        <v>0</v>
      </c>
      <c r="N12" s="713"/>
    </row>
    <row r="13" spans="1:14" ht="18.75">
      <c r="A13" s="725"/>
      <c r="B13" s="736"/>
      <c r="C13" s="736"/>
      <c r="D13" s="725"/>
      <c r="E13" s="725"/>
      <c r="F13" s="725"/>
      <c r="G13" s="725"/>
      <c r="H13" s="725"/>
      <c r="I13" s="725"/>
      <c r="J13" s="725"/>
      <c r="K13" s="737"/>
      <c r="L13" s="737"/>
      <c r="M13" s="716">
        <f t="shared" si="0"/>
        <v>0</v>
      </c>
      <c r="N13" s="725"/>
    </row>
    <row r="14" spans="1:14" ht="18.75">
      <c r="A14" s="713"/>
      <c r="B14" s="713"/>
      <c r="C14" s="725"/>
      <c r="D14" s="725"/>
      <c r="E14" s="725"/>
      <c r="F14" s="723"/>
      <c r="G14" s="723"/>
      <c r="H14" s="735"/>
      <c r="I14" s="735"/>
      <c r="J14" s="735"/>
      <c r="K14" s="726"/>
      <c r="L14" s="726"/>
      <c r="M14" s="716">
        <f t="shared" si="0"/>
        <v>0</v>
      </c>
      <c r="N14" s="725"/>
    </row>
    <row r="15" spans="1:14" ht="18.75">
      <c r="A15" s="725"/>
      <c r="B15" s="713"/>
      <c r="C15" s="725"/>
      <c r="D15" s="725"/>
      <c r="E15" s="725"/>
      <c r="F15" s="725"/>
      <c r="G15" s="738"/>
      <c r="H15" s="725"/>
      <c r="I15" s="725"/>
      <c r="J15" s="725"/>
      <c r="K15" s="737"/>
      <c r="L15" s="737"/>
      <c r="M15" s="716">
        <f t="shared" si="0"/>
        <v>0</v>
      </c>
      <c r="N15" s="725"/>
    </row>
    <row r="16" spans="1:14" ht="19.5" thickBot="1">
      <c r="A16" s="725"/>
      <c r="B16" s="736"/>
      <c r="C16" s="736"/>
      <c r="D16" s="725"/>
      <c r="E16" s="739"/>
      <c r="F16" s="739"/>
      <c r="G16" s="739"/>
      <c r="H16" s="725"/>
      <c r="I16" s="739"/>
      <c r="J16" s="739"/>
      <c r="K16" s="740"/>
      <c r="L16" s="740"/>
      <c r="M16" s="727">
        <f t="shared" si="0"/>
        <v>0</v>
      </c>
      <c r="N16" s="739"/>
    </row>
    <row r="17" spans="1:14" ht="19.5" thickBot="1">
      <c r="A17" s="729"/>
      <c r="B17" s="741"/>
      <c r="C17" s="729"/>
      <c r="D17" s="729"/>
      <c r="E17" s="742" t="s">
        <v>52</v>
      </c>
      <c r="F17" s="743">
        <f>SUM(F8:F16)</f>
        <v>4700000</v>
      </c>
      <c r="G17" s="744">
        <f>SUM(G8:G16)</f>
        <v>4700000</v>
      </c>
      <c r="H17" s="745"/>
      <c r="I17" s="746"/>
      <c r="J17" s="746"/>
      <c r="K17" s="743">
        <f>SUM(K8:K16)</f>
        <v>161654.5</v>
      </c>
      <c r="L17" s="744">
        <f>SUM(L8:L16)</f>
        <v>367449</v>
      </c>
      <c r="M17" s="728">
        <f t="shared" si="0"/>
        <v>4170896.5</v>
      </c>
      <c r="N17" s="745"/>
    </row>
  </sheetData>
  <mergeCells count="17">
    <mergeCell ref="C1:D1"/>
    <mergeCell ref="C2:D2"/>
    <mergeCell ref="C3:D3"/>
    <mergeCell ref="A5:A7"/>
    <mergeCell ref="B5:B7"/>
    <mergeCell ref="C5:C7"/>
    <mergeCell ref="D5:D7"/>
    <mergeCell ref="K5:K7"/>
    <mergeCell ref="L5:L7"/>
    <mergeCell ref="M5:M7"/>
    <mergeCell ref="N5:N7"/>
    <mergeCell ref="E5:E7"/>
    <mergeCell ref="F5:F7"/>
    <mergeCell ref="G5:G7"/>
    <mergeCell ref="H5:H7"/>
    <mergeCell ref="I5:I7"/>
    <mergeCell ref="J5:J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70" zoomScaleNormal="70" workbookViewId="0"/>
  </sheetViews>
  <sheetFormatPr defaultRowHeight="15"/>
  <cols>
    <col min="1" max="1" width="10.140625" customWidth="1"/>
    <col min="2" max="2" width="15.42578125" customWidth="1"/>
    <col min="3" max="3" width="30.85546875" customWidth="1"/>
    <col min="4" max="4" width="66" customWidth="1"/>
    <col min="5" max="5" width="23.140625" customWidth="1"/>
    <col min="6" max="6" width="18.7109375" customWidth="1"/>
    <col min="7" max="7" width="18.42578125" customWidth="1"/>
    <col min="8" max="9" width="16.5703125" customWidth="1"/>
    <col min="10" max="10" width="17.140625" customWidth="1"/>
    <col min="11" max="11" width="16.5703125" customWidth="1"/>
    <col min="12" max="13" width="17" customWidth="1"/>
    <col min="14" max="14" width="34.42578125" customWidth="1"/>
    <col min="15" max="15" width="14.85546875" customWidth="1"/>
    <col min="16" max="16" width="12.42578125" bestFit="1" customWidth="1"/>
    <col min="17" max="17" width="10" customWidth="1"/>
    <col min="18" max="18" width="16.28515625" customWidth="1"/>
    <col min="19" max="20" width="16.140625" customWidth="1"/>
  </cols>
  <sheetData>
    <row r="1" spans="1:14" ht="15.75">
      <c r="B1" s="81" t="s">
        <v>26</v>
      </c>
      <c r="C1" s="795" t="s">
        <v>953</v>
      </c>
      <c r="D1" s="797"/>
      <c r="E1" s="82"/>
      <c r="I1" s="40"/>
      <c r="M1" s="40"/>
    </row>
    <row r="2" spans="1:14" ht="15.75">
      <c r="B2" s="81" t="s">
        <v>28</v>
      </c>
      <c r="C2" s="813">
        <v>43449</v>
      </c>
      <c r="D2" s="814"/>
      <c r="E2" s="83"/>
      <c r="G2" s="40"/>
      <c r="H2" s="41"/>
      <c r="I2" s="40"/>
      <c r="J2" s="40"/>
      <c r="M2" s="42" t="s">
        <v>473</v>
      </c>
    </row>
    <row r="3" spans="1:14" ht="31.5">
      <c r="B3" s="81" t="s">
        <v>29</v>
      </c>
      <c r="C3" s="815" t="s">
        <v>954</v>
      </c>
      <c r="D3" s="816"/>
      <c r="E3" s="84"/>
      <c r="M3" s="40"/>
    </row>
    <row r="4" spans="1:14" ht="15.75">
      <c r="B4" s="85"/>
      <c r="C4" s="86"/>
      <c r="D4" s="87"/>
      <c r="E4" s="87"/>
    </row>
    <row r="5" spans="1:14">
      <c r="A5" s="817" t="s">
        <v>30</v>
      </c>
      <c r="B5" s="856" t="s">
        <v>31</v>
      </c>
      <c r="C5" s="856" t="s">
        <v>32</v>
      </c>
      <c r="D5" s="856" t="s">
        <v>33</v>
      </c>
      <c r="E5" s="856" t="s">
        <v>34</v>
      </c>
      <c r="F5" s="856" t="s">
        <v>1</v>
      </c>
      <c r="G5" s="856" t="s">
        <v>345</v>
      </c>
      <c r="H5" s="817" t="s">
        <v>36</v>
      </c>
      <c r="I5" s="943" t="s">
        <v>37</v>
      </c>
      <c r="J5" s="856" t="s">
        <v>38</v>
      </c>
      <c r="K5" s="817" t="s">
        <v>3</v>
      </c>
      <c r="L5" s="817" t="s">
        <v>5</v>
      </c>
      <c r="M5" s="817" t="s">
        <v>7</v>
      </c>
      <c r="N5" s="817" t="s">
        <v>39</v>
      </c>
    </row>
    <row r="6" spans="1:14">
      <c r="A6" s="818"/>
      <c r="B6" s="856"/>
      <c r="C6" s="856"/>
      <c r="D6" s="856"/>
      <c r="E6" s="856"/>
      <c r="F6" s="856"/>
      <c r="G6" s="856"/>
      <c r="H6" s="818"/>
      <c r="I6" s="944"/>
      <c r="J6" s="856"/>
      <c r="K6" s="818"/>
      <c r="L6" s="818"/>
      <c r="M6" s="818"/>
      <c r="N6" s="818"/>
    </row>
    <row r="7" spans="1:14" s="87" customFormat="1">
      <c r="A7" s="819"/>
      <c r="B7" s="856"/>
      <c r="C7" s="856"/>
      <c r="D7" s="856"/>
      <c r="E7" s="856"/>
      <c r="F7" s="856"/>
      <c r="G7" s="856"/>
      <c r="H7" s="819"/>
      <c r="I7" s="945"/>
      <c r="J7" s="856"/>
      <c r="K7" s="819"/>
      <c r="L7" s="819"/>
      <c r="M7" s="819"/>
      <c r="N7" s="819"/>
    </row>
    <row r="8" spans="1:14" ht="165">
      <c r="A8" s="103">
        <v>1</v>
      </c>
      <c r="B8" s="103" t="s">
        <v>955</v>
      </c>
      <c r="C8" s="51" t="s">
        <v>956</v>
      </c>
      <c r="D8" s="101" t="s">
        <v>1549</v>
      </c>
      <c r="E8" s="101" t="s">
        <v>957</v>
      </c>
      <c r="F8" s="143">
        <v>623772</v>
      </c>
      <c r="G8" s="143">
        <v>623772</v>
      </c>
      <c r="H8" s="102">
        <v>43708</v>
      </c>
      <c r="I8" s="244">
        <v>0.1</v>
      </c>
      <c r="J8" s="244">
        <f>L8/G8</f>
        <v>0</v>
      </c>
      <c r="K8" s="142">
        <v>10415</v>
      </c>
      <c r="L8" s="142">
        <v>0</v>
      </c>
      <c r="M8" s="139">
        <f t="shared" ref="M8:M11" si="0">G8-K8-L8</f>
        <v>613357</v>
      </c>
      <c r="N8" s="144" t="s">
        <v>1550</v>
      </c>
    </row>
    <row r="9" spans="1:14" s="87" customFormat="1" ht="180">
      <c r="A9" s="100">
        <v>1</v>
      </c>
      <c r="B9" s="100" t="s">
        <v>955</v>
      </c>
      <c r="C9" s="145" t="s">
        <v>956</v>
      </c>
      <c r="D9" s="101" t="s">
        <v>958</v>
      </c>
      <c r="E9" s="101" t="s">
        <v>957</v>
      </c>
      <c r="F9" s="139">
        <v>776228</v>
      </c>
      <c r="G9" s="143">
        <v>776228</v>
      </c>
      <c r="H9" s="102">
        <v>43677</v>
      </c>
      <c r="I9" s="244">
        <v>1</v>
      </c>
      <c r="J9" s="244">
        <v>0.03</v>
      </c>
      <c r="K9" s="142">
        <v>14741</v>
      </c>
      <c r="L9" s="142">
        <v>22111</v>
      </c>
      <c r="M9" s="139">
        <f t="shared" si="0"/>
        <v>739376</v>
      </c>
      <c r="N9" s="144" t="s">
        <v>2014</v>
      </c>
    </row>
    <row r="10" spans="1:14" ht="60">
      <c r="A10" s="103">
        <v>2</v>
      </c>
      <c r="B10" s="103" t="s">
        <v>955</v>
      </c>
      <c r="C10" s="51" t="s">
        <v>959</v>
      </c>
      <c r="D10" s="101" t="s">
        <v>960</v>
      </c>
      <c r="E10" s="101" t="s">
        <v>961</v>
      </c>
      <c r="F10" s="139">
        <v>186193</v>
      </c>
      <c r="G10" s="139">
        <v>186193</v>
      </c>
      <c r="H10" s="102">
        <v>43708</v>
      </c>
      <c r="I10" s="244">
        <v>0</v>
      </c>
      <c r="J10" s="244">
        <v>0</v>
      </c>
      <c r="K10" s="142">
        <v>0</v>
      </c>
      <c r="L10" s="142">
        <v>186193</v>
      </c>
      <c r="M10" s="139">
        <f t="shared" si="0"/>
        <v>0</v>
      </c>
      <c r="N10" s="144" t="s">
        <v>2015</v>
      </c>
    </row>
    <row r="11" spans="1:14" s="40" customFormat="1" ht="180.75" thickBot="1">
      <c r="A11" s="103">
        <v>2</v>
      </c>
      <c r="B11" s="103" t="s">
        <v>955</v>
      </c>
      <c r="C11" s="51" t="s">
        <v>959</v>
      </c>
      <c r="D11" s="146" t="s">
        <v>962</v>
      </c>
      <c r="E11" s="146" t="s">
        <v>961</v>
      </c>
      <c r="F11" s="147">
        <v>213807</v>
      </c>
      <c r="G11" s="139">
        <v>213807</v>
      </c>
      <c r="H11" s="102">
        <v>43708</v>
      </c>
      <c r="I11" s="244">
        <v>0</v>
      </c>
      <c r="J11" s="244">
        <v>0</v>
      </c>
      <c r="K11" s="142">
        <v>0</v>
      </c>
      <c r="L11" s="142">
        <v>0</v>
      </c>
      <c r="M11" s="148">
        <f t="shared" si="0"/>
        <v>213807</v>
      </c>
      <c r="N11" s="144" t="s">
        <v>2016</v>
      </c>
    </row>
    <row r="12" spans="1:14" s="40" customFormat="1" ht="16.5" thickBot="1">
      <c r="B12" s="511"/>
      <c r="C12" s="512"/>
      <c r="D12" s="644" t="s">
        <v>52</v>
      </c>
      <c r="E12" s="645"/>
      <c r="F12" s="514">
        <f>SUM(F8:F11)</f>
        <v>1800000</v>
      </c>
      <c r="G12" s="515">
        <f>SUM(G8:G11)</f>
        <v>1800000</v>
      </c>
      <c r="H12" s="517"/>
      <c r="I12" s="517"/>
      <c r="K12" s="514">
        <f>SUM(K8:K11)</f>
        <v>25156</v>
      </c>
      <c r="L12" s="515">
        <f>SUM(L8:L11)</f>
        <v>208304</v>
      </c>
      <c r="M12" s="149">
        <f>G12-K12-L12</f>
        <v>1566540</v>
      </c>
    </row>
    <row r="13" spans="1:14" s="40" customFormat="1" ht="15.75">
      <c r="B13" s="511"/>
      <c r="C13" s="518"/>
      <c r="D13" s="518"/>
      <c r="E13" s="518"/>
      <c r="F13" s="518"/>
      <c r="G13" s="518"/>
      <c r="H13" s="518"/>
      <c r="I13" s="518"/>
      <c r="J13" s="518"/>
    </row>
    <row r="14" spans="1:14" s="40" customFormat="1">
      <c r="B14" s="511"/>
      <c r="C14" s="519"/>
      <c r="D14" s="519"/>
      <c r="E14" s="519"/>
      <c r="F14" s="646">
        <f>SUM(F12:F13)</f>
        <v>1800000</v>
      </c>
      <c r="G14" s="519"/>
      <c r="H14" s="519"/>
      <c r="I14" s="519"/>
    </row>
    <row r="15" spans="1:14" s="40" customFormat="1">
      <c r="B15" s="511"/>
      <c r="C15" s="519"/>
      <c r="D15" s="519"/>
      <c r="E15" s="519"/>
      <c r="F15" s="519"/>
      <c r="G15" s="519"/>
      <c r="H15" s="519"/>
      <c r="I15" s="519"/>
    </row>
    <row r="16" spans="1:14" s="40" customFormat="1">
      <c r="B16" s="511"/>
      <c r="C16" s="512"/>
      <c r="D16" s="512"/>
      <c r="E16" s="512"/>
      <c r="F16" s="512"/>
      <c r="G16" s="512"/>
      <c r="H16" s="512"/>
      <c r="I16" s="512"/>
    </row>
    <row r="17" spans="1:13" s="40" customFormat="1">
      <c r="C17" s="519"/>
      <c r="D17" s="519"/>
      <c r="E17" s="519"/>
      <c r="F17" s="519"/>
      <c r="G17" s="519"/>
      <c r="H17" s="519"/>
      <c r="I17" s="519"/>
    </row>
    <row r="18" spans="1:13" s="40" customFormat="1">
      <c r="C18" s="512"/>
      <c r="D18" s="512"/>
      <c r="E18" s="512"/>
      <c r="F18" s="512"/>
      <c r="G18" s="512"/>
      <c r="H18" s="512"/>
      <c r="I18" s="512"/>
    </row>
    <row r="19" spans="1:13" s="40" customFormat="1">
      <c r="C19" s="512"/>
      <c r="D19" s="512"/>
      <c r="E19" s="512"/>
      <c r="F19" s="512"/>
      <c r="G19" s="512"/>
      <c r="H19" s="512"/>
      <c r="I19" s="512"/>
    </row>
    <row r="20" spans="1:13">
      <c r="A20" s="40"/>
      <c r="B20" s="40"/>
      <c r="C20" s="512"/>
      <c r="D20" s="512"/>
      <c r="E20" s="512"/>
      <c r="F20" s="512"/>
      <c r="G20" s="512"/>
      <c r="H20" s="512"/>
      <c r="I20" s="512"/>
      <c r="J20" s="40"/>
      <c r="K20" s="40"/>
      <c r="L20" s="40"/>
      <c r="M20" s="40"/>
    </row>
    <row r="21" spans="1:13">
      <c r="A21" s="40"/>
      <c r="B21" s="40"/>
      <c r="C21" s="512"/>
      <c r="D21" s="512"/>
      <c r="E21" s="512"/>
      <c r="F21" s="512"/>
      <c r="G21" s="512"/>
      <c r="H21" s="512"/>
      <c r="I21" s="512"/>
      <c r="J21" s="40"/>
      <c r="K21" s="40"/>
      <c r="L21" s="40"/>
      <c r="M21" s="40"/>
    </row>
    <row r="22" spans="1:13">
      <c r="A22" s="40"/>
      <c r="B22" s="40"/>
      <c r="C22" s="512"/>
      <c r="D22" s="512"/>
      <c r="E22" s="512"/>
      <c r="F22" s="512"/>
      <c r="G22" s="512"/>
      <c r="H22" s="512"/>
      <c r="I22" s="512"/>
      <c r="J22" s="40"/>
      <c r="K22" s="40"/>
      <c r="L22" s="40"/>
      <c r="M22" s="40"/>
    </row>
    <row r="23" spans="1:13">
      <c r="A23" s="40"/>
      <c r="B23" s="40"/>
      <c r="C23" s="512"/>
      <c r="D23" s="512"/>
      <c r="E23" s="512"/>
      <c r="F23" s="512"/>
      <c r="G23" s="512"/>
      <c r="H23" s="512"/>
      <c r="I23" s="512"/>
      <c r="J23" s="40"/>
      <c r="K23" s="40"/>
      <c r="L23" s="40"/>
      <c r="M23" s="40"/>
    </row>
    <row r="24" spans="1:13">
      <c r="A24" s="40"/>
      <c r="B24" s="40"/>
      <c r="C24" s="40"/>
      <c r="D24" s="40"/>
      <c r="E24" s="40"/>
      <c r="F24" s="40"/>
      <c r="G24" s="40"/>
      <c r="H24" s="40"/>
      <c r="I24" s="40"/>
      <c r="J24" s="40"/>
      <c r="K24" s="40"/>
      <c r="L24" s="40"/>
      <c r="M24" s="40"/>
    </row>
    <row r="25" spans="1:13">
      <c r="A25" s="40"/>
      <c r="B25" s="40"/>
      <c r="C25" s="40"/>
      <c r="D25" s="40"/>
      <c r="E25" s="40"/>
      <c r="F25" s="40"/>
      <c r="G25" s="40"/>
      <c r="H25" s="40"/>
      <c r="I25" s="40"/>
      <c r="J25" s="40"/>
      <c r="K25" s="40"/>
      <c r="L25" s="40"/>
      <c r="M25" s="40"/>
    </row>
  </sheetData>
  <mergeCells count="17">
    <mergeCell ref="C1:D1"/>
    <mergeCell ref="C2:D2"/>
    <mergeCell ref="C3:D3"/>
    <mergeCell ref="A5:A7"/>
    <mergeCell ref="B5:B7"/>
    <mergeCell ref="C5:C7"/>
    <mergeCell ref="D5:D7"/>
    <mergeCell ref="K5:K7"/>
    <mergeCell ref="L5:L7"/>
    <mergeCell ref="M5:M7"/>
    <mergeCell ref="N5:N7"/>
    <mergeCell ref="E5:E7"/>
    <mergeCell ref="F5:F7"/>
    <mergeCell ref="G5:G7"/>
    <mergeCell ref="H5:H7"/>
    <mergeCell ref="I5:I7"/>
    <mergeCell ref="J5:J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2"/>
  <sheetViews>
    <sheetView topLeftCell="B1" zoomScale="80" zoomScaleNormal="80" workbookViewId="0">
      <selection activeCell="B1" sqref="B1"/>
    </sheetView>
  </sheetViews>
  <sheetFormatPr defaultRowHeight="15"/>
  <cols>
    <col min="1" max="1" width="17.5703125" style="647" hidden="1" customWidth="1"/>
    <col min="2" max="2" width="16.5703125" style="647" customWidth="1"/>
    <col min="3" max="3" width="30.85546875" style="647" customWidth="1"/>
    <col min="4" max="4" width="53.140625" style="647" customWidth="1"/>
    <col min="5" max="5" width="23.140625" style="647" customWidth="1"/>
    <col min="6" max="6" width="21.5703125" style="649" customWidth="1"/>
    <col min="7" max="7" width="22.42578125" style="647" customWidth="1"/>
    <col min="8" max="9" width="16.5703125" style="647" customWidth="1"/>
    <col min="10" max="10" width="17.140625" style="647" customWidth="1"/>
    <col min="11" max="11" width="19" style="647" customWidth="1"/>
    <col min="12" max="12" width="23.140625" style="647" customWidth="1"/>
    <col min="13" max="13" width="20.28515625" style="647" customWidth="1"/>
    <col min="14" max="14" width="49.28515625" style="647" customWidth="1"/>
    <col min="15" max="15" width="12.42578125" style="647" bestFit="1" customWidth="1"/>
    <col min="16" max="16384" width="9.140625" style="647"/>
  </cols>
  <sheetData>
    <row r="1" spans="1:14" ht="23.25" customHeight="1">
      <c r="B1" s="81" t="s">
        <v>26</v>
      </c>
      <c r="C1" s="829" t="s">
        <v>963</v>
      </c>
      <c r="D1" s="831"/>
      <c r="E1" s="648"/>
      <c r="I1" s="650"/>
    </row>
    <row r="2" spans="1:14" ht="23.25" customHeight="1">
      <c r="B2" s="81" t="s">
        <v>28</v>
      </c>
      <c r="C2" s="962">
        <v>43434</v>
      </c>
      <c r="D2" s="963"/>
      <c r="E2" s="651"/>
      <c r="G2" s="650"/>
      <c r="H2" s="41"/>
      <c r="I2" s="650"/>
      <c r="J2" s="650"/>
      <c r="M2" s="42"/>
    </row>
    <row r="3" spans="1:14" ht="33.6" customHeight="1">
      <c r="B3" s="81" t="s">
        <v>29</v>
      </c>
      <c r="C3" s="451" t="s">
        <v>964</v>
      </c>
      <c r="D3" s="452"/>
      <c r="E3" s="652"/>
    </row>
    <row r="4" spans="1:14" ht="9" customHeight="1" thickBot="1">
      <c r="B4" s="653"/>
      <c r="C4" s="654"/>
      <c r="D4" s="655"/>
      <c r="E4" s="655"/>
    </row>
    <row r="5" spans="1:14" ht="15.75" customHeight="1">
      <c r="A5" s="964" t="s">
        <v>965</v>
      </c>
      <c r="B5" s="958" t="s">
        <v>31</v>
      </c>
      <c r="C5" s="958" t="s">
        <v>32</v>
      </c>
      <c r="D5" s="958" t="s">
        <v>33</v>
      </c>
      <c r="E5" s="958" t="s">
        <v>34</v>
      </c>
      <c r="F5" s="959" t="s">
        <v>1</v>
      </c>
      <c r="G5" s="958" t="s">
        <v>35</v>
      </c>
      <c r="H5" s="957" t="s">
        <v>36</v>
      </c>
      <c r="I5" s="961" t="s">
        <v>37</v>
      </c>
      <c r="J5" s="958" t="s">
        <v>38</v>
      </c>
      <c r="K5" s="957" t="s">
        <v>3</v>
      </c>
      <c r="L5" s="957" t="s">
        <v>5</v>
      </c>
      <c r="M5" s="957" t="s">
        <v>7</v>
      </c>
      <c r="N5" s="958" t="s">
        <v>39</v>
      </c>
    </row>
    <row r="6" spans="1:14" ht="15.75" customHeight="1">
      <c r="A6" s="965"/>
      <c r="B6" s="856"/>
      <c r="C6" s="856"/>
      <c r="D6" s="856"/>
      <c r="E6" s="856"/>
      <c r="F6" s="960"/>
      <c r="G6" s="856"/>
      <c r="H6" s="818"/>
      <c r="I6" s="944"/>
      <c r="J6" s="856"/>
      <c r="K6" s="818"/>
      <c r="L6" s="818"/>
      <c r="M6" s="818"/>
      <c r="N6" s="856"/>
    </row>
    <row r="7" spans="1:14" s="655" customFormat="1" ht="38.25" customHeight="1">
      <c r="A7" s="965"/>
      <c r="B7" s="856"/>
      <c r="C7" s="856"/>
      <c r="D7" s="856"/>
      <c r="E7" s="856"/>
      <c r="F7" s="960"/>
      <c r="G7" s="856"/>
      <c r="H7" s="819"/>
      <c r="I7" s="945"/>
      <c r="J7" s="856"/>
      <c r="K7" s="819"/>
      <c r="L7" s="819"/>
      <c r="M7" s="819"/>
      <c r="N7" s="856"/>
    </row>
    <row r="8" spans="1:14" ht="40.15" customHeight="1">
      <c r="A8" s="656">
        <v>1</v>
      </c>
      <c r="B8" s="657" t="s">
        <v>966</v>
      </c>
      <c r="C8" s="658" t="s">
        <v>967</v>
      </c>
      <c r="D8" s="658" t="s">
        <v>968</v>
      </c>
      <c r="E8" s="659" t="s">
        <v>957</v>
      </c>
      <c r="F8" s="147">
        <v>80100</v>
      </c>
      <c r="G8" s="147">
        <v>1070300</v>
      </c>
      <c r="H8" s="660" t="s">
        <v>243</v>
      </c>
      <c r="I8" s="244">
        <v>1</v>
      </c>
      <c r="J8" s="661">
        <v>0.87156334672521718</v>
      </c>
      <c r="K8" s="500">
        <v>125096.54000000004</v>
      </c>
      <c r="L8" s="500">
        <v>932834.25</v>
      </c>
      <c r="M8" s="139">
        <f t="shared" ref="M8:M49" si="0">G8-K8-L8</f>
        <v>12369.209999999963</v>
      </c>
      <c r="N8" s="657"/>
    </row>
    <row r="9" spans="1:14" ht="40.15" customHeight="1">
      <c r="A9" s="656">
        <v>1</v>
      </c>
      <c r="B9" s="657" t="s">
        <v>969</v>
      </c>
      <c r="C9" s="658" t="s">
        <v>970</v>
      </c>
      <c r="D9" s="658" t="s">
        <v>971</v>
      </c>
      <c r="E9" s="659" t="s">
        <v>957</v>
      </c>
      <c r="F9" s="147">
        <v>1502187</v>
      </c>
      <c r="G9" s="147">
        <v>1489834</v>
      </c>
      <c r="H9" s="660" t="s">
        <v>243</v>
      </c>
      <c r="I9" s="244">
        <v>1</v>
      </c>
      <c r="J9" s="661">
        <v>0</v>
      </c>
      <c r="K9" s="500">
        <v>0</v>
      </c>
      <c r="L9" s="500">
        <v>0</v>
      </c>
      <c r="M9" s="139">
        <f t="shared" si="0"/>
        <v>1489834</v>
      </c>
      <c r="N9" s="657"/>
    </row>
    <row r="10" spans="1:14" ht="40.15" customHeight="1">
      <c r="A10" s="656">
        <v>1</v>
      </c>
      <c r="B10" s="657" t="s">
        <v>972</v>
      </c>
      <c r="C10" s="658" t="s">
        <v>970</v>
      </c>
      <c r="D10" s="658" t="s">
        <v>973</v>
      </c>
      <c r="E10" s="659" t="s">
        <v>957</v>
      </c>
      <c r="F10" s="147"/>
      <c r="G10" s="147">
        <v>533366.65</v>
      </c>
      <c r="H10" s="660" t="s">
        <v>243</v>
      </c>
      <c r="I10" s="244">
        <v>1</v>
      </c>
      <c r="J10" s="661">
        <v>0</v>
      </c>
      <c r="K10" s="500">
        <v>11440</v>
      </c>
      <c r="L10" s="500">
        <v>0</v>
      </c>
      <c r="M10" s="139">
        <f t="shared" si="0"/>
        <v>521926.65</v>
      </c>
      <c r="N10" s="657"/>
    </row>
    <row r="11" spans="1:14" ht="40.15" customHeight="1">
      <c r="A11" s="656">
        <v>1</v>
      </c>
      <c r="B11" s="657" t="s">
        <v>974</v>
      </c>
      <c r="C11" s="658" t="s">
        <v>975</v>
      </c>
      <c r="D11" s="658" t="s">
        <v>976</v>
      </c>
      <c r="E11" s="659" t="s">
        <v>957</v>
      </c>
      <c r="F11" s="147">
        <v>200000</v>
      </c>
      <c r="G11" s="147">
        <v>0</v>
      </c>
      <c r="H11" s="660" t="s">
        <v>243</v>
      </c>
      <c r="I11" s="244">
        <v>1</v>
      </c>
      <c r="J11" s="661">
        <v>0</v>
      </c>
      <c r="K11" s="500">
        <v>0</v>
      </c>
      <c r="L11" s="500">
        <v>0</v>
      </c>
      <c r="M11" s="139">
        <f t="shared" si="0"/>
        <v>0</v>
      </c>
      <c r="N11" s="657"/>
    </row>
    <row r="12" spans="1:14" ht="40.15" customHeight="1">
      <c r="A12" s="656">
        <v>1</v>
      </c>
      <c r="B12" s="657" t="s">
        <v>977</v>
      </c>
      <c r="C12" s="658" t="s">
        <v>978</v>
      </c>
      <c r="D12" s="658" t="s">
        <v>979</v>
      </c>
      <c r="E12" s="659" t="s">
        <v>957</v>
      </c>
      <c r="F12" s="147">
        <v>2432595.69</v>
      </c>
      <c r="G12" s="147">
        <v>2316758</v>
      </c>
      <c r="H12" s="660" t="s">
        <v>243</v>
      </c>
      <c r="I12" s="244">
        <v>1</v>
      </c>
      <c r="J12" s="661">
        <v>0</v>
      </c>
      <c r="K12" s="500">
        <v>165376</v>
      </c>
      <c r="L12" s="500">
        <v>41344</v>
      </c>
      <c r="M12" s="139">
        <f t="shared" si="0"/>
        <v>2110038</v>
      </c>
      <c r="N12" s="662"/>
    </row>
    <row r="13" spans="1:14" ht="40.15" customHeight="1">
      <c r="A13" s="656">
        <v>1</v>
      </c>
      <c r="B13" s="657" t="s">
        <v>980</v>
      </c>
      <c r="C13" s="658" t="s">
        <v>981</v>
      </c>
      <c r="D13" s="658" t="s">
        <v>982</v>
      </c>
      <c r="E13" s="659" t="s">
        <v>957</v>
      </c>
      <c r="F13" s="147">
        <v>655961.25</v>
      </c>
      <c r="G13" s="147">
        <v>624725</v>
      </c>
      <c r="H13" s="660" t="s">
        <v>243</v>
      </c>
      <c r="I13" s="244">
        <v>1</v>
      </c>
      <c r="J13" s="661">
        <v>0</v>
      </c>
      <c r="K13" s="500">
        <v>24398.44</v>
      </c>
      <c r="L13" s="500">
        <v>31073.41</v>
      </c>
      <c r="M13" s="139">
        <f t="shared" si="0"/>
        <v>569253.15</v>
      </c>
      <c r="N13" s="662"/>
    </row>
    <row r="14" spans="1:14" s="650" customFormat="1" ht="40.15" customHeight="1">
      <c r="A14" s="656">
        <v>1</v>
      </c>
      <c r="B14" s="657" t="s">
        <v>983</v>
      </c>
      <c r="C14" s="658" t="s">
        <v>981</v>
      </c>
      <c r="D14" s="658" t="s">
        <v>984</v>
      </c>
      <c r="E14" s="659" t="s">
        <v>957</v>
      </c>
      <c r="F14" s="147">
        <v>5515938.75</v>
      </c>
      <c r="G14" s="147">
        <v>5253275</v>
      </c>
      <c r="H14" s="660" t="s">
        <v>243</v>
      </c>
      <c r="I14" s="244">
        <v>1</v>
      </c>
      <c r="J14" s="661">
        <v>0</v>
      </c>
      <c r="K14" s="500">
        <v>198298.19</v>
      </c>
      <c r="L14" s="500">
        <v>125874.55</v>
      </c>
      <c r="M14" s="139">
        <f t="shared" si="0"/>
        <v>4929102.26</v>
      </c>
      <c r="N14" s="662"/>
    </row>
    <row r="15" spans="1:14" s="650" customFormat="1" ht="40.15" customHeight="1">
      <c r="A15" s="656">
        <v>1</v>
      </c>
      <c r="B15" s="657" t="s">
        <v>985</v>
      </c>
      <c r="C15" s="658" t="s">
        <v>981</v>
      </c>
      <c r="D15" s="658" t="s">
        <v>986</v>
      </c>
      <c r="E15" s="659" t="s">
        <v>957</v>
      </c>
      <c r="F15" s="147">
        <v>3081366.75</v>
      </c>
      <c r="G15" s="147">
        <v>2934635</v>
      </c>
      <c r="H15" s="660" t="s">
        <v>243</v>
      </c>
      <c r="I15" s="244">
        <v>1</v>
      </c>
      <c r="J15" s="661">
        <v>0</v>
      </c>
      <c r="K15" s="500">
        <v>87777</v>
      </c>
      <c r="L15" s="500">
        <v>107283</v>
      </c>
      <c r="M15" s="139">
        <f t="shared" si="0"/>
        <v>2739575</v>
      </c>
      <c r="N15" s="657"/>
    </row>
    <row r="16" spans="1:14" s="650" customFormat="1" ht="40.15" customHeight="1">
      <c r="A16" s="656">
        <v>1</v>
      </c>
      <c r="B16" s="657" t="s">
        <v>987</v>
      </c>
      <c r="C16" s="658" t="s">
        <v>981</v>
      </c>
      <c r="D16" s="658" t="s">
        <v>988</v>
      </c>
      <c r="E16" s="659" t="s">
        <v>957</v>
      </c>
      <c r="F16" s="663">
        <v>4810165.5</v>
      </c>
      <c r="G16" s="147">
        <v>4581110</v>
      </c>
      <c r="H16" s="660" t="s">
        <v>243</v>
      </c>
      <c r="I16" s="244">
        <v>1</v>
      </c>
      <c r="J16" s="661">
        <v>0</v>
      </c>
      <c r="K16" s="500">
        <v>240423.6</v>
      </c>
      <c r="L16" s="500">
        <v>71215.899999999994</v>
      </c>
      <c r="M16" s="139">
        <f t="shared" si="0"/>
        <v>4269470.5</v>
      </c>
      <c r="N16" s="657"/>
    </row>
    <row r="17" spans="1:14" s="655" customFormat="1" ht="40.15" customHeight="1">
      <c r="A17" s="664">
        <v>1</v>
      </c>
      <c r="B17" s="659" t="s">
        <v>989</v>
      </c>
      <c r="C17" s="658" t="s">
        <v>990</v>
      </c>
      <c r="D17" s="658" t="s">
        <v>991</v>
      </c>
      <c r="E17" s="659" t="s">
        <v>957</v>
      </c>
      <c r="F17" s="147">
        <v>572985.23</v>
      </c>
      <c r="G17" s="147">
        <v>545700</v>
      </c>
      <c r="H17" s="660" t="s">
        <v>243</v>
      </c>
      <c r="I17" s="244">
        <v>1</v>
      </c>
      <c r="J17" s="661">
        <v>0</v>
      </c>
      <c r="K17" s="500">
        <v>50268.15</v>
      </c>
      <c r="L17" s="500">
        <v>8870.85</v>
      </c>
      <c r="M17" s="139">
        <f t="shared" si="0"/>
        <v>486561</v>
      </c>
      <c r="N17" s="662"/>
    </row>
    <row r="18" spans="1:14" ht="40.15" customHeight="1">
      <c r="A18" s="656">
        <v>1</v>
      </c>
      <c r="B18" s="657" t="s">
        <v>992</v>
      </c>
      <c r="C18" s="658" t="s">
        <v>967</v>
      </c>
      <c r="D18" s="658" t="s">
        <v>993</v>
      </c>
      <c r="E18" s="659" t="s">
        <v>957</v>
      </c>
      <c r="F18" s="147">
        <v>3225984.3</v>
      </c>
      <c r="G18" s="147">
        <v>3072366</v>
      </c>
      <c r="H18" s="660" t="s">
        <v>243</v>
      </c>
      <c r="I18" s="244">
        <v>1</v>
      </c>
      <c r="J18" s="661">
        <v>0</v>
      </c>
      <c r="K18" s="500">
        <v>259544</v>
      </c>
      <c r="L18" s="500">
        <v>68694</v>
      </c>
      <c r="M18" s="139">
        <f t="shared" si="0"/>
        <v>2744128</v>
      </c>
      <c r="N18" s="662"/>
    </row>
    <row r="19" spans="1:14" ht="40.15" customHeight="1">
      <c r="A19" s="656">
        <v>1</v>
      </c>
      <c r="B19" s="657" t="s">
        <v>994</v>
      </c>
      <c r="C19" s="658" t="s">
        <v>967</v>
      </c>
      <c r="D19" s="658" t="s">
        <v>995</v>
      </c>
      <c r="E19" s="659" t="s">
        <v>957</v>
      </c>
      <c r="F19" s="147">
        <v>1260000</v>
      </c>
      <c r="G19" s="147">
        <v>1200000</v>
      </c>
      <c r="H19" s="660" t="s">
        <v>243</v>
      </c>
      <c r="I19" s="244">
        <v>0</v>
      </c>
      <c r="J19" s="661">
        <v>0</v>
      </c>
      <c r="K19" s="500">
        <v>0</v>
      </c>
      <c r="L19" s="500">
        <v>0</v>
      </c>
      <c r="M19" s="139">
        <f t="shared" si="0"/>
        <v>1200000</v>
      </c>
      <c r="N19" s="662"/>
    </row>
    <row r="20" spans="1:14" ht="40.15" customHeight="1">
      <c r="A20" s="656">
        <v>1</v>
      </c>
      <c r="B20" s="657" t="s">
        <v>996</v>
      </c>
      <c r="C20" s="658" t="s">
        <v>967</v>
      </c>
      <c r="D20" s="658" t="s">
        <v>982</v>
      </c>
      <c r="E20" s="659" t="s">
        <v>957</v>
      </c>
      <c r="F20" s="147">
        <v>3434026.05</v>
      </c>
      <c r="G20" s="147">
        <v>3270501</v>
      </c>
      <c r="H20" s="660" t="s">
        <v>243</v>
      </c>
      <c r="I20" s="244">
        <v>1</v>
      </c>
      <c r="J20" s="661">
        <v>0</v>
      </c>
      <c r="K20" s="500">
        <v>73806.25</v>
      </c>
      <c r="L20" s="500">
        <v>44283.75</v>
      </c>
      <c r="M20" s="139">
        <f t="shared" si="0"/>
        <v>3152411</v>
      </c>
      <c r="N20" s="662"/>
    </row>
    <row r="21" spans="1:14" ht="40.15" customHeight="1">
      <c r="A21" s="656">
        <v>1</v>
      </c>
      <c r="B21" s="657" t="s">
        <v>997</v>
      </c>
      <c r="C21" s="658" t="s">
        <v>998</v>
      </c>
      <c r="D21" s="658" t="s">
        <v>999</v>
      </c>
      <c r="E21" s="659" t="s">
        <v>957</v>
      </c>
      <c r="F21" s="147">
        <v>3132141.6</v>
      </c>
      <c r="G21" s="147">
        <v>2842713</v>
      </c>
      <c r="H21" s="660" t="s">
        <v>243</v>
      </c>
      <c r="I21" s="244">
        <v>1</v>
      </c>
      <c r="J21" s="661">
        <v>0</v>
      </c>
      <c r="K21" s="500">
        <v>0</v>
      </c>
      <c r="L21" s="500">
        <v>0</v>
      </c>
      <c r="M21" s="139">
        <f t="shared" si="0"/>
        <v>2842713</v>
      </c>
      <c r="N21" s="662"/>
    </row>
    <row r="22" spans="1:14" ht="40.15" customHeight="1">
      <c r="A22" s="656">
        <v>1</v>
      </c>
      <c r="B22" s="657" t="s">
        <v>1000</v>
      </c>
      <c r="C22" s="658" t="s">
        <v>998</v>
      </c>
      <c r="D22" s="658" t="s">
        <v>1001</v>
      </c>
      <c r="E22" s="659" t="s">
        <v>957</v>
      </c>
      <c r="F22" s="147">
        <v>2462341.35</v>
      </c>
      <c r="G22" s="147">
        <v>2345087</v>
      </c>
      <c r="H22" s="660" t="s">
        <v>243</v>
      </c>
      <c r="I22" s="244">
        <v>1</v>
      </c>
      <c r="J22" s="661">
        <v>0</v>
      </c>
      <c r="K22" s="500">
        <v>79641.899999999994</v>
      </c>
      <c r="L22" s="500">
        <v>97340.1</v>
      </c>
      <c r="M22" s="139">
        <f t="shared" si="0"/>
        <v>2168105</v>
      </c>
      <c r="N22" s="662"/>
    </row>
    <row r="23" spans="1:14" ht="40.15" customHeight="1">
      <c r="A23" s="656">
        <v>1</v>
      </c>
      <c r="B23" s="657" t="s">
        <v>1002</v>
      </c>
      <c r="C23" s="658" t="s">
        <v>998</v>
      </c>
      <c r="D23" s="658" t="s">
        <v>1003</v>
      </c>
      <c r="E23" s="659" t="s">
        <v>957</v>
      </c>
      <c r="F23" s="147">
        <v>590110.5</v>
      </c>
      <c r="G23" s="147">
        <v>502751</v>
      </c>
      <c r="H23" s="660" t="s">
        <v>243</v>
      </c>
      <c r="I23" s="244">
        <v>1</v>
      </c>
      <c r="J23" s="661">
        <v>1</v>
      </c>
      <c r="K23" s="500">
        <v>0</v>
      </c>
      <c r="L23" s="500">
        <v>502751</v>
      </c>
      <c r="M23" s="139">
        <f t="shared" si="0"/>
        <v>0</v>
      </c>
      <c r="N23" s="662"/>
    </row>
    <row r="24" spans="1:14" ht="40.15" customHeight="1">
      <c r="A24" s="656">
        <v>1</v>
      </c>
      <c r="B24" s="657" t="s">
        <v>1004</v>
      </c>
      <c r="C24" s="658" t="s">
        <v>998</v>
      </c>
      <c r="D24" s="658" t="s">
        <v>1005</v>
      </c>
      <c r="E24" s="659" t="s">
        <v>957</v>
      </c>
      <c r="F24" s="147">
        <v>3456716.55</v>
      </c>
      <c r="G24" s="147">
        <v>3292111</v>
      </c>
      <c r="H24" s="660" t="s">
        <v>243</v>
      </c>
      <c r="I24" s="244">
        <v>1</v>
      </c>
      <c r="J24" s="661">
        <v>0</v>
      </c>
      <c r="K24" s="500">
        <v>212421</v>
      </c>
      <c r="L24" s="500">
        <v>46629</v>
      </c>
      <c r="M24" s="139">
        <f t="shared" si="0"/>
        <v>3033061</v>
      </c>
      <c r="N24" s="662"/>
    </row>
    <row r="25" spans="1:14" ht="40.15" customHeight="1">
      <c r="A25" s="656">
        <v>1</v>
      </c>
      <c r="B25" s="657" t="s">
        <v>1006</v>
      </c>
      <c r="C25" s="658" t="s">
        <v>1007</v>
      </c>
      <c r="D25" s="658" t="s">
        <v>1008</v>
      </c>
      <c r="E25" s="659" t="s">
        <v>957</v>
      </c>
      <c r="F25" s="147">
        <v>5107200</v>
      </c>
      <c r="G25" s="147">
        <v>4864000</v>
      </c>
      <c r="H25" s="660" t="s">
        <v>243</v>
      </c>
      <c r="I25" s="244">
        <v>1</v>
      </c>
      <c r="J25" s="661">
        <v>0</v>
      </c>
      <c r="K25" s="500">
        <v>145500</v>
      </c>
      <c r="L25" s="500">
        <v>222725</v>
      </c>
      <c r="M25" s="139">
        <f t="shared" si="0"/>
        <v>4495775</v>
      </c>
      <c r="N25" s="662"/>
    </row>
    <row r="26" spans="1:14" ht="40.15" customHeight="1">
      <c r="A26" s="656">
        <v>1</v>
      </c>
      <c r="B26" s="657" t="s">
        <v>1009</v>
      </c>
      <c r="C26" s="658" t="s">
        <v>1007</v>
      </c>
      <c r="D26" s="658" t="s">
        <v>1010</v>
      </c>
      <c r="E26" s="659" t="s">
        <v>957</v>
      </c>
      <c r="F26" s="147">
        <v>268800</v>
      </c>
      <c r="G26" s="147">
        <v>256000</v>
      </c>
      <c r="H26" s="660" t="s">
        <v>243</v>
      </c>
      <c r="I26" s="244">
        <v>1</v>
      </c>
      <c r="J26" s="661">
        <v>0</v>
      </c>
      <c r="K26" s="500">
        <v>28384.2</v>
      </c>
      <c r="L26" s="500">
        <v>18922.8</v>
      </c>
      <c r="M26" s="139">
        <f t="shared" si="0"/>
        <v>208693</v>
      </c>
      <c r="N26" s="662"/>
    </row>
    <row r="27" spans="1:14" ht="40.15" customHeight="1">
      <c r="A27" s="656">
        <v>1</v>
      </c>
      <c r="B27" s="657" t="s">
        <v>1011</v>
      </c>
      <c r="C27" s="658" t="s">
        <v>1007</v>
      </c>
      <c r="D27" s="658" t="s">
        <v>1012</v>
      </c>
      <c r="E27" s="659" t="s">
        <v>957</v>
      </c>
      <c r="F27" s="147">
        <v>2100000</v>
      </c>
      <c r="G27" s="147">
        <v>2000000</v>
      </c>
      <c r="H27" s="660" t="s">
        <v>243</v>
      </c>
      <c r="I27" s="244">
        <v>1</v>
      </c>
      <c r="J27" s="661">
        <v>0</v>
      </c>
      <c r="K27" s="500">
        <v>189300</v>
      </c>
      <c r="L27" s="500">
        <v>24975</v>
      </c>
      <c r="M27" s="139">
        <f t="shared" si="0"/>
        <v>1785725</v>
      </c>
      <c r="N27" s="662"/>
    </row>
    <row r="28" spans="1:14" ht="40.15" customHeight="1">
      <c r="A28" s="656">
        <v>1</v>
      </c>
      <c r="B28" s="657" t="s">
        <v>1013</v>
      </c>
      <c r="C28" s="658" t="s">
        <v>1014</v>
      </c>
      <c r="D28" s="658" t="s">
        <v>1008</v>
      </c>
      <c r="E28" s="659" t="s">
        <v>957</v>
      </c>
      <c r="F28" s="147">
        <v>2784091.8</v>
      </c>
      <c r="G28" s="147">
        <v>2651516</v>
      </c>
      <c r="H28" s="660" t="s">
        <v>243</v>
      </c>
      <c r="I28" s="244">
        <v>1</v>
      </c>
      <c r="J28" s="661">
        <v>0</v>
      </c>
      <c r="K28" s="500">
        <v>73462.95</v>
      </c>
      <c r="L28" s="500">
        <v>103428.05</v>
      </c>
      <c r="M28" s="139">
        <f t="shared" si="0"/>
        <v>2474625</v>
      </c>
      <c r="N28" s="662"/>
    </row>
    <row r="29" spans="1:14" ht="40.15" customHeight="1">
      <c r="A29" s="656">
        <v>1</v>
      </c>
      <c r="B29" s="657" t="s">
        <v>1015</v>
      </c>
      <c r="C29" s="658" t="s">
        <v>1014</v>
      </c>
      <c r="D29" s="658" t="s">
        <v>1016</v>
      </c>
      <c r="E29" s="659" t="s">
        <v>957</v>
      </c>
      <c r="F29" s="147">
        <v>400590.75</v>
      </c>
      <c r="G29" s="147">
        <v>381515</v>
      </c>
      <c r="H29" s="660" t="s">
        <v>243</v>
      </c>
      <c r="I29" s="244">
        <v>1</v>
      </c>
      <c r="J29" s="661">
        <v>0</v>
      </c>
      <c r="K29" s="500">
        <v>14379</v>
      </c>
      <c r="L29" s="500">
        <v>40468.5</v>
      </c>
      <c r="M29" s="139">
        <f t="shared" si="0"/>
        <v>326667.5</v>
      </c>
      <c r="N29" s="662"/>
    </row>
    <row r="30" spans="1:14" ht="40.15" customHeight="1">
      <c r="A30" s="656">
        <v>1</v>
      </c>
      <c r="B30" s="657" t="s">
        <v>1017</v>
      </c>
      <c r="C30" s="658" t="s">
        <v>970</v>
      </c>
      <c r="D30" s="658" t="s">
        <v>1018</v>
      </c>
      <c r="E30" s="659" t="s">
        <v>957</v>
      </c>
      <c r="F30" s="147">
        <v>5681688.5999999996</v>
      </c>
      <c r="G30" s="147">
        <v>5411132</v>
      </c>
      <c r="H30" s="660" t="s">
        <v>243</v>
      </c>
      <c r="I30" s="244">
        <v>0.5</v>
      </c>
      <c r="J30" s="661">
        <v>0</v>
      </c>
      <c r="K30" s="500">
        <v>369000</v>
      </c>
      <c r="L30" s="500">
        <v>0</v>
      </c>
      <c r="M30" s="139">
        <f t="shared" si="0"/>
        <v>5042132</v>
      </c>
      <c r="N30" s="662"/>
    </row>
    <row r="31" spans="1:14" ht="40.15" customHeight="1">
      <c r="A31" s="656">
        <v>1</v>
      </c>
      <c r="B31" s="657" t="s">
        <v>1019</v>
      </c>
      <c r="C31" s="658" t="s">
        <v>970</v>
      </c>
      <c r="D31" s="658" t="s">
        <v>1020</v>
      </c>
      <c r="E31" s="659" t="s">
        <v>957</v>
      </c>
      <c r="F31" s="147">
        <v>800625</v>
      </c>
      <c r="G31" s="147">
        <v>0</v>
      </c>
      <c r="H31" s="660" t="s">
        <v>243</v>
      </c>
      <c r="I31" s="244">
        <v>0</v>
      </c>
      <c r="J31" s="661">
        <v>0</v>
      </c>
      <c r="K31" s="500">
        <v>0</v>
      </c>
      <c r="L31" s="500">
        <v>0</v>
      </c>
      <c r="M31" s="139">
        <f t="shared" si="0"/>
        <v>0</v>
      </c>
      <c r="N31" s="662"/>
    </row>
    <row r="32" spans="1:14" ht="40.15" customHeight="1">
      <c r="A32" s="656">
        <v>1</v>
      </c>
      <c r="B32" s="657" t="s">
        <v>1021</v>
      </c>
      <c r="C32" s="658" t="s">
        <v>970</v>
      </c>
      <c r="D32" s="658" t="s">
        <v>1008</v>
      </c>
      <c r="E32" s="659" t="s">
        <v>957</v>
      </c>
      <c r="F32" s="147">
        <v>3990000</v>
      </c>
      <c r="G32" s="147">
        <v>349650</v>
      </c>
      <c r="H32" s="660" t="s">
        <v>243</v>
      </c>
      <c r="I32" s="244">
        <v>1</v>
      </c>
      <c r="J32" s="661">
        <v>0</v>
      </c>
      <c r="K32" s="500">
        <v>276315</v>
      </c>
      <c r="L32" s="500">
        <v>73335</v>
      </c>
      <c r="M32" s="139">
        <f t="shared" si="0"/>
        <v>0</v>
      </c>
      <c r="N32" s="662"/>
    </row>
    <row r="33" spans="1:14" ht="40.15" customHeight="1">
      <c r="A33" s="656">
        <v>1</v>
      </c>
      <c r="B33" s="657" t="s">
        <v>1022</v>
      </c>
      <c r="C33" s="658" t="s">
        <v>1023</v>
      </c>
      <c r="D33" s="658" t="s">
        <v>1024</v>
      </c>
      <c r="E33" s="659" t="s">
        <v>957</v>
      </c>
      <c r="F33" s="147">
        <v>2327495.1</v>
      </c>
      <c r="G33" s="147">
        <v>2216662</v>
      </c>
      <c r="H33" s="660" t="s">
        <v>243</v>
      </c>
      <c r="I33" s="244">
        <v>1</v>
      </c>
      <c r="J33" s="661">
        <v>0</v>
      </c>
      <c r="K33" s="500">
        <v>95196.800000000003</v>
      </c>
      <c r="L33" s="500">
        <v>121141.2</v>
      </c>
      <c r="M33" s="139">
        <f t="shared" si="0"/>
        <v>2000324.0000000002</v>
      </c>
      <c r="N33" s="662"/>
    </row>
    <row r="34" spans="1:14" ht="40.15" customHeight="1">
      <c r="A34" s="656">
        <v>1</v>
      </c>
      <c r="B34" s="657" t="s">
        <v>1025</v>
      </c>
      <c r="C34" s="658" t="s">
        <v>1026</v>
      </c>
      <c r="D34" s="658" t="s">
        <v>1027</v>
      </c>
      <c r="E34" s="659" t="s">
        <v>957</v>
      </c>
      <c r="F34" s="147">
        <v>5640640.4299999997</v>
      </c>
      <c r="G34" s="147">
        <v>5372039</v>
      </c>
      <c r="H34" s="660"/>
      <c r="I34" s="244">
        <v>1</v>
      </c>
      <c r="J34" s="661">
        <v>0</v>
      </c>
      <c r="K34" s="500">
        <v>176980.83000000002</v>
      </c>
      <c r="L34" s="500">
        <v>296375.37</v>
      </c>
      <c r="M34" s="139">
        <f t="shared" si="0"/>
        <v>4898682.8</v>
      </c>
      <c r="N34" s="662"/>
    </row>
    <row r="35" spans="1:14" ht="40.15" customHeight="1">
      <c r="A35" s="656">
        <v>1</v>
      </c>
      <c r="B35" s="657" t="s">
        <v>1028</v>
      </c>
      <c r="C35" s="658" t="s">
        <v>1026</v>
      </c>
      <c r="D35" s="658" t="s">
        <v>1029</v>
      </c>
      <c r="E35" s="659" t="s">
        <v>957</v>
      </c>
      <c r="F35" s="147">
        <v>2824185</v>
      </c>
      <c r="G35" s="147">
        <v>2689700</v>
      </c>
      <c r="H35" s="660" t="s">
        <v>243</v>
      </c>
      <c r="I35" s="244">
        <v>1</v>
      </c>
      <c r="J35" s="661">
        <v>0</v>
      </c>
      <c r="K35" s="500">
        <v>126523.2</v>
      </c>
      <c r="L35" s="500">
        <v>71005.8</v>
      </c>
      <c r="M35" s="139">
        <f t="shared" si="0"/>
        <v>2492171</v>
      </c>
      <c r="N35" s="662"/>
    </row>
    <row r="36" spans="1:14" s="650" customFormat="1" ht="40.15" customHeight="1">
      <c r="A36" s="656">
        <v>1</v>
      </c>
      <c r="B36" s="657" t="s">
        <v>1030</v>
      </c>
      <c r="C36" s="658" t="s">
        <v>1026</v>
      </c>
      <c r="D36" s="658" t="s">
        <v>1012</v>
      </c>
      <c r="E36" s="659" t="s">
        <v>957</v>
      </c>
      <c r="F36" s="147">
        <v>2100000</v>
      </c>
      <c r="G36" s="147">
        <v>2000000</v>
      </c>
      <c r="H36" s="660" t="s">
        <v>243</v>
      </c>
      <c r="I36" s="244">
        <v>1</v>
      </c>
      <c r="J36" s="661">
        <v>0</v>
      </c>
      <c r="K36" s="500">
        <v>64395.899999999994</v>
      </c>
      <c r="L36" s="500">
        <v>78706.100000000006</v>
      </c>
      <c r="M36" s="139">
        <f t="shared" si="0"/>
        <v>1856898</v>
      </c>
      <c r="N36" s="662"/>
    </row>
    <row r="37" spans="1:14" s="650" customFormat="1" ht="40.15" customHeight="1">
      <c r="A37" s="656">
        <v>1</v>
      </c>
      <c r="B37" s="657" t="s">
        <v>1031</v>
      </c>
      <c r="C37" s="658" t="s">
        <v>975</v>
      </c>
      <c r="D37" s="658" t="s">
        <v>1032</v>
      </c>
      <c r="E37" s="659" t="s">
        <v>957</v>
      </c>
      <c r="F37" s="663">
        <v>712358.33</v>
      </c>
      <c r="G37" s="147">
        <v>678437</v>
      </c>
      <c r="H37" s="660" t="s">
        <v>243</v>
      </c>
      <c r="I37" s="244">
        <v>1</v>
      </c>
      <c r="J37" s="661">
        <v>0</v>
      </c>
      <c r="K37" s="500">
        <v>58823.4</v>
      </c>
      <c r="L37" s="500">
        <v>10380.6</v>
      </c>
      <c r="M37" s="139">
        <f t="shared" si="0"/>
        <v>609233</v>
      </c>
      <c r="N37" s="139"/>
    </row>
    <row r="38" spans="1:14" s="650" customFormat="1" ht="40.15" customHeight="1">
      <c r="A38" s="656">
        <v>1</v>
      </c>
      <c r="B38" s="657" t="s">
        <v>1033</v>
      </c>
      <c r="C38" s="658" t="s">
        <v>975</v>
      </c>
      <c r="D38" s="658" t="s">
        <v>1034</v>
      </c>
      <c r="E38" s="659" t="s">
        <v>957</v>
      </c>
      <c r="F38" s="663">
        <v>581670.32999999996</v>
      </c>
      <c r="G38" s="147">
        <v>553971</v>
      </c>
      <c r="H38" s="660" t="s">
        <v>243</v>
      </c>
      <c r="I38" s="244">
        <v>1</v>
      </c>
      <c r="J38" s="661">
        <v>0</v>
      </c>
      <c r="K38" s="500">
        <v>31016</v>
      </c>
      <c r="L38" s="500">
        <v>7754</v>
      </c>
      <c r="M38" s="139">
        <f t="shared" si="0"/>
        <v>515201</v>
      </c>
      <c r="N38" s="657"/>
    </row>
    <row r="39" spans="1:14" s="650" customFormat="1" ht="40.15" customHeight="1">
      <c r="A39" s="656">
        <v>1</v>
      </c>
      <c r="B39" s="657" t="s">
        <v>1035</v>
      </c>
      <c r="C39" s="665" t="s">
        <v>1036</v>
      </c>
      <c r="D39" s="666" t="s">
        <v>1037</v>
      </c>
      <c r="E39" s="659" t="s">
        <v>957</v>
      </c>
      <c r="F39" s="663">
        <f>5228854</f>
        <v>5228854</v>
      </c>
      <c r="G39" s="667">
        <v>1136914.24</v>
      </c>
      <c r="H39" s="660" t="s">
        <v>243</v>
      </c>
      <c r="I39" s="244">
        <v>1</v>
      </c>
      <c r="J39" s="661">
        <v>0.78589567142724859</v>
      </c>
      <c r="K39" s="668">
        <v>241903.45</v>
      </c>
      <c r="L39" s="668">
        <v>893495.98</v>
      </c>
      <c r="M39" s="139">
        <f t="shared" si="0"/>
        <v>1514.8100000000559</v>
      </c>
      <c r="N39" s="667"/>
    </row>
    <row r="40" spans="1:14" s="650" customFormat="1" ht="40.15" customHeight="1">
      <c r="A40" s="656">
        <v>1</v>
      </c>
      <c r="B40" s="657" t="s">
        <v>1038</v>
      </c>
      <c r="C40" s="665" t="s">
        <v>1036</v>
      </c>
      <c r="D40" s="666" t="s">
        <v>1039</v>
      </c>
      <c r="E40" s="659" t="s">
        <v>957</v>
      </c>
      <c r="F40" s="663">
        <f>3039179.7975</f>
        <v>3039179.7974999999</v>
      </c>
      <c r="G40" s="147">
        <v>1818225.64</v>
      </c>
      <c r="H40" s="660" t="s">
        <v>243</v>
      </c>
      <c r="I40" s="244" t="s">
        <v>2017</v>
      </c>
      <c r="J40" s="661">
        <v>0</v>
      </c>
      <c r="K40" s="500">
        <v>0</v>
      </c>
      <c r="L40" s="500">
        <v>0</v>
      </c>
      <c r="M40" s="139">
        <f t="shared" si="0"/>
        <v>1818225.64</v>
      </c>
      <c r="N40" s="657"/>
    </row>
    <row r="41" spans="1:14" s="650" customFormat="1" ht="40.15" customHeight="1">
      <c r="A41" s="656">
        <v>1</v>
      </c>
      <c r="B41" s="657" t="s">
        <v>1040</v>
      </c>
      <c r="C41" s="658" t="s">
        <v>970</v>
      </c>
      <c r="D41" s="658" t="s">
        <v>1041</v>
      </c>
      <c r="E41" s="659" t="s">
        <v>957</v>
      </c>
      <c r="F41" s="663">
        <v>0</v>
      </c>
      <c r="G41" s="147">
        <v>14200</v>
      </c>
      <c r="H41" s="660" t="s">
        <v>243</v>
      </c>
      <c r="I41" s="244">
        <v>1</v>
      </c>
      <c r="J41" s="661">
        <v>1</v>
      </c>
      <c r="K41" s="500">
        <v>0</v>
      </c>
      <c r="L41" s="500">
        <v>14200</v>
      </c>
      <c r="M41" s="139">
        <f t="shared" si="0"/>
        <v>0</v>
      </c>
      <c r="N41" s="657"/>
    </row>
    <row r="42" spans="1:14" s="650" customFormat="1" ht="40.15" customHeight="1">
      <c r="A42" s="656">
        <v>1</v>
      </c>
      <c r="B42" s="657" t="s">
        <v>1042</v>
      </c>
      <c r="C42" s="658" t="s">
        <v>1023</v>
      </c>
      <c r="D42" s="658" t="s">
        <v>1043</v>
      </c>
      <c r="E42" s="659" t="s">
        <v>957</v>
      </c>
      <c r="F42" s="663">
        <v>0</v>
      </c>
      <c r="G42" s="147">
        <v>103800</v>
      </c>
      <c r="H42" s="660" t="s">
        <v>243</v>
      </c>
      <c r="I42" s="244">
        <v>1</v>
      </c>
      <c r="J42" s="661">
        <v>1</v>
      </c>
      <c r="K42" s="500">
        <v>0</v>
      </c>
      <c r="L42" s="500">
        <v>103800</v>
      </c>
      <c r="M42" s="139">
        <f t="shared" si="0"/>
        <v>0</v>
      </c>
      <c r="N42" s="657"/>
    </row>
    <row r="43" spans="1:14" s="650" customFormat="1" ht="40.15" customHeight="1">
      <c r="A43" s="656">
        <v>1</v>
      </c>
      <c r="B43" s="657" t="s">
        <v>1044</v>
      </c>
      <c r="C43" s="658" t="s">
        <v>978</v>
      </c>
      <c r="D43" s="658" t="s">
        <v>1045</v>
      </c>
      <c r="E43" s="659" t="s">
        <v>957</v>
      </c>
      <c r="F43" s="663">
        <v>0</v>
      </c>
      <c r="G43" s="147">
        <v>37566</v>
      </c>
      <c r="H43" s="660" t="s">
        <v>243</v>
      </c>
      <c r="I43" s="244">
        <v>1</v>
      </c>
      <c r="J43" s="661">
        <v>1</v>
      </c>
      <c r="K43" s="500">
        <v>0</v>
      </c>
      <c r="L43" s="500">
        <v>37566</v>
      </c>
      <c r="M43" s="139">
        <f t="shared" si="0"/>
        <v>0</v>
      </c>
      <c r="N43" s="657"/>
    </row>
    <row r="44" spans="1:14" s="650" customFormat="1" ht="40.15" customHeight="1">
      <c r="A44" s="656"/>
      <c r="B44" s="657" t="s">
        <v>2018</v>
      </c>
      <c r="C44" s="658" t="s">
        <v>1014</v>
      </c>
      <c r="D44" s="658" t="s">
        <v>2019</v>
      </c>
      <c r="E44" s="659" t="s">
        <v>957</v>
      </c>
      <c r="F44" s="663">
        <v>0</v>
      </c>
      <c r="G44" s="147">
        <v>44137.03</v>
      </c>
      <c r="H44" s="660" t="s">
        <v>243</v>
      </c>
      <c r="I44" s="244">
        <v>1</v>
      </c>
      <c r="J44" s="661">
        <v>0</v>
      </c>
      <c r="K44" s="500">
        <v>0</v>
      </c>
      <c r="L44" s="500">
        <v>0</v>
      </c>
      <c r="M44" s="139">
        <f t="shared" si="0"/>
        <v>44137.03</v>
      </c>
      <c r="N44" s="657"/>
    </row>
    <row r="45" spans="1:14" s="650" customFormat="1" ht="40.15" customHeight="1">
      <c r="A45" s="656"/>
      <c r="B45" s="657" t="s">
        <v>2020</v>
      </c>
      <c r="C45" s="658" t="s">
        <v>1036</v>
      </c>
      <c r="D45" s="658" t="s">
        <v>2021</v>
      </c>
      <c r="E45" s="659" t="s">
        <v>957</v>
      </c>
      <c r="F45" s="663">
        <v>0</v>
      </c>
      <c r="G45" s="147">
        <v>454588</v>
      </c>
      <c r="H45" s="660" t="s">
        <v>243</v>
      </c>
      <c r="I45" s="244">
        <v>1</v>
      </c>
      <c r="J45" s="661">
        <v>0</v>
      </c>
      <c r="K45" s="500">
        <v>0</v>
      </c>
      <c r="L45" s="500">
        <v>0</v>
      </c>
      <c r="M45" s="139">
        <f t="shared" si="0"/>
        <v>454588</v>
      </c>
      <c r="N45" s="657"/>
    </row>
    <row r="46" spans="1:14" s="650" customFormat="1" ht="40.15" customHeight="1">
      <c r="A46" s="656"/>
      <c r="B46" s="657" t="s">
        <v>2022</v>
      </c>
      <c r="C46" s="658" t="s">
        <v>978</v>
      </c>
      <c r="D46" s="658" t="s">
        <v>2023</v>
      </c>
      <c r="E46" s="659" t="s">
        <v>957</v>
      </c>
      <c r="F46" s="663">
        <v>0</v>
      </c>
      <c r="G46" s="147">
        <v>26931</v>
      </c>
      <c r="H46" s="660" t="s">
        <v>243</v>
      </c>
      <c r="I46" s="244">
        <v>1</v>
      </c>
      <c r="J46" s="661">
        <v>0</v>
      </c>
      <c r="K46" s="500">
        <v>0</v>
      </c>
      <c r="L46" s="500">
        <v>0</v>
      </c>
      <c r="M46" s="139">
        <f t="shared" si="0"/>
        <v>26931</v>
      </c>
      <c r="N46" s="657"/>
    </row>
    <row r="47" spans="1:14" s="650" customFormat="1" ht="40.15" customHeight="1">
      <c r="A47" s="656"/>
      <c r="B47" s="657" t="s">
        <v>2024</v>
      </c>
      <c r="C47" s="658" t="s">
        <v>970</v>
      </c>
      <c r="D47" s="658" t="s">
        <v>2025</v>
      </c>
      <c r="E47" s="659" t="s">
        <v>957</v>
      </c>
      <c r="F47" s="663">
        <v>0</v>
      </c>
      <c r="G47" s="147">
        <v>7200000</v>
      </c>
      <c r="H47" s="660" t="s">
        <v>243</v>
      </c>
      <c r="I47" s="244">
        <v>0.25</v>
      </c>
      <c r="J47" s="661">
        <v>0</v>
      </c>
      <c r="K47" s="500">
        <v>681750</v>
      </c>
      <c r="L47" s="500">
        <v>0</v>
      </c>
      <c r="M47" s="139">
        <f t="shared" si="0"/>
        <v>6518250</v>
      </c>
      <c r="N47" s="657"/>
    </row>
    <row r="48" spans="1:14" s="650" customFormat="1" ht="40.15" hidden="1" customHeight="1">
      <c r="A48" s="656"/>
      <c r="B48" s="657" t="s">
        <v>2026</v>
      </c>
      <c r="C48" s="658" t="s">
        <v>967</v>
      </c>
      <c r="D48" s="658" t="s">
        <v>2027</v>
      </c>
      <c r="E48" s="659" t="s">
        <v>957</v>
      </c>
      <c r="F48" s="663">
        <v>0</v>
      </c>
      <c r="G48" s="669"/>
      <c r="H48" s="660" t="s">
        <v>243</v>
      </c>
      <c r="I48" s="244">
        <v>0.5</v>
      </c>
      <c r="J48" s="661">
        <v>0</v>
      </c>
      <c r="K48" s="500">
        <v>0</v>
      </c>
      <c r="L48" s="500">
        <v>0</v>
      </c>
      <c r="M48" s="139">
        <f t="shared" si="0"/>
        <v>0</v>
      </c>
      <c r="N48" s="657"/>
    </row>
    <row r="49" spans="1:14" s="650" customFormat="1" ht="40.15" hidden="1" customHeight="1">
      <c r="A49" s="656"/>
      <c r="B49" s="657" t="s">
        <v>2028</v>
      </c>
      <c r="C49" s="658" t="s">
        <v>990</v>
      </c>
      <c r="D49" s="658" t="s">
        <v>2027</v>
      </c>
      <c r="E49" s="659" t="s">
        <v>957</v>
      </c>
      <c r="F49" s="663">
        <v>0</v>
      </c>
      <c r="G49" s="669"/>
      <c r="H49" s="660" t="s">
        <v>243</v>
      </c>
      <c r="I49" s="244">
        <v>0.5</v>
      </c>
      <c r="J49" s="661">
        <v>0</v>
      </c>
      <c r="K49" s="500">
        <v>0</v>
      </c>
      <c r="L49" s="500">
        <v>0</v>
      </c>
      <c r="M49" s="139">
        <f t="shared" si="0"/>
        <v>0</v>
      </c>
      <c r="N49" s="657"/>
    </row>
    <row r="50" spans="1:14" s="650" customFormat="1" ht="40.15" customHeight="1">
      <c r="A50" s="656"/>
      <c r="B50" s="657" t="s">
        <v>2029</v>
      </c>
      <c r="C50" s="658" t="s">
        <v>1036</v>
      </c>
      <c r="D50" s="658" t="s">
        <v>2030</v>
      </c>
      <c r="E50" s="659" t="s">
        <v>957</v>
      </c>
      <c r="F50" s="663">
        <v>0</v>
      </c>
      <c r="G50" s="147">
        <f>1568308.81+1112514.57+67592+59259+15900</f>
        <v>2823574.38</v>
      </c>
      <c r="H50" s="660" t="s">
        <v>81</v>
      </c>
      <c r="I50" s="244">
        <v>0</v>
      </c>
      <c r="J50" s="661">
        <v>0</v>
      </c>
      <c r="K50" s="500" t="s">
        <v>81</v>
      </c>
      <c r="L50" s="500" t="s">
        <v>81</v>
      </c>
      <c r="M50" s="147">
        <f>1568308.81+1112514.57+67592+59259+15900</f>
        <v>2823574.38</v>
      </c>
      <c r="N50" s="657"/>
    </row>
    <row r="51" spans="1:14" s="650" customFormat="1" ht="22.15" customHeight="1">
      <c r="B51" s="670"/>
      <c r="C51" s="671"/>
      <c r="D51" s="672"/>
      <c r="E51" s="673" t="s">
        <v>52</v>
      </c>
      <c r="F51" s="674">
        <f>SUM(F8:F50)</f>
        <v>79999999.657499999</v>
      </c>
      <c r="G51" s="675">
        <f>SUM(G8:G50)</f>
        <v>78959790.939999998</v>
      </c>
      <c r="H51" s="676"/>
      <c r="I51" s="244"/>
      <c r="K51" s="674">
        <f>SUM(K8:K50)</f>
        <v>4101421.8</v>
      </c>
      <c r="L51" s="674">
        <f>SUM(L8:L50)</f>
        <v>4196473.21</v>
      </c>
      <c r="M51" s="677">
        <f>SUM(M8:M50)</f>
        <v>70661895.929999992</v>
      </c>
      <c r="N51" s="676"/>
    </row>
    <row r="52" spans="1:14" s="650" customFormat="1" ht="43.35" customHeight="1">
      <c r="A52" s="678" t="s">
        <v>1046</v>
      </c>
      <c r="B52" s="105" t="s">
        <v>1047</v>
      </c>
      <c r="C52" s="658" t="s">
        <v>975</v>
      </c>
      <c r="D52" s="658" t="s">
        <v>1048</v>
      </c>
      <c r="E52" s="679" t="s">
        <v>957</v>
      </c>
      <c r="F52" s="147">
        <v>0</v>
      </c>
      <c r="G52" s="147">
        <v>15566</v>
      </c>
      <c r="H52" s="244"/>
      <c r="I52" s="244">
        <v>1</v>
      </c>
      <c r="J52" s="661">
        <v>1</v>
      </c>
      <c r="K52" s="500">
        <v>0</v>
      </c>
      <c r="L52" s="500">
        <v>15566</v>
      </c>
      <c r="M52" s="139">
        <f t="shared" ref="M52:M59" si="1">G52-K52-L52</f>
        <v>0</v>
      </c>
      <c r="N52" s="105"/>
    </row>
    <row r="53" spans="1:14" s="650" customFormat="1" ht="43.35" customHeight="1">
      <c r="A53" s="657" t="s">
        <v>1046</v>
      </c>
      <c r="B53" s="105" t="s">
        <v>1049</v>
      </c>
      <c r="C53" s="658" t="s">
        <v>981</v>
      </c>
      <c r="D53" s="658" t="s">
        <v>1050</v>
      </c>
      <c r="E53" s="679" t="s">
        <v>957</v>
      </c>
      <c r="F53" s="147">
        <v>0</v>
      </c>
      <c r="G53" s="147">
        <v>4788</v>
      </c>
      <c r="H53" s="244"/>
      <c r="I53" s="244">
        <v>1</v>
      </c>
      <c r="J53" s="661">
        <v>0.58228696741854635</v>
      </c>
      <c r="K53" s="500">
        <v>2000.0100000000002</v>
      </c>
      <c r="L53" s="500">
        <v>2787.99</v>
      </c>
      <c r="M53" s="139">
        <f t="shared" si="1"/>
        <v>0</v>
      </c>
      <c r="N53" s="105"/>
    </row>
    <row r="54" spans="1:14" s="650" customFormat="1" ht="43.35" customHeight="1">
      <c r="A54" s="657" t="s">
        <v>1046</v>
      </c>
      <c r="B54" s="105" t="s">
        <v>1720</v>
      </c>
      <c r="C54" s="658" t="s">
        <v>1026</v>
      </c>
      <c r="D54" s="658" t="s">
        <v>1052</v>
      </c>
      <c r="E54" s="679" t="s">
        <v>957</v>
      </c>
      <c r="F54" s="147">
        <v>0</v>
      </c>
      <c r="G54" s="147">
        <v>903065.16</v>
      </c>
      <c r="H54" s="244"/>
      <c r="I54" s="244">
        <v>1</v>
      </c>
      <c r="J54" s="661">
        <v>0</v>
      </c>
      <c r="K54" s="500">
        <v>0</v>
      </c>
      <c r="L54" s="500">
        <v>0</v>
      </c>
      <c r="M54" s="139">
        <f t="shared" si="1"/>
        <v>903065.16</v>
      </c>
      <c r="N54" s="105"/>
    </row>
    <row r="55" spans="1:14" s="650" customFormat="1" ht="43.35" customHeight="1">
      <c r="A55" s="657" t="s">
        <v>1046</v>
      </c>
      <c r="B55" s="105" t="s">
        <v>1051</v>
      </c>
      <c r="C55" s="658" t="s">
        <v>1026</v>
      </c>
      <c r="D55" s="658" t="s">
        <v>1052</v>
      </c>
      <c r="E55" s="679" t="s">
        <v>957</v>
      </c>
      <c r="F55" s="147">
        <v>0</v>
      </c>
      <c r="G55" s="147">
        <v>105110.28</v>
      </c>
      <c r="H55" s="244"/>
      <c r="I55" s="244">
        <v>1</v>
      </c>
      <c r="J55" s="661">
        <v>0.56596091267190995</v>
      </c>
      <c r="K55" s="500">
        <v>9987.9600000000046</v>
      </c>
      <c r="L55" s="500">
        <v>59488.31</v>
      </c>
      <c r="M55" s="139">
        <f t="shared" si="1"/>
        <v>35634.009999999995</v>
      </c>
      <c r="N55" s="105"/>
    </row>
    <row r="56" spans="1:14" s="650" customFormat="1" ht="43.35" customHeight="1">
      <c r="A56" s="657" t="s">
        <v>1046</v>
      </c>
      <c r="B56" s="105" t="s">
        <v>1053</v>
      </c>
      <c r="C56" s="658" t="s">
        <v>970</v>
      </c>
      <c r="D56" s="658" t="s">
        <v>1054</v>
      </c>
      <c r="E56" s="679" t="s">
        <v>957</v>
      </c>
      <c r="F56" s="147">
        <v>0</v>
      </c>
      <c r="G56" s="147">
        <v>10858</v>
      </c>
      <c r="H56" s="244"/>
      <c r="I56" s="244">
        <v>1</v>
      </c>
      <c r="J56" s="661">
        <v>1</v>
      </c>
      <c r="K56" s="500">
        <v>0</v>
      </c>
      <c r="L56" s="500">
        <v>10858</v>
      </c>
      <c r="M56" s="139">
        <f t="shared" si="1"/>
        <v>0</v>
      </c>
      <c r="N56" s="105"/>
    </row>
    <row r="57" spans="1:14" s="650" customFormat="1" ht="43.35" customHeight="1">
      <c r="A57" s="657" t="s">
        <v>1046</v>
      </c>
      <c r="B57" s="105" t="s">
        <v>1055</v>
      </c>
      <c r="C57" s="658" t="s">
        <v>981</v>
      </c>
      <c r="D57" s="658" t="s">
        <v>1056</v>
      </c>
      <c r="E57" s="679" t="s">
        <v>957</v>
      </c>
      <c r="F57" s="147">
        <v>0</v>
      </c>
      <c r="G57" s="147">
        <v>821.62</v>
      </c>
      <c r="H57" s="244"/>
      <c r="I57" s="244">
        <v>1</v>
      </c>
      <c r="J57" s="661">
        <v>1</v>
      </c>
      <c r="K57" s="500">
        <v>0</v>
      </c>
      <c r="L57" s="500">
        <v>821.62</v>
      </c>
      <c r="M57" s="139">
        <f t="shared" si="1"/>
        <v>0</v>
      </c>
      <c r="N57" s="105"/>
    </row>
    <row r="58" spans="1:14" s="650" customFormat="1" ht="43.35" customHeight="1" thickBot="1">
      <c r="B58" s="680"/>
      <c r="C58" s="670"/>
      <c r="D58" s="670"/>
      <c r="E58" s="673" t="s">
        <v>52</v>
      </c>
      <c r="F58" s="681">
        <f>SUM(F52:F57)</f>
        <v>0</v>
      </c>
      <c r="G58" s="682">
        <f>SUM(G52:G57)</f>
        <v>1040209.06</v>
      </c>
      <c r="J58" s="683"/>
      <c r="K58" s="681">
        <f>SUM(K52:K57)</f>
        <v>11987.970000000005</v>
      </c>
      <c r="L58" s="681">
        <f>SUM(L52:L57)</f>
        <v>89521.919999999984</v>
      </c>
      <c r="M58" s="684">
        <f t="shared" si="1"/>
        <v>938699.17000000016</v>
      </c>
      <c r="N58" s="676"/>
    </row>
    <row r="59" spans="1:14" s="650" customFormat="1" ht="43.35" customHeight="1" thickBot="1">
      <c r="B59" s="680"/>
      <c r="C59" s="670"/>
      <c r="D59" s="670"/>
      <c r="E59" s="673" t="s">
        <v>1057</v>
      </c>
      <c r="F59" s="514">
        <f>SUM(F58,F51)</f>
        <v>79999999.657499999</v>
      </c>
      <c r="G59" s="515">
        <f>SUM(G58,G51)</f>
        <v>80000000</v>
      </c>
      <c r="H59" s="685"/>
      <c r="K59" s="514">
        <f>SUM(K51,K58)</f>
        <v>4113409.77</v>
      </c>
      <c r="L59" s="514">
        <f>SUM(L51,L58)</f>
        <v>4285995.13</v>
      </c>
      <c r="M59" s="149">
        <f t="shared" si="1"/>
        <v>71600595.100000009</v>
      </c>
      <c r="N59" s="676"/>
    </row>
    <row r="60" spans="1:14" s="650" customFormat="1" ht="15.75">
      <c r="B60" s="680"/>
      <c r="C60" s="518"/>
      <c r="D60" s="518"/>
      <c r="E60" s="518"/>
      <c r="F60" s="686"/>
      <c r="G60" s="518"/>
      <c r="H60" s="518"/>
      <c r="I60" s="518"/>
      <c r="J60" s="518"/>
      <c r="K60" s="518"/>
    </row>
    <row r="61" spans="1:14" s="650" customFormat="1">
      <c r="B61" s="680"/>
      <c r="C61" s="687"/>
      <c r="D61" s="687"/>
      <c r="E61" s="687"/>
      <c r="F61" s="688"/>
      <c r="G61" s="687"/>
      <c r="H61" s="687"/>
      <c r="I61" s="687"/>
      <c r="J61" s="687"/>
    </row>
    <row r="62" spans="1:14" s="650" customFormat="1">
      <c r="B62" s="680"/>
      <c r="C62" s="687"/>
      <c r="D62" s="687"/>
      <c r="E62" s="687"/>
      <c r="F62" s="688"/>
      <c r="G62" s="688"/>
      <c r="H62" s="687"/>
      <c r="I62" s="687"/>
      <c r="J62" s="687"/>
    </row>
    <row r="63" spans="1:14" s="650" customFormat="1">
      <c r="B63" s="680"/>
      <c r="C63" s="670"/>
      <c r="D63" s="670"/>
      <c r="E63" s="670"/>
      <c r="F63" s="689"/>
      <c r="G63" s="670"/>
      <c r="H63" s="670"/>
      <c r="I63" s="670"/>
      <c r="J63" s="670"/>
    </row>
    <row r="64" spans="1:14" s="650" customFormat="1">
      <c r="C64" s="687"/>
      <c r="D64" s="687"/>
      <c r="E64" s="687"/>
      <c r="F64" s="688"/>
      <c r="G64" s="687"/>
      <c r="H64" s="687"/>
      <c r="I64" s="687"/>
      <c r="J64" s="687"/>
    </row>
    <row r="65" spans="2:14" s="650" customFormat="1">
      <c r="C65" s="670"/>
      <c r="D65" s="670"/>
      <c r="E65" s="670"/>
      <c r="F65" s="689"/>
      <c r="G65" s="670"/>
      <c r="H65" s="670"/>
      <c r="I65" s="670"/>
      <c r="J65" s="670"/>
    </row>
    <row r="66" spans="2:14" s="650" customFormat="1">
      <c r="C66" s="670"/>
      <c r="D66" s="670"/>
      <c r="E66" s="670"/>
      <c r="F66" s="689"/>
      <c r="G66" s="670"/>
      <c r="H66" s="670"/>
      <c r="I66" s="670"/>
      <c r="J66" s="670"/>
    </row>
    <row r="67" spans="2:14">
      <c r="B67" s="650"/>
      <c r="C67" s="670"/>
      <c r="D67" s="670"/>
      <c r="E67" s="670"/>
      <c r="F67" s="689"/>
      <c r="G67" s="670"/>
      <c r="H67" s="670"/>
      <c r="I67" s="670"/>
      <c r="J67" s="670"/>
      <c r="K67" s="650"/>
      <c r="L67" s="650"/>
      <c r="M67" s="650"/>
      <c r="N67" s="650"/>
    </row>
    <row r="68" spans="2:14">
      <c r="B68" s="650"/>
      <c r="C68" s="670"/>
      <c r="D68" s="670"/>
      <c r="E68" s="670"/>
      <c r="F68" s="689"/>
      <c r="G68" s="670"/>
      <c r="H68" s="670"/>
      <c r="I68" s="670"/>
      <c r="J68" s="670"/>
      <c r="K68" s="650"/>
      <c r="L68" s="650"/>
      <c r="M68" s="650"/>
      <c r="N68" s="650"/>
    </row>
    <row r="69" spans="2:14">
      <c r="B69" s="650"/>
      <c r="C69" s="670"/>
      <c r="D69" s="670"/>
      <c r="E69" s="670"/>
      <c r="F69" s="689"/>
      <c r="G69" s="670"/>
      <c r="H69" s="670"/>
      <c r="I69" s="670"/>
      <c r="J69" s="670"/>
      <c r="K69" s="650"/>
      <c r="L69" s="650"/>
      <c r="M69" s="650"/>
      <c r="N69" s="650"/>
    </row>
    <row r="70" spans="2:14">
      <c r="B70" s="650"/>
      <c r="C70" s="670"/>
      <c r="D70" s="670"/>
      <c r="E70" s="670"/>
      <c r="F70" s="689"/>
      <c r="G70" s="670"/>
      <c r="H70" s="670"/>
      <c r="I70" s="670"/>
      <c r="J70" s="670"/>
      <c r="K70" s="650"/>
      <c r="L70" s="650"/>
      <c r="M70" s="650"/>
      <c r="N70" s="650"/>
    </row>
    <row r="71" spans="2:14">
      <c r="B71" s="650"/>
      <c r="C71" s="650"/>
      <c r="D71" s="650"/>
      <c r="E71" s="650"/>
      <c r="F71" s="685"/>
      <c r="G71" s="650"/>
      <c r="H71" s="650"/>
      <c r="I71" s="650"/>
      <c r="J71" s="650"/>
      <c r="K71" s="650"/>
      <c r="L71" s="650"/>
      <c r="M71" s="650"/>
      <c r="N71" s="650"/>
    </row>
    <row r="72" spans="2:14">
      <c r="B72" s="650"/>
      <c r="C72" s="650"/>
      <c r="D72" s="650"/>
      <c r="E72" s="650"/>
      <c r="F72" s="685"/>
      <c r="G72" s="650"/>
      <c r="H72" s="650"/>
      <c r="I72" s="650"/>
      <c r="J72" s="650"/>
      <c r="K72" s="650"/>
      <c r="L72" s="650"/>
      <c r="M72" s="650"/>
      <c r="N72" s="650"/>
    </row>
  </sheetData>
  <mergeCells count="16">
    <mergeCell ref="C1:D1"/>
    <mergeCell ref="C2:D2"/>
    <mergeCell ref="A5:A7"/>
    <mergeCell ref="B5:B7"/>
    <mergeCell ref="C5:C7"/>
    <mergeCell ref="D5:D7"/>
    <mergeCell ref="K5:K7"/>
    <mergeCell ref="L5:L7"/>
    <mergeCell ref="M5:M7"/>
    <mergeCell ref="N5:N7"/>
    <mergeCell ref="E5:E7"/>
    <mergeCell ref="F5:F7"/>
    <mergeCell ref="G5:G7"/>
    <mergeCell ref="H5:H7"/>
    <mergeCell ref="I5:I7"/>
    <mergeCell ref="J5:J7"/>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4"/>
  <sheetViews>
    <sheetView workbookViewId="0">
      <selection activeCell="A2" sqref="A2"/>
    </sheetView>
  </sheetViews>
  <sheetFormatPr defaultColWidth="11.28515625" defaultRowHeight="12.75"/>
  <cols>
    <col min="1" max="1" width="7.7109375" style="331" customWidth="1"/>
    <col min="2" max="2" width="13.140625" style="332" customWidth="1"/>
    <col min="3" max="3" width="30.7109375" style="331" customWidth="1"/>
    <col min="4" max="4" width="36.85546875" style="331" customWidth="1"/>
    <col min="5" max="5" width="13.5703125" style="331" customWidth="1"/>
    <col min="6" max="6" width="16.5703125" style="333" customWidth="1"/>
    <col min="7" max="7" width="16.5703125" style="326" customWidth="1"/>
    <col min="8" max="8" width="17" style="326" customWidth="1"/>
    <col min="9" max="10" width="13.85546875" style="328" customWidth="1"/>
    <col min="11" max="12" width="16.42578125" style="329" customWidth="1"/>
    <col min="13" max="13" width="16.42578125" style="326" customWidth="1"/>
    <col min="14" max="14" width="8" style="330" customWidth="1"/>
    <col min="15" max="16384" width="11.28515625" style="331"/>
  </cols>
  <sheetData>
    <row r="1" spans="1:14" s="273" customFormat="1">
      <c r="A1" s="265"/>
      <c r="B1" s="266" t="s">
        <v>26</v>
      </c>
      <c r="C1" s="747" t="s">
        <v>59</v>
      </c>
      <c r="D1" s="747"/>
      <c r="E1" s="267"/>
      <c r="F1" s="268"/>
      <c r="G1" s="269"/>
      <c r="H1" s="269"/>
      <c r="I1" s="270"/>
      <c r="J1" s="270"/>
      <c r="K1" s="271"/>
      <c r="L1" s="271"/>
      <c r="M1" s="269"/>
      <c r="N1" s="272"/>
    </row>
    <row r="2" spans="1:14" s="273" customFormat="1" ht="15">
      <c r="A2" s="265"/>
      <c r="B2" s="266" t="s">
        <v>28</v>
      </c>
      <c r="C2" s="748">
        <v>43449</v>
      </c>
      <c r="D2" s="748"/>
      <c r="E2" s="274"/>
      <c r="F2" s="268"/>
      <c r="G2" s="269"/>
      <c r="H2" s="269"/>
      <c r="I2" s="270"/>
      <c r="J2" s="270"/>
      <c r="K2" s="271"/>
      <c r="L2" s="271"/>
      <c r="M2" s="275"/>
      <c r="N2" s="272"/>
    </row>
    <row r="3" spans="1:14" s="273" customFormat="1">
      <c r="A3" s="265"/>
      <c r="B3" s="266" t="s">
        <v>29</v>
      </c>
      <c r="C3" s="747" t="s">
        <v>60</v>
      </c>
      <c r="D3" s="747"/>
      <c r="E3" s="267"/>
      <c r="F3" s="268"/>
      <c r="G3" s="269"/>
      <c r="H3" s="269"/>
      <c r="I3" s="270"/>
      <c r="J3" s="270"/>
      <c r="K3" s="271"/>
      <c r="L3" s="271"/>
      <c r="M3" s="269"/>
      <c r="N3" s="272"/>
    </row>
    <row r="4" spans="1:14" s="273" customFormat="1">
      <c r="A4" s="265"/>
      <c r="B4" s="276"/>
      <c r="C4" s="265"/>
      <c r="D4" s="265"/>
      <c r="E4" s="265"/>
      <c r="F4" s="268"/>
      <c r="G4" s="269"/>
      <c r="H4" s="269"/>
      <c r="I4" s="270"/>
      <c r="J4" s="270"/>
      <c r="K4" s="271"/>
      <c r="L4" s="271"/>
      <c r="M4" s="269"/>
      <c r="N4" s="272"/>
    </row>
    <row r="5" spans="1:14" s="282" customFormat="1" ht="51">
      <c r="A5" s="277" t="s">
        <v>30</v>
      </c>
      <c r="B5" s="277" t="s">
        <v>31</v>
      </c>
      <c r="C5" s="277" t="s">
        <v>32</v>
      </c>
      <c r="D5" s="277" t="s">
        <v>33</v>
      </c>
      <c r="E5" s="277" t="s">
        <v>34</v>
      </c>
      <c r="F5" s="278" t="s">
        <v>1</v>
      </c>
      <c r="G5" s="279" t="s">
        <v>1725</v>
      </c>
      <c r="H5" s="279" t="s">
        <v>36</v>
      </c>
      <c r="I5" s="280" t="s">
        <v>37</v>
      </c>
      <c r="J5" s="280" t="s">
        <v>38</v>
      </c>
      <c r="K5" s="281" t="s">
        <v>3</v>
      </c>
      <c r="L5" s="281" t="s">
        <v>61</v>
      </c>
      <c r="M5" s="279" t="s">
        <v>7</v>
      </c>
      <c r="N5" s="279" t="s">
        <v>39</v>
      </c>
    </row>
    <row r="6" spans="1:14" s="288" customFormat="1" ht="38.25">
      <c r="A6" s="211">
        <v>1</v>
      </c>
      <c r="B6" s="217" t="s">
        <v>65</v>
      </c>
      <c r="C6" s="210" t="s">
        <v>66</v>
      </c>
      <c r="D6" s="218" t="s">
        <v>67</v>
      </c>
      <c r="E6" s="219" t="s">
        <v>68</v>
      </c>
      <c r="F6" s="216">
        <v>750000</v>
      </c>
      <c r="G6" s="216">
        <v>750000</v>
      </c>
      <c r="H6" s="283" t="s">
        <v>69</v>
      </c>
      <c r="I6" s="284" t="s">
        <v>69</v>
      </c>
      <c r="J6" s="284" t="s">
        <v>69</v>
      </c>
      <c r="K6" s="285"/>
      <c r="L6" s="285"/>
      <c r="M6" s="286">
        <f t="shared" ref="M6:M69" si="0">G6-K6-L6</f>
        <v>750000</v>
      </c>
      <c r="N6" s="287" t="s">
        <v>64</v>
      </c>
    </row>
    <row r="7" spans="1:14" s="273" customFormat="1" ht="129" customHeight="1">
      <c r="A7" s="220">
        <f t="shared" ref="A7:A33" ca="1" si="1">OFFSET(A7,-1,0)+1</f>
        <v>2</v>
      </c>
      <c r="B7" s="221" t="s">
        <v>70</v>
      </c>
      <c r="C7" s="229" t="s">
        <v>71</v>
      </c>
      <c r="D7" s="213" t="s">
        <v>1726</v>
      </c>
      <c r="E7" s="219" t="s">
        <v>63</v>
      </c>
      <c r="F7" s="216">
        <v>1700000</v>
      </c>
      <c r="G7" s="216">
        <v>1700000</v>
      </c>
      <c r="H7" s="289">
        <v>43708</v>
      </c>
      <c r="I7" s="290">
        <v>0</v>
      </c>
      <c r="J7" s="290">
        <v>0</v>
      </c>
      <c r="K7" s="285"/>
      <c r="L7" s="285"/>
      <c r="M7" s="286">
        <f t="shared" si="0"/>
        <v>1700000</v>
      </c>
      <c r="N7" s="287" t="s">
        <v>64</v>
      </c>
    </row>
    <row r="8" spans="1:14" s="273" customFormat="1" ht="106.5" customHeight="1">
      <c r="A8" s="211">
        <f t="shared" ca="1" si="1"/>
        <v>3</v>
      </c>
      <c r="B8" s="217" t="s">
        <v>72</v>
      </c>
      <c r="C8" s="222" t="s">
        <v>73</v>
      </c>
      <c r="D8" s="222" t="s">
        <v>1727</v>
      </c>
      <c r="E8" s="219" t="s">
        <v>63</v>
      </c>
      <c r="F8" s="216">
        <v>1300000</v>
      </c>
      <c r="G8" s="216">
        <v>0</v>
      </c>
      <c r="H8" s="214" t="s">
        <v>1728</v>
      </c>
      <c r="I8" s="290">
        <v>0</v>
      </c>
      <c r="J8" s="290">
        <v>0</v>
      </c>
      <c r="K8" s="285"/>
      <c r="L8" s="285"/>
      <c r="M8" s="286">
        <f t="shared" si="0"/>
        <v>0</v>
      </c>
      <c r="N8" s="287" t="s">
        <v>355</v>
      </c>
    </row>
    <row r="9" spans="1:14" s="273" customFormat="1" ht="59.25" customHeight="1">
      <c r="A9" s="211">
        <v>3</v>
      </c>
      <c r="B9" s="217" t="s">
        <v>1729</v>
      </c>
      <c r="C9" s="222" t="s">
        <v>1730</v>
      </c>
      <c r="D9" s="222" t="s">
        <v>1731</v>
      </c>
      <c r="E9" s="219" t="s">
        <v>1141</v>
      </c>
      <c r="F9" s="216"/>
      <c r="G9" s="216">
        <v>1300000</v>
      </c>
      <c r="H9" s="289">
        <v>43708</v>
      </c>
      <c r="I9" s="290">
        <v>1</v>
      </c>
      <c r="J9" s="290">
        <v>0</v>
      </c>
      <c r="K9" s="285"/>
      <c r="L9" s="285"/>
      <c r="M9" s="286">
        <f t="shared" si="0"/>
        <v>1300000</v>
      </c>
      <c r="N9" s="287" t="s">
        <v>355</v>
      </c>
    </row>
    <row r="10" spans="1:14" s="273" customFormat="1" ht="80.25" customHeight="1">
      <c r="A10" s="211">
        <f t="shared" ca="1" si="1"/>
        <v>4</v>
      </c>
      <c r="B10" s="221" t="s">
        <v>74</v>
      </c>
      <c r="C10" s="210" t="s">
        <v>75</v>
      </c>
      <c r="D10" s="213" t="s">
        <v>76</v>
      </c>
      <c r="E10" s="219" t="s">
        <v>63</v>
      </c>
      <c r="F10" s="216">
        <v>1000000</v>
      </c>
      <c r="G10" s="216">
        <v>387000</v>
      </c>
      <c r="H10" s="289">
        <v>43708</v>
      </c>
      <c r="I10" s="290">
        <v>0</v>
      </c>
      <c r="J10" s="290">
        <v>0</v>
      </c>
      <c r="K10" s="285">
        <v>6635.25</v>
      </c>
      <c r="L10" s="285">
        <v>63944.79</v>
      </c>
      <c r="M10" s="286">
        <f t="shared" si="0"/>
        <v>316419.96000000002</v>
      </c>
      <c r="N10" s="287" t="s">
        <v>64</v>
      </c>
    </row>
    <row r="11" spans="1:14" s="273" customFormat="1" ht="114.75" customHeight="1">
      <c r="A11" s="211">
        <f t="shared" ca="1" si="1"/>
        <v>5</v>
      </c>
      <c r="B11" s="221" t="s">
        <v>77</v>
      </c>
      <c r="C11" s="210" t="s">
        <v>78</v>
      </c>
      <c r="D11" s="218" t="s">
        <v>79</v>
      </c>
      <c r="E11" s="219" t="s">
        <v>63</v>
      </c>
      <c r="F11" s="216">
        <v>450000</v>
      </c>
      <c r="G11" s="216">
        <f>450000-SUM(G12:G21)</f>
        <v>34981</v>
      </c>
      <c r="H11" s="289">
        <v>43708</v>
      </c>
      <c r="I11" s="291" t="s">
        <v>80</v>
      </c>
      <c r="J11" s="290" t="s">
        <v>81</v>
      </c>
      <c r="K11" s="285"/>
      <c r="L11" s="285"/>
      <c r="M11" s="286">
        <f t="shared" si="0"/>
        <v>34981</v>
      </c>
      <c r="N11" s="287" t="s">
        <v>64</v>
      </c>
    </row>
    <row r="12" spans="1:14" s="273" customFormat="1" ht="63.75" customHeight="1">
      <c r="A12" s="211">
        <v>5</v>
      </c>
      <c r="B12" s="221" t="s">
        <v>77</v>
      </c>
      <c r="C12" s="210" t="s">
        <v>82</v>
      </c>
      <c r="D12" s="218" t="s">
        <v>83</v>
      </c>
      <c r="E12" s="219" t="s">
        <v>63</v>
      </c>
      <c r="F12" s="216"/>
      <c r="G12" s="216">
        <v>75982</v>
      </c>
      <c r="H12" s="289">
        <v>43224</v>
      </c>
      <c r="I12" s="290">
        <v>1</v>
      </c>
      <c r="J12" s="290">
        <v>1</v>
      </c>
      <c r="K12" s="285"/>
      <c r="L12" s="285">
        <v>75982</v>
      </c>
      <c r="M12" s="286">
        <f t="shared" si="0"/>
        <v>0</v>
      </c>
      <c r="N12" s="287" t="s">
        <v>64</v>
      </c>
    </row>
    <row r="13" spans="1:14" s="273" customFormat="1" ht="72.75" customHeight="1">
      <c r="A13" s="211">
        <v>5</v>
      </c>
      <c r="B13" s="221" t="s">
        <v>77</v>
      </c>
      <c r="C13" s="212" t="s">
        <v>84</v>
      </c>
      <c r="D13" s="218" t="s">
        <v>85</v>
      </c>
      <c r="E13" s="219" t="s">
        <v>63</v>
      </c>
      <c r="F13" s="216"/>
      <c r="G13" s="216">
        <v>24500</v>
      </c>
      <c r="H13" s="289">
        <v>43294</v>
      </c>
      <c r="I13" s="290">
        <v>1</v>
      </c>
      <c r="J13" s="290">
        <v>1</v>
      </c>
      <c r="K13" s="285"/>
      <c r="L13" s="285">
        <v>24500</v>
      </c>
      <c r="M13" s="286">
        <f t="shared" si="0"/>
        <v>0</v>
      </c>
      <c r="N13" s="287" t="s">
        <v>64</v>
      </c>
    </row>
    <row r="14" spans="1:14" s="273" customFormat="1" ht="73.5" customHeight="1">
      <c r="A14" s="211">
        <v>5</v>
      </c>
      <c r="B14" s="221" t="s">
        <v>77</v>
      </c>
      <c r="C14" s="212" t="s">
        <v>86</v>
      </c>
      <c r="D14" s="218" t="s">
        <v>87</v>
      </c>
      <c r="E14" s="219" t="s">
        <v>63</v>
      </c>
      <c r="F14" s="216"/>
      <c r="G14" s="216">
        <v>50503</v>
      </c>
      <c r="H14" s="289">
        <v>43708</v>
      </c>
      <c r="I14" s="290">
        <v>1</v>
      </c>
      <c r="J14" s="290">
        <v>0.5</v>
      </c>
      <c r="K14" s="285">
        <v>14995</v>
      </c>
      <c r="L14" s="285">
        <v>30476</v>
      </c>
      <c r="M14" s="286">
        <f t="shared" si="0"/>
        <v>5032</v>
      </c>
      <c r="N14" s="287" t="s">
        <v>64</v>
      </c>
    </row>
    <row r="15" spans="1:14" s="273" customFormat="1" ht="69" customHeight="1">
      <c r="A15" s="211">
        <v>5</v>
      </c>
      <c r="B15" s="221" t="s">
        <v>77</v>
      </c>
      <c r="C15" s="212" t="s">
        <v>88</v>
      </c>
      <c r="D15" s="218" t="s">
        <v>1732</v>
      </c>
      <c r="E15" s="219" t="s">
        <v>63</v>
      </c>
      <c r="F15" s="216"/>
      <c r="G15" s="216">
        <v>19500</v>
      </c>
      <c r="H15" s="289">
        <v>43465</v>
      </c>
      <c r="I15" s="290">
        <v>1</v>
      </c>
      <c r="J15" s="290">
        <v>0.9</v>
      </c>
      <c r="K15" s="285"/>
      <c r="L15" s="285">
        <v>19500</v>
      </c>
      <c r="M15" s="286">
        <f t="shared" si="0"/>
        <v>0</v>
      </c>
      <c r="N15" s="287" t="s">
        <v>64</v>
      </c>
    </row>
    <row r="16" spans="1:14" s="273" customFormat="1" ht="55.5" customHeight="1">
      <c r="A16" s="211">
        <v>5</v>
      </c>
      <c r="B16" s="221" t="s">
        <v>77</v>
      </c>
      <c r="C16" s="212" t="s">
        <v>1312</v>
      </c>
      <c r="D16" s="218" t="s">
        <v>89</v>
      </c>
      <c r="E16" s="219" t="s">
        <v>63</v>
      </c>
      <c r="F16" s="216"/>
      <c r="G16" s="216">
        <v>24499</v>
      </c>
      <c r="H16" s="289">
        <v>43343</v>
      </c>
      <c r="I16" s="290">
        <v>1</v>
      </c>
      <c r="J16" s="290">
        <v>1</v>
      </c>
      <c r="K16" s="285"/>
      <c r="L16" s="285">
        <v>24499</v>
      </c>
      <c r="M16" s="286">
        <f t="shared" si="0"/>
        <v>0</v>
      </c>
      <c r="N16" s="287" t="s">
        <v>64</v>
      </c>
    </row>
    <row r="17" spans="1:14" s="273" customFormat="1" ht="66.75" customHeight="1">
      <c r="A17" s="211">
        <v>5</v>
      </c>
      <c r="B17" s="221" t="s">
        <v>77</v>
      </c>
      <c r="C17" s="212" t="s">
        <v>1733</v>
      </c>
      <c r="D17" s="218" t="s">
        <v>1734</v>
      </c>
      <c r="E17" s="218" t="s">
        <v>1141</v>
      </c>
      <c r="F17" s="209"/>
      <c r="G17" s="219">
        <v>47257</v>
      </c>
      <c r="H17" s="223">
        <v>43465</v>
      </c>
      <c r="I17" s="224">
        <v>1</v>
      </c>
      <c r="J17" s="224">
        <v>0.9</v>
      </c>
      <c r="K17" s="292">
        <v>47256.89</v>
      </c>
      <c r="L17" s="293"/>
      <c r="M17" s="286">
        <f t="shared" si="0"/>
        <v>0.11000000000058208</v>
      </c>
      <c r="N17" s="287" t="s">
        <v>64</v>
      </c>
    </row>
    <row r="18" spans="1:14" s="273" customFormat="1" ht="60.75" customHeight="1">
      <c r="A18" s="211">
        <v>5</v>
      </c>
      <c r="B18" s="221" t="s">
        <v>77</v>
      </c>
      <c r="C18" s="212" t="s">
        <v>1735</v>
      </c>
      <c r="D18" s="218" t="s">
        <v>1732</v>
      </c>
      <c r="E18" s="218" t="s">
        <v>1141</v>
      </c>
      <c r="F18" s="216"/>
      <c r="G18" s="294">
        <v>22778</v>
      </c>
      <c r="H18" s="289">
        <v>43555</v>
      </c>
      <c r="I18" s="290">
        <v>0.5</v>
      </c>
      <c r="J18" s="290">
        <v>0</v>
      </c>
      <c r="K18" s="285">
        <v>22778</v>
      </c>
      <c r="L18" s="285"/>
      <c r="M18" s="286">
        <f t="shared" si="0"/>
        <v>0</v>
      </c>
      <c r="N18" s="287" t="s">
        <v>64</v>
      </c>
    </row>
    <row r="19" spans="1:14" s="273" customFormat="1" ht="59.25" customHeight="1">
      <c r="A19" s="211">
        <v>5</v>
      </c>
      <c r="B19" s="221" t="s">
        <v>77</v>
      </c>
      <c r="C19" s="212" t="s">
        <v>1736</v>
      </c>
      <c r="D19" s="218" t="s">
        <v>1737</v>
      </c>
      <c r="E19" s="218" t="s">
        <v>1141</v>
      </c>
      <c r="F19" s="216"/>
      <c r="G19" s="294">
        <v>50000</v>
      </c>
      <c r="H19" s="289">
        <v>43708</v>
      </c>
      <c r="I19" s="290"/>
      <c r="J19" s="290"/>
      <c r="K19" s="285"/>
      <c r="L19" s="285"/>
      <c r="M19" s="286">
        <f t="shared" si="0"/>
        <v>50000</v>
      </c>
      <c r="N19" s="287" t="s">
        <v>64</v>
      </c>
    </row>
    <row r="20" spans="1:14" s="273" customFormat="1" ht="58.5" customHeight="1">
      <c r="A20" s="211">
        <v>5</v>
      </c>
      <c r="B20" s="221" t="s">
        <v>77</v>
      </c>
      <c r="C20" s="212" t="s">
        <v>1738</v>
      </c>
      <c r="D20" s="218" t="s">
        <v>1739</v>
      </c>
      <c r="E20" s="218" t="s">
        <v>1141</v>
      </c>
      <c r="F20" s="216"/>
      <c r="G20" s="294">
        <v>50000</v>
      </c>
      <c r="H20" s="289">
        <v>43708</v>
      </c>
      <c r="I20" s="290"/>
      <c r="J20" s="290"/>
      <c r="K20" s="285"/>
      <c r="L20" s="285"/>
      <c r="M20" s="286">
        <f t="shared" si="0"/>
        <v>50000</v>
      </c>
      <c r="N20" s="287" t="s">
        <v>64</v>
      </c>
    </row>
    <row r="21" spans="1:14" s="273" customFormat="1" ht="67.900000000000006" customHeight="1">
      <c r="A21" s="211">
        <v>5</v>
      </c>
      <c r="B21" s="221" t="s">
        <v>77</v>
      </c>
      <c r="C21" s="212" t="s">
        <v>1740</v>
      </c>
      <c r="D21" s="218" t="s">
        <v>1741</v>
      </c>
      <c r="E21" s="218" t="s">
        <v>1141</v>
      </c>
      <c r="F21" s="216"/>
      <c r="G21" s="294">
        <v>50000</v>
      </c>
      <c r="H21" s="289">
        <v>43708</v>
      </c>
      <c r="I21" s="290"/>
      <c r="J21" s="290"/>
      <c r="K21" s="285"/>
      <c r="L21" s="285"/>
      <c r="M21" s="286">
        <f t="shared" si="0"/>
        <v>50000</v>
      </c>
      <c r="N21" s="287" t="s">
        <v>64</v>
      </c>
    </row>
    <row r="22" spans="1:14" s="273" customFormat="1" ht="57" customHeight="1">
      <c r="A22" s="211">
        <f t="shared" ca="1" si="1"/>
        <v>6</v>
      </c>
      <c r="B22" s="221" t="s">
        <v>90</v>
      </c>
      <c r="C22" s="229" t="s">
        <v>91</v>
      </c>
      <c r="D22" s="213" t="s">
        <v>92</v>
      </c>
      <c r="E22" s="219" t="s">
        <v>63</v>
      </c>
      <c r="F22" s="216">
        <v>300000</v>
      </c>
      <c r="G22" s="216">
        <v>300000</v>
      </c>
      <c r="H22" s="289">
        <v>43708</v>
      </c>
      <c r="I22" s="290">
        <v>1</v>
      </c>
      <c r="J22" s="290">
        <v>0</v>
      </c>
      <c r="K22" s="285">
        <v>16000</v>
      </c>
      <c r="L22" s="285"/>
      <c r="M22" s="286">
        <f t="shared" si="0"/>
        <v>284000</v>
      </c>
      <c r="N22" s="287" t="s">
        <v>64</v>
      </c>
    </row>
    <row r="23" spans="1:14" s="273" customFormat="1" ht="56.25" customHeight="1">
      <c r="A23" s="211">
        <f t="shared" ca="1" si="1"/>
        <v>7</v>
      </c>
      <c r="B23" s="221" t="s">
        <v>93</v>
      </c>
      <c r="C23" s="225" t="s">
        <v>94</v>
      </c>
      <c r="D23" s="213" t="s">
        <v>95</v>
      </c>
      <c r="E23" s="219" t="s">
        <v>63</v>
      </c>
      <c r="F23" s="216">
        <v>2950000</v>
      </c>
      <c r="G23" s="216">
        <v>2950000</v>
      </c>
      <c r="H23" s="295" t="s">
        <v>1742</v>
      </c>
      <c r="I23" s="290">
        <v>0</v>
      </c>
      <c r="J23" s="290">
        <v>0</v>
      </c>
      <c r="K23" s="296"/>
      <c r="L23" s="285">
        <v>2950000</v>
      </c>
      <c r="M23" s="286">
        <f t="shared" si="0"/>
        <v>0</v>
      </c>
      <c r="N23" s="287" t="s">
        <v>64</v>
      </c>
    </row>
    <row r="24" spans="1:14" s="273" customFormat="1" ht="53.25" customHeight="1">
      <c r="A24" s="211">
        <f t="shared" ca="1" si="1"/>
        <v>8</v>
      </c>
      <c r="B24" s="221" t="s">
        <v>96</v>
      </c>
      <c r="C24" s="225" t="s">
        <v>97</v>
      </c>
      <c r="D24" s="225" t="s">
        <v>98</v>
      </c>
      <c r="E24" s="219" t="s">
        <v>63</v>
      </c>
      <c r="F24" s="297">
        <v>275000</v>
      </c>
      <c r="G24" s="297">
        <v>275000</v>
      </c>
      <c r="H24" s="295" t="s">
        <v>1743</v>
      </c>
      <c r="I24" s="290">
        <v>0</v>
      </c>
      <c r="J24" s="290">
        <v>0</v>
      </c>
      <c r="K24" s="262"/>
      <c r="L24" s="285">
        <v>275000</v>
      </c>
      <c r="M24" s="286">
        <f t="shared" si="0"/>
        <v>0</v>
      </c>
      <c r="N24" s="287" t="s">
        <v>64</v>
      </c>
    </row>
    <row r="25" spans="1:14" s="273" customFormat="1" ht="65.25" customHeight="1">
      <c r="A25" s="211">
        <f t="shared" ca="1" si="1"/>
        <v>9</v>
      </c>
      <c r="B25" s="211" t="s">
        <v>99</v>
      </c>
      <c r="C25" s="225" t="s">
        <v>100</v>
      </c>
      <c r="D25" s="225" t="s">
        <v>101</v>
      </c>
      <c r="E25" s="219" t="s">
        <v>63</v>
      </c>
      <c r="F25" s="297">
        <v>275000</v>
      </c>
      <c r="G25" s="297">
        <v>340000</v>
      </c>
      <c r="H25" s="226">
        <v>43497</v>
      </c>
      <c r="I25" s="290">
        <v>1</v>
      </c>
      <c r="J25" s="290">
        <v>0.5</v>
      </c>
      <c r="K25" s="285">
        <v>236940</v>
      </c>
      <c r="L25" s="285"/>
      <c r="M25" s="286">
        <f t="shared" si="0"/>
        <v>103060</v>
      </c>
      <c r="N25" s="287" t="s">
        <v>64</v>
      </c>
    </row>
    <row r="26" spans="1:14" s="273" customFormat="1" ht="72" customHeight="1">
      <c r="A26" s="211">
        <f t="shared" ca="1" si="1"/>
        <v>10</v>
      </c>
      <c r="B26" s="211" t="s">
        <v>102</v>
      </c>
      <c r="C26" s="225" t="s">
        <v>103</v>
      </c>
      <c r="D26" s="210" t="s">
        <v>104</v>
      </c>
      <c r="E26" s="219" t="s">
        <v>63</v>
      </c>
      <c r="F26" s="297">
        <v>375000</v>
      </c>
      <c r="G26" s="297">
        <v>680000</v>
      </c>
      <c r="H26" s="289">
        <v>43646</v>
      </c>
      <c r="I26" s="290">
        <v>1</v>
      </c>
      <c r="J26" s="290">
        <v>0</v>
      </c>
      <c r="K26" s="285">
        <v>401863</v>
      </c>
      <c r="L26" s="285"/>
      <c r="M26" s="286">
        <f t="shared" si="0"/>
        <v>278137</v>
      </c>
      <c r="N26" s="287" t="s">
        <v>64</v>
      </c>
    </row>
    <row r="27" spans="1:14" s="273" customFormat="1" ht="84.6" customHeight="1">
      <c r="A27" s="211">
        <f t="shared" ca="1" si="1"/>
        <v>11</v>
      </c>
      <c r="B27" s="211" t="s">
        <v>105</v>
      </c>
      <c r="C27" s="212" t="s">
        <v>106</v>
      </c>
      <c r="D27" s="212" t="s">
        <v>1313</v>
      </c>
      <c r="E27" s="219" t="s">
        <v>63</v>
      </c>
      <c r="F27" s="216">
        <v>150000</v>
      </c>
      <c r="G27" s="216">
        <v>150000</v>
      </c>
      <c r="H27" s="289">
        <v>43251</v>
      </c>
      <c r="I27" s="290">
        <v>1</v>
      </c>
      <c r="J27" s="290">
        <v>1</v>
      </c>
      <c r="K27" s="285"/>
      <c r="L27" s="285">
        <v>62900</v>
      </c>
      <c r="M27" s="286">
        <f t="shared" si="0"/>
        <v>87100</v>
      </c>
      <c r="N27" s="287" t="s">
        <v>64</v>
      </c>
    </row>
    <row r="28" spans="1:14" s="273" customFormat="1" ht="76.5" customHeight="1">
      <c r="A28" s="211">
        <f t="shared" ca="1" si="1"/>
        <v>12</v>
      </c>
      <c r="B28" s="211" t="s">
        <v>62</v>
      </c>
      <c r="C28" s="212" t="s">
        <v>1314</v>
      </c>
      <c r="D28" s="212" t="s">
        <v>1315</v>
      </c>
      <c r="E28" s="219" t="s">
        <v>63</v>
      </c>
      <c r="F28" s="216">
        <v>100000</v>
      </c>
      <c r="G28" s="216">
        <v>65000</v>
      </c>
      <c r="H28" s="289">
        <v>43287</v>
      </c>
      <c r="I28" s="290">
        <v>1</v>
      </c>
      <c r="J28" s="290">
        <v>1</v>
      </c>
      <c r="K28" s="285"/>
      <c r="L28" s="285">
        <v>33188</v>
      </c>
      <c r="M28" s="286">
        <f t="shared" si="0"/>
        <v>31812</v>
      </c>
      <c r="N28" s="287" t="s">
        <v>64</v>
      </c>
    </row>
    <row r="29" spans="1:14" s="273" customFormat="1" ht="72.75" customHeight="1">
      <c r="A29" s="211">
        <f t="shared" ca="1" si="1"/>
        <v>13</v>
      </c>
      <c r="B29" s="211" t="s">
        <v>1316</v>
      </c>
      <c r="C29" s="229" t="s">
        <v>1317</v>
      </c>
      <c r="D29" s="213" t="s">
        <v>1744</v>
      </c>
      <c r="E29" s="208" t="s">
        <v>63</v>
      </c>
      <c r="F29" s="216">
        <f t="shared" ref="F29:G29" si="2">518000+65000</f>
        <v>583000</v>
      </c>
      <c r="G29" s="216">
        <f t="shared" si="2"/>
        <v>583000</v>
      </c>
      <c r="H29" s="289">
        <v>43708</v>
      </c>
      <c r="I29" s="290">
        <v>0.5</v>
      </c>
      <c r="J29" s="290">
        <v>0</v>
      </c>
      <c r="K29" s="285"/>
      <c r="L29" s="285">
        <v>583000</v>
      </c>
      <c r="M29" s="286">
        <f t="shared" si="0"/>
        <v>0</v>
      </c>
      <c r="N29" s="287" t="s">
        <v>64</v>
      </c>
    </row>
    <row r="30" spans="1:14" s="273" customFormat="1" ht="61.5" customHeight="1">
      <c r="A30" s="211">
        <f t="shared" ca="1" si="1"/>
        <v>14</v>
      </c>
      <c r="B30" s="211" t="s">
        <v>1318</v>
      </c>
      <c r="C30" s="229" t="s">
        <v>1317</v>
      </c>
      <c r="D30" s="213" t="s">
        <v>1745</v>
      </c>
      <c r="E30" s="208" t="s">
        <v>63</v>
      </c>
      <c r="F30" s="216">
        <v>200000</v>
      </c>
      <c r="G30" s="216">
        <v>200000</v>
      </c>
      <c r="H30" s="289">
        <v>43465</v>
      </c>
      <c r="I30" s="290">
        <v>1</v>
      </c>
      <c r="J30" s="290">
        <v>0.65</v>
      </c>
      <c r="K30" s="285">
        <v>97950</v>
      </c>
      <c r="L30" s="285">
        <v>97950</v>
      </c>
      <c r="M30" s="286">
        <f t="shared" si="0"/>
        <v>4100</v>
      </c>
      <c r="N30" s="287" t="s">
        <v>64</v>
      </c>
    </row>
    <row r="31" spans="1:14" s="273" customFormat="1" ht="66.75" customHeight="1">
      <c r="A31" s="211">
        <f t="shared" ca="1" si="1"/>
        <v>15</v>
      </c>
      <c r="B31" s="211" t="s">
        <v>1319</v>
      </c>
      <c r="C31" s="229" t="s">
        <v>1317</v>
      </c>
      <c r="D31" s="213" t="s">
        <v>1320</v>
      </c>
      <c r="E31" s="208" t="s">
        <v>63</v>
      </c>
      <c r="F31" s="216">
        <v>317000</v>
      </c>
      <c r="G31" s="216">
        <v>317000</v>
      </c>
      <c r="H31" s="289">
        <v>43708</v>
      </c>
      <c r="I31" s="290">
        <v>1</v>
      </c>
      <c r="J31" s="290">
        <v>0.3</v>
      </c>
      <c r="K31" s="285">
        <v>268515</v>
      </c>
      <c r="L31" s="285">
        <v>47385</v>
      </c>
      <c r="M31" s="286">
        <f t="shared" si="0"/>
        <v>1100</v>
      </c>
      <c r="N31" s="287" t="s">
        <v>64</v>
      </c>
    </row>
    <row r="32" spans="1:14" s="273" customFormat="1" ht="72.75" customHeight="1">
      <c r="A32" s="211">
        <f t="shared" ca="1" si="1"/>
        <v>16</v>
      </c>
      <c r="B32" s="211" t="s">
        <v>1321</v>
      </c>
      <c r="C32" s="229" t="s">
        <v>1317</v>
      </c>
      <c r="D32" s="213" t="s">
        <v>1746</v>
      </c>
      <c r="E32" s="208" t="s">
        <v>63</v>
      </c>
      <c r="F32" s="216">
        <v>125000</v>
      </c>
      <c r="G32" s="216">
        <v>125000</v>
      </c>
      <c r="H32" s="289">
        <v>43465</v>
      </c>
      <c r="I32" s="290">
        <v>1</v>
      </c>
      <c r="J32" s="290">
        <v>0.97</v>
      </c>
      <c r="K32" s="285">
        <v>8335</v>
      </c>
      <c r="L32" s="285">
        <v>158365</v>
      </c>
      <c r="M32" s="286">
        <f t="shared" si="0"/>
        <v>-41700</v>
      </c>
      <c r="N32" s="287" t="s">
        <v>64</v>
      </c>
    </row>
    <row r="33" spans="1:14" s="273" customFormat="1" ht="54" customHeight="1">
      <c r="A33" s="211">
        <f t="shared" ca="1" si="1"/>
        <v>17</v>
      </c>
      <c r="B33" s="211" t="s">
        <v>1322</v>
      </c>
      <c r="C33" s="229" t="s">
        <v>1317</v>
      </c>
      <c r="D33" s="213" t="s">
        <v>1323</v>
      </c>
      <c r="E33" s="208" t="s">
        <v>63</v>
      </c>
      <c r="F33" s="216">
        <v>150000</v>
      </c>
      <c r="G33" s="216">
        <v>150000</v>
      </c>
      <c r="H33" s="289">
        <v>43708</v>
      </c>
      <c r="I33" s="290">
        <v>1</v>
      </c>
      <c r="J33" s="290">
        <v>0</v>
      </c>
      <c r="K33" s="285"/>
      <c r="L33" s="285"/>
      <c r="M33" s="286">
        <f t="shared" si="0"/>
        <v>150000</v>
      </c>
      <c r="N33" s="287" t="s">
        <v>64</v>
      </c>
    </row>
    <row r="34" spans="1:14" s="273" customFormat="1" ht="108.75" customHeight="1">
      <c r="A34" s="211">
        <v>18</v>
      </c>
      <c r="B34" s="215" t="s">
        <v>1324</v>
      </c>
      <c r="C34" s="212" t="s">
        <v>1325</v>
      </c>
      <c r="D34" s="212" t="s">
        <v>1326</v>
      </c>
      <c r="E34" s="219" t="s">
        <v>63</v>
      </c>
      <c r="F34" s="216">
        <v>1000000</v>
      </c>
      <c r="G34" s="216">
        <f>1000000+278000-SUM(G35:G125)</f>
        <v>323094.92000000016</v>
      </c>
      <c r="H34" s="289">
        <v>43708</v>
      </c>
      <c r="I34" s="291" t="s">
        <v>1327</v>
      </c>
      <c r="J34" s="284" t="s">
        <v>69</v>
      </c>
      <c r="K34" s="285"/>
      <c r="L34" s="285"/>
      <c r="M34" s="286">
        <f t="shared" si="0"/>
        <v>323094.92000000016</v>
      </c>
      <c r="N34" s="287" t="s">
        <v>64</v>
      </c>
    </row>
    <row r="35" spans="1:14" s="273" customFormat="1" ht="74.25" customHeight="1">
      <c r="A35" s="211">
        <f t="shared" ref="A35:A98" ca="1" si="3">OFFSET(A35,-1,0)+1</f>
        <v>19</v>
      </c>
      <c r="B35" s="211" t="s">
        <v>1324</v>
      </c>
      <c r="C35" s="229" t="s">
        <v>1328</v>
      </c>
      <c r="D35" s="213" t="s">
        <v>1329</v>
      </c>
      <c r="E35" s="219" t="s">
        <v>63</v>
      </c>
      <c r="F35" s="216"/>
      <c r="G35" s="216">
        <v>19230</v>
      </c>
      <c r="H35" s="289">
        <v>43496</v>
      </c>
      <c r="I35" s="290">
        <v>1</v>
      </c>
      <c r="J35" s="290">
        <v>0.95</v>
      </c>
      <c r="K35" s="285">
        <v>19230</v>
      </c>
      <c r="L35" s="285"/>
      <c r="M35" s="286">
        <f t="shared" si="0"/>
        <v>0</v>
      </c>
      <c r="N35" s="287" t="s">
        <v>64</v>
      </c>
    </row>
    <row r="36" spans="1:14" s="273" customFormat="1" ht="58.5" customHeight="1">
      <c r="A36" s="211">
        <f t="shared" ca="1" si="3"/>
        <v>20</v>
      </c>
      <c r="B36" s="215" t="s">
        <v>1324</v>
      </c>
      <c r="C36" s="229" t="s">
        <v>1747</v>
      </c>
      <c r="D36" s="213" t="s">
        <v>1406</v>
      </c>
      <c r="E36" s="219" t="s">
        <v>1141</v>
      </c>
      <c r="F36" s="216"/>
      <c r="G36" s="216">
        <v>3300</v>
      </c>
      <c r="H36" s="289">
        <v>43708</v>
      </c>
      <c r="I36" s="290">
        <v>1</v>
      </c>
      <c r="J36" s="290">
        <v>0</v>
      </c>
      <c r="K36" s="298">
        <v>3300</v>
      </c>
      <c r="L36" s="298">
        <v>0</v>
      </c>
      <c r="M36" s="286">
        <f t="shared" si="0"/>
        <v>0</v>
      </c>
      <c r="N36" s="287" t="s">
        <v>64</v>
      </c>
    </row>
    <row r="37" spans="1:14" s="273" customFormat="1" ht="56.25" customHeight="1">
      <c r="A37" s="211">
        <f t="shared" ca="1" si="3"/>
        <v>21</v>
      </c>
      <c r="B37" s="215" t="s">
        <v>1324</v>
      </c>
      <c r="C37" s="229" t="s">
        <v>1410</v>
      </c>
      <c r="D37" s="213" t="s">
        <v>1411</v>
      </c>
      <c r="E37" s="219" t="s">
        <v>1141</v>
      </c>
      <c r="F37" s="216"/>
      <c r="G37" s="216">
        <v>2153</v>
      </c>
      <c r="H37" s="289">
        <v>43708</v>
      </c>
      <c r="I37" s="290">
        <v>1</v>
      </c>
      <c r="J37" s="290">
        <v>0</v>
      </c>
      <c r="K37" s="298">
        <v>2153</v>
      </c>
      <c r="L37" s="285"/>
      <c r="M37" s="286">
        <f t="shared" si="0"/>
        <v>0</v>
      </c>
      <c r="N37" s="287" t="s">
        <v>64</v>
      </c>
    </row>
    <row r="38" spans="1:14" s="273" customFormat="1" ht="38.25">
      <c r="A38" s="211">
        <f t="shared" ca="1" si="3"/>
        <v>22</v>
      </c>
      <c r="B38" s="215" t="s">
        <v>1324</v>
      </c>
      <c r="C38" s="229" t="s">
        <v>1414</v>
      </c>
      <c r="D38" s="213" t="s">
        <v>1415</v>
      </c>
      <c r="E38" s="219" t="s">
        <v>1141</v>
      </c>
      <c r="F38" s="216"/>
      <c r="G38" s="216">
        <v>25000</v>
      </c>
      <c r="H38" s="289">
        <v>43343</v>
      </c>
      <c r="I38" s="290">
        <v>1</v>
      </c>
      <c r="J38" s="290">
        <v>0.75</v>
      </c>
      <c r="K38" s="285">
        <v>7150</v>
      </c>
      <c r="L38" s="285">
        <v>17850</v>
      </c>
      <c r="M38" s="286">
        <f t="shared" si="0"/>
        <v>0</v>
      </c>
      <c r="N38" s="287" t="s">
        <v>64</v>
      </c>
    </row>
    <row r="39" spans="1:14" s="273" customFormat="1" ht="60.75" customHeight="1">
      <c r="A39" s="211">
        <f t="shared" ca="1" si="3"/>
        <v>23</v>
      </c>
      <c r="B39" s="215" t="s">
        <v>1324</v>
      </c>
      <c r="C39" s="229" t="s">
        <v>1418</v>
      </c>
      <c r="D39" s="213" t="s">
        <v>1419</v>
      </c>
      <c r="E39" s="219" t="s">
        <v>1141</v>
      </c>
      <c r="F39" s="216">
        <v>0</v>
      </c>
      <c r="G39" s="216">
        <v>18950</v>
      </c>
      <c r="H39" s="289">
        <v>43465</v>
      </c>
      <c r="I39" s="290">
        <v>1</v>
      </c>
      <c r="J39" s="290">
        <v>0.95</v>
      </c>
      <c r="K39" s="298">
        <v>18950</v>
      </c>
      <c r="L39" s="285"/>
      <c r="M39" s="286">
        <f t="shared" si="0"/>
        <v>0</v>
      </c>
      <c r="N39" s="287" t="s">
        <v>64</v>
      </c>
    </row>
    <row r="40" spans="1:14" s="273" customFormat="1" ht="57" customHeight="1">
      <c r="A40" s="211">
        <f t="shared" ca="1" si="3"/>
        <v>24</v>
      </c>
      <c r="B40" s="215" t="s">
        <v>1324</v>
      </c>
      <c r="C40" s="229" t="s">
        <v>1748</v>
      </c>
      <c r="D40" s="213" t="s">
        <v>1749</v>
      </c>
      <c r="E40" s="219" t="s">
        <v>1141</v>
      </c>
      <c r="F40" s="216"/>
      <c r="G40" s="216">
        <v>3481.05</v>
      </c>
      <c r="H40" s="289">
        <v>43335</v>
      </c>
      <c r="I40" s="290">
        <v>1</v>
      </c>
      <c r="J40" s="290">
        <v>1</v>
      </c>
      <c r="K40" s="299"/>
      <c r="L40" s="285">
        <v>3481</v>
      </c>
      <c r="M40" s="286">
        <f t="shared" si="0"/>
        <v>5.0000000000181899E-2</v>
      </c>
      <c r="N40" s="287" t="s">
        <v>64</v>
      </c>
    </row>
    <row r="41" spans="1:14" s="273" customFormat="1" ht="68.45" customHeight="1">
      <c r="A41" s="211">
        <f t="shared" ca="1" si="3"/>
        <v>25</v>
      </c>
      <c r="B41" s="215" t="s">
        <v>1324</v>
      </c>
      <c r="C41" s="229" t="s">
        <v>1750</v>
      </c>
      <c r="D41" s="213" t="s">
        <v>1423</v>
      </c>
      <c r="E41" s="219" t="s">
        <v>1141</v>
      </c>
      <c r="F41" s="216"/>
      <c r="G41" s="216">
        <v>64220.17</v>
      </c>
      <c r="H41" s="289">
        <v>43555</v>
      </c>
      <c r="I41" s="290">
        <v>1</v>
      </c>
      <c r="J41" s="290">
        <v>0</v>
      </c>
      <c r="K41" s="299">
        <v>0</v>
      </c>
      <c r="L41" s="285"/>
      <c r="M41" s="286">
        <f t="shared" si="0"/>
        <v>64220.17</v>
      </c>
      <c r="N41" s="287" t="s">
        <v>64</v>
      </c>
    </row>
    <row r="42" spans="1:14" s="273" customFormat="1" ht="60.75" customHeight="1">
      <c r="A42" s="211">
        <f t="shared" ca="1" si="3"/>
        <v>26</v>
      </c>
      <c r="B42" s="215" t="s">
        <v>1324</v>
      </c>
      <c r="C42" s="229" t="s">
        <v>1751</v>
      </c>
      <c r="D42" s="213" t="s">
        <v>1424</v>
      </c>
      <c r="E42" s="219" t="s">
        <v>1141</v>
      </c>
      <c r="F42" s="216"/>
      <c r="G42" s="216">
        <v>0</v>
      </c>
      <c r="H42" s="214" t="s">
        <v>1728</v>
      </c>
      <c r="I42" s="290">
        <v>1</v>
      </c>
      <c r="J42" s="290">
        <v>0</v>
      </c>
      <c r="K42" s="299"/>
      <c r="L42" s="285"/>
      <c r="M42" s="286">
        <f t="shared" si="0"/>
        <v>0</v>
      </c>
      <c r="N42" s="287" t="s">
        <v>355</v>
      </c>
    </row>
    <row r="43" spans="1:14" s="273" customFormat="1" ht="63.75">
      <c r="A43" s="211">
        <f t="shared" ca="1" si="3"/>
        <v>27</v>
      </c>
      <c r="B43" s="215" t="s">
        <v>1324</v>
      </c>
      <c r="C43" s="229" t="s">
        <v>1752</v>
      </c>
      <c r="D43" s="213" t="s">
        <v>1425</v>
      </c>
      <c r="E43" s="219" t="s">
        <v>1141</v>
      </c>
      <c r="F43" s="216"/>
      <c r="G43" s="216">
        <v>11500</v>
      </c>
      <c r="H43" s="289">
        <v>43456</v>
      </c>
      <c r="I43" s="290">
        <v>1</v>
      </c>
      <c r="J43" s="290">
        <v>0</v>
      </c>
      <c r="K43" s="299">
        <v>11500</v>
      </c>
      <c r="L43" s="285"/>
      <c r="M43" s="286">
        <f t="shared" si="0"/>
        <v>0</v>
      </c>
      <c r="N43" s="287" t="s">
        <v>64</v>
      </c>
    </row>
    <row r="44" spans="1:14" s="273" customFormat="1" ht="63.75">
      <c r="A44" s="211">
        <f t="shared" ca="1" si="3"/>
        <v>28</v>
      </c>
      <c r="B44" s="215" t="s">
        <v>1324</v>
      </c>
      <c r="C44" s="229" t="s">
        <v>1753</v>
      </c>
      <c r="D44" s="213" t="s">
        <v>1426</v>
      </c>
      <c r="E44" s="219" t="s">
        <v>1141</v>
      </c>
      <c r="F44" s="216"/>
      <c r="G44" s="216">
        <v>94250</v>
      </c>
      <c r="H44" s="289">
        <v>43425</v>
      </c>
      <c r="I44" s="290">
        <v>1</v>
      </c>
      <c r="J44" s="290">
        <v>1</v>
      </c>
      <c r="K44" s="299">
        <v>94250</v>
      </c>
      <c r="L44" s="285"/>
      <c r="M44" s="286">
        <f t="shared" si="0"/>
        <v>0</v>
      </c>
      <c r="N44" s="287" t="s">
        <v>64</v>
      </c>
    </row>
    <row r="45" spans="1:14" s="273" customFormat="1" ht="63.75">
      <c r="A45" s="211">
        <f t="shared" ca="1" si="3"/>
        <v>29</v>
      </c>
      <c r="B45" s="215" t="s">
        <v>1324</v>
      </c>
      <c r="C45" s="229" t="s">
        <v>1754</v>
      </c>
      <c r="D45" s="213" t="s">
        <v>1429</v>
      </c>
      <c r="E45" s="219" t="s">
        <v>1141</v>
      </c>
      <c r="F45" s="216"/>
      <c r="G45" s="286">
        <v>25500</v>
      </c>
      <c r="H45" s="289">
        <v>43495</v>
      </c>
      <c r="I45" s="290">
        <v>1</v>
      </c>
      <c r="J45" s="300">
        <v>0</v>
      </c>
      <c r="K45" s="301"/>
      <c r="L45" s="302"/>
      <c r="M45" s="286">
        <f t="shared" si="0"/>
        <v>25500</v>
      </c>
      <c r="N45" s="287" t="s">
        <v>64</v>
      </c>
    </row>
    <row r="46" spans="1:14" s="273" customFormat="1" ht="67.150000000000006" customHeight="1">
      <c r="A46" s="211">
        <f t="shared" ca="1" si="3"/>
        <v>30</v>
      </c>
      <c r="B46" s="215" t="s">
        <v>1324</v>
      </c>
      <c r="C46" s="229" t="s">
        <v>1755</v>
      </c>
      <c r="D46" s="213" t="s">
        <v>1431</v>
      </c>
      <c r="E46" s="219" t="s">
        <v>1141</v>
      </c>
      <c r="F46" s="216"/>
      <c r="G46" s="286">
        <v>7500</v>
      </c>
      <c r="H46" s="303">
        <v>43385</v>
      </c>
      <c r="I46" s="290">
        <v>1</v>
      </c>
      <c r="J46" s="300">
        <v>1</v>
      </c>
      <c r="K46" s="302">
        <v>7500</v>
      </c>
      <c r="L46" s="301">
        <v>0</v>
      </c>
      <c r="M46" s="286">
        <f t="shared" si="0"/>
        <v>0</v>
      </c>
      <c r="N46" s="287" t="s">
        <v>64</v>
      </c>
    </row>
    <row r="47" spans="1:14" s="273" customFormat="1" ht="63.75">
      <c r="A47" s="211">
        <f t="shared" ca="1" si="3"/>
        <v>31</v>
      </c>
      <c r="B47" s="215" t="s">
        <v>1324</v>
      </c>
      <c r="C47" s="229" t="s">
        <v>1756</v>
      </c>
      <c r="D47" s="213" t="s">
        <v>1432</v>
      </c>
      <c r="E47" s="219" t="s">
        <v>1141</v>
      </c>
      <c r="F47" s="216"/>
      <c r="G47" s="286">
        <v>6733</v>
      </c>
      <c r="H47" s="303">
        <v>43465</v>
      </c>
      <c r="I47" s="290">
        <v>1</v>
      </c>
      <c r="J47" s="300">
        <v>0.5</v>
      </c>
      <c r="K47" s="302">
        <v>6733</v>
      </c>
      <c r="L47" s="301"/>
      <c r="M47" s="286">
        <f t="shared" si="0"/>
        <v>0</v>
      </c>
      <c r="N47" s="287" t="s">
        <v>64</v>
      </c>
    </row>
    <row r="48" spans="1:14" s="273" customFormat="1" ht="51">
      <c r="A48" s="211">
        <f t="shared" ca="1" si="3"/>
        <v>32</v>
      </c>
      <c r="B48" s="215" t="s">
        <v>1324</v>
      </c>
      <c r="C48" s="229" t="s">
        <v>1757</v>
      </c>
      <c r="D48" s="213" t="s">
        <v>1758</v>
      </c>
      <c r="E48" s="219" t="s">
        <v>1141</v>
      </c>
      <c r="F48" s="216"/>
      <c r="G48" s="286">
        <v>28484</v>
      </c>
      <c r="H48" s="304">
        <v>43412</v>
      </c>
      <c r="I48" s="290">
        <v>1</v>
      </c>
      <c r="J48" s="300">
        <v>1</v>
      </c>
      <c r="K48" s="302">
        <v>28484</v>
      </c>
      <c r="L48" s="301"/>
      <c r="M48" s="286">
        <f t="shared" si="0"/>
        <v>0</v>
      </c>
      <c r="N48" s="287" t="s">
        <v>64</v>
      </c>
    </row>
    <row r="49" spans="1:14" s="273" customFormat="1" ht="51">
      <c r="A49" s="211">
        <f t="shared" ca="1" si="3"/>
        <v>33</v>
      </c>
      <c r="B49" s="215" t="s">
        <v>1324</v>
      </c>
      <c r="C49" s="229" t="s">
        <v>1759</v>
      </c>
      <c r="D49" s="213" t="s">
        <v>1760</v>
      </c>
      <c r="E49" s="219" t="s">
        <v>1141</v>
      </c>
      <c r="F49" s="216"/>
      <c r="G49" s="286">
        <v>5635</v>
      </c>
      <c r="H49" s="304" t="s">
        <v>243</v>
      </c>
      <c r="I49" s="290">
        <v>1</v>
      </c>
      <c r="J49" s="300">
        <v>0</v>
      </c>
      <c r="K49" s="302"/>
      <c r="L49" s="301"/>
      <c r="M49" s="286">
        <f t="shared" si="0"/>
        <v>5635</v>
      </c>
      <c r="N49" s="287" t="s">
        <v>64</v>
      </c>
    </row>
    <row r="50" spans="1:14" s="273" customFormat="1" ht="51">
      <c r="A50" s="211">
        <f t="shared" ca="1" si="3"/>
        <v>34</v>
      </c>
      <c r="B50" s="215" t="s">
        <v>1324</v>
      </c>
      <c r="C50" s="229" t="s">
        <v>1761</v>
      </c>
      <c r="D50" s="213" t="s">
        <v>1762</v>
      </c>
      <c r="E50" s="219" t="s">
        <v>1141</v>
      </c>
      <c r="F50" s="216"/>
      <c r="G50" s="286">
        <v>4380.75</v>
      </c>
      <c r="H50" s="304">
        <v>43524</v>
      </c>
      <c r="I50" s="290">
        <v>1</v>
      </c>
      <c r="J50" s="300">
        <v>0.5</v>
      </c>
      <c r="K50" s="302">
        <v>4380.75</v>
      </c>
      <c r="L50" s="301"/>
      <c r="M50" s="286">
        <f t="shared" si="0"/>
        <v>0</v>
      </c>
      <c r="N50" s="287" t="s">
        <v>64</v>
      </c>
    </row>
    <row r="51" spans="1:14" s="273" customFormat="1" ht="51">
      <c r="A51" s="211">
        <f t="shared" ca="1" si="3"/>
        <v>35</v>
      </c>
      <c r="B51" s="215" t="s">
        <v>1324</v>
      </c>
      <c r="C51" s="229" t="s">
        <v>1763</v>
      </c>
      <c r="D51" s="213" t="s">
        <v>1764</v>
      </c>
      <c r="E51" s="219" t="s">
        <v>1141</v>
      </c>
      <c r="F51" s="216"/>
      <c r="G51" s="286">
        <v>5137</v>
      </c>
      <c r="H51" s="304">
        <v>43496</v>
      </c>
      <c r="I51" s="290">
        <v>1</v>
      </c>
      <c r="J51" s="300">
        <v>0</v>
      </c>
      <c r="K51" s="302"/>
      <c r="L51" s="301"/>
      <c r="M51" s="286">
        <f t="shared" si="0"/>
        <v>5137</v>
      </c>
      <c r="N51" s="287" t="s">
        <v>64</v>
      </c>
    </row>
    <row r="52" spans="1:14" s="273" customFormat="1" ht="51">
      <c r="A52" s="211">
        <f t="shared" ca="1" si="3"/>
        <v>36</v>
      </c>
      <c r="B52" s="215" t="s">
        <v>1324</v>
      </c>
      <c r="C52" s="229" t="s">
        <v>1765</v>
      </c>
      <c r="D52" s="213" t="s">
        <v>1766</v>
      </c>
      <c r="E52" s="219" t="s">
        <v>1141</v>
      </c>
      <c r="F52" s="216"/>
      <c r="G52" s="286">
        <v>20809</v>
      </c>
      <c r="H52" s="304" t="s">
        <v>243</v>
      </c>
      <c r="I52" s="290">
        <v>1</v>
      </c>
      <c r="J52" s="300">
        <v>0</v>
      </c>
      <c r="K52" s="302"/>
      <c r="L52" s="301"/>
      <c r="M52" s="286">
        <f t="shared" si="0"/>
        <v>20809</v>
      </c>
      <c r="N52" s="287" t="s">
        <v>64</v>
      </c>
    </row>
    <row r="53" spans="1:14" s="273" customFormat="1" ht="57" customHeight="1">
      <c r="A53" s="211">
        <f t="shared" ca="1" si="3"/>
        <v>37</v>
      </c>
      <c r="B53" s="215" t="s">
        <v>1324</v>
      </c>
      <c r="C53" s="229" t="s">
        <v>1330</v>
      </c>
      <c r="D53" s="213" t="s">
        <v>1331</v>
      </c>
      <c r="E53" s="219" t="s">
        <v>63</v>
      </c>
      <c r="F53" s="216"/>
      <c r="G53" s="216">
        <v>8285</v>
      </c>
      <c r="H53" s="289">
        <v>43076</v>
      </c>
      <c r="I53" s="290">
        <v>1</v>
      </c>
      <c r="J53" s="290">
        <v>1</v>
      </c>
      <c r="K53" s="285"/>
      <c r="L53" s="298">
        <f>6365.34+1920.06</f>
        <v>8285.4</v>
      </c>
      <c r="M53" s="286">
        <f t="shared" si="0"/>
        <v>-0.3999999999996362</v>
      </c>
      <c r="N53" s="287" t="s">
        <v>64</v>
      </c>
    </row>
    <row r="54" spans="1:14" s="273" customFormat="1" ht="63.75">
      <c r="A54" s="211">
        <f t="shared" ca="1" si="3"/>
        <v>38</v>
      </c>
      <c r="B54" s="215" t="s">
        <v>1324</v>
      </c>
      <c r="C54" s="229" t="s">
        <v>1332</v>
      </c>
      <c r="D54" s="213" t="s">
        <v>1333</v>
      </c>
      <c r="E54" s="219" t="s">
        <v>63</v>
      </c>
      <c r="F54" s="216"/>
      <c r="G54" s="216">
        <v>4100</v>
      </c>
      <c r="H54" s="289">
        <v>43077</v>
      </c>
      <c r="I54" s="290">
        <v>1</v>
      </c>
      <c r="J54" s="290">
        <v>1</v>
      </c>
      <c r="K54" s="285"/>
      <c r="L54" s="285">
        <v>4100</v>
      </c>
      <c r="M54" s="286">
        <f t="shared" si="0"/>
        <v>0</v>
      </c>
      <c r="N54" s="287" t="s">
        <v>64</v>
      </c>
    </row>
    <row r="55" spans="1:14" s="273" customFormat="1" ht="63.75">
      <c r="A55" s="211">
        <f t="shared" ca="1" si="3"/>
        <v>39</v>
      </c>
      <c r="B55" s="215" t="s">
        <v>1324</v>
      </c>
      <c r="C55" s="229" t="s">
        <v>1334</v>
      </c>
      <c r="D55" s="213" t="s">
        <v>1335</v>
      </c>
      <c r="E55" s="219" t="s">
        <v>63</v>
      </c>
      <c r="F55" s="216"/>
      <c r="G55" s="216">
        <v>4732</v>
      </c>
      <c r="H55" s="289">
        <v>43087</v>
      </c>
      <c r="I55" s="290">
        <v>1</v>
      </c>
      <c r="J55" s="290">
        <v>1</v>
      </c>
      <c r="K55" s="285"/>
      <c r="L55" s="285">
        <v>4732</v>
      </c>
      <c r="M55" s="286">
        <f t="shared" si="0"/>
        <v>0</v>
      </c>
      <c r="N55" s="287" t="s">
        <v>64</v>
      </c>
    </row>
    <row r="56" spans="1:14" s="273" customFormat="1" ht="75.75" customHeight="1">
      <c r="A56" s="211">
        <f t="shared" ca="1" si="3"/>
        <v>40</v>
      </c>
      <c r="B56" s="215" t="s">
        <v>1324</v>
      </c>
      <c r="C56" s="229" t="s">
        <v>1336</v>
      </c>
      <c r="D56" s="213" t="s">
        <v>1337</v>
      </c>
      <c r="E56" s="219" t="s">
        <v>63</v>
      </c>
      <c r="F56" s="216"/>
      <c r="G56" s="216">
        <v>29985</v>
      </c>
      <c r="H56" s="289">
        <v>43105</v>
      </c>
      <c r="I56" s="290">
        <v>1</v>
      </c>
      <c r="J56" s="290">
        <v>1</v>
      </c>
      <c r="K56" s="298"/>
      <c r="L56" s="285">
        <v>29985</v>
      </c>
      <c r="M56" s="286">
        <f t="shared" si="0"/>
        <v>0</v>
      </c>
      <c r="N56" s="287" t="s">
        <v>64</v>
      </c>
    </row>
    <row r="57" spans="1:14" s="273" customFormat="1" ht="57" customHeight="1">
      <c r="A57" s="211">
        <f t="shared" ca="1" si="3"/>
        <v>41</v>
      </c>
      <c r="B57" s="215" t="s">
        <v>1324</v>
      </c>
      <c r="C57" s="229" t="s">
        <v>1338</v>
      </c>
      <c r="D57" s="213" t="s">
        <v>1339</v>
      </c>
      <c r="E57" s="219" t="s">
        <v>63</v>
      </c>
      <c r="F57" s="216"/>
      <c r="G57" s="216">
        <v>10079</v>
      </c>
      <c r="H57" s="289">
        <v>43013</v>
      </c>
      <c r="I57" s="290">
        <v>1</v>
      </c>
      <c r="J57" s="290">
        <v>1</v>
      </c>
      <c r="K57" s="298"/>
      <c r="L57" s="298">
        <v>10079</v>
      </c>
      <c r="M57" s="286">
        <f t="shared" si="0"/>
        <v>0</v>
      </c>
      <c r="N57" s="287" t="s">
        <v>64</v>
      </c>
    </row>
    <row r="58" spans="1:14" s="273" customFormat="1" ht="57" customHeight="1">
      <c r="A58" s="211">
        <f t="shared" ca="1" si="3"/>
        <v>42</v>
      </c>
      <c r="B58" s="215" t="s">
        <v>1324</v>
      </c>
      <c r="C58" s="229" t="s">
        <v>1340</v>
      </c>
      <c r="D58" s="213" t="s">
        <v>1767</v>
      </c>
      <c r="E58" s="219" t="s">
        <v>63</v>
      </c>
      <c r="F58" s="216"/>
      <c r="G58" s="216">
        <v>18653</v>
      </c>
      <c r="H58" s="289">
        <v>43140</v>
      </c>
      <c r="I58" s="290">
        <v>1</v>
      </c>
      <c r="J58" s="290">
        <v>1</v>
      </c>
      <c r="K58" s="298"/>
      <c r="L58" s="298">
        <f>8730+9923</f>
        <v>18653</v>
      </c>
      <c r="M58" s="286">
        <f t="shared" si="0"/>
        <v>0</v>
      </c>
      <c r="N58" s="287" t="s">
        <v>64</v>
      </c>
    </row>
    <row r="59" spans="1:14" s="273" customFormat="1" ht="58.5" customHeight="1">
      <c r="A59" s="211">
        <f t="shared" ca="1" si="3"/>
        <v>43</v>
      </c>
      <c r="B59" s="215" t="s">
        <v>1324</v>
      </c>
      <c r="C59" s="212" t="s">
        <v>1341</v>
      </c>
      <c r="D59" s="213" t="s">
        <v>1342</v>
      </c>
      <c r="E59" s="219" t="s">
        <v>63</v>
      </c>
      <c r="F59" s="216"/>
      <c r="G59" s="216">
        <v>14585.37</v>
      </c>
      <c r="H59" s="289">
        <v>43178</v>
      </c>
      <c r="I59" s="290">
        <v>1</v>
      </c>
      <c r="J59" s="290">
        <v>1</v>
      </c>
      <c r="K59" s="298"/>
      <c r="L59" s="285">
        <v>14585.37</v>
      </c>
      <c r="M59" s="286">
        <f t="shared" si="0"/>
        <v>0</v>
      </c>
      <c r="N59" s="287" t="s">
        <v>64</v>
      </c>
    </row>
    <row r="60" spans="1:14" s="273" customFormat="1" ht="55.5" customHeight="1">
      <c r="A60" s="211">
        <f t="shared" ca="1" si="3"/>
        <v>44</v>
      </c>
      <c r="B60" s="215" t="s">
        <v>1324</v>
      </c>
      <c r="C60" s="229" t="s">
        <v>1343</v>
      </c>
      <c r="D60" s="213" t="s">
        <v>1768</v>
      </c>
      <c r="E60" s="219" t="s">
        <v>63</v>
      </c>
      <c r="F60" s="216"/>
      <c r="G60" s="216">
        <v>4982.3999999999996</v>
      </c>
      <c r="H60" s="289">
        <v>43102</v>
      </c>
      <c r="I60" s="290">
        <v>1</v>
      </c>
      <c r="J60" s="290">
        <v>1</v>
      </c>
      <c r="K60" s="298"/>
      <c r="L60" s="285">
        <v>4982.3999999999996</v>
      </c>
      <c r="M60" s="286">
        <f t="shared" si="0"/>
        <v>0</v>
      </c>
      <c r="N60" s="287" t="s">
        <v>64</v>
      </c>
    </row>
    <row r="61" spans="1:14" s="273" customFormat="1" ht="55.5" customHeight="1">
      <c r="A61" s="211">
        <f t="shared" ca="1" si="3"/>
        <v>45</v>
      </c>
      <c r="B61" s="215" t="s">
        <v>1324</v>
      </c>
      <c r="C61" s="229" t="s">
        <v>1769</v>
      </c>
      <c r="D61" s="213" t="s">
        <v>1344</v>
      </c>
      <c r="E61" s="219" t="s">
        <v>63</v>
      </c>
      <c r="F61" s="216"/>
      <c r="G61" s="216">
        <v>2500</v>
      </c>
      <c r="H61" s="289">
        <v>43014</v>
      </c>
      <c r="I61" s="290">
        <v>1</v>
      </c>
      <c r="J61" s="290">
        <v>1</v>
      </c>
      <c r="K61" s="298"/>
      <c r="L61" s="285">
        <v>2500</v>
      </c>
      <c r="M61" s="286">
        <f t="shared" si="0"/>
        <v>0</v>
      </c>
      <c r="N61" s="287" t="s">
        <v>64</v>
      </c>
    </row>
    <row r="62" spans="1:14" s="273" customFormat="1" ht="54.75" customHeight="1">
      <c r="A62" s="211">
        <f t="shared" ca="1" si="3"/>
        <v>46</v>
      </c>
      <c r="B62" s="215" t="s">
        <v>1324</v>
      </c>
      <c r="C62" s="229" t="s">
        <v>1770</v>
      </c>
      <c r="D62" s="213" t="s">
        <v>1345</v>
      </c>
      <c r="E62" s="219" t="s">
        <v>63</v>
      </c>
      <c r="F62" s="216"/>
      <c r="G62" s="216">
        <v>4000</v>
      </c>
      <c r="H62" s="289">
        <v>43028</v>
      </c>
      <c r="I62" s="290">
        <v>1</v>
      </c>
      <c r="J62" s="290">
        <v>1</v>
      </c>
      <c r="K62" s="298"/>
      <c r="L62" s="285">
        <v>4000</v>
      </c>
      <c r="M62" s="286">
        <f t="shared" si="0"/>
        <v>0</v>
      </c>
      <c r="N62" s="287" t="s">
        <v>64</v>
      </c>
    </row>
    <row r="63" spans="1:14" s="273" customFormat="1" ht="51">
      <c r="A63" s="211">
        <f t="shared" ca="1" si="3"/>
        <v>47</v>
      </c>
      <c r="B63" s="215" t="s">
        <v>1324</v>
      </c>
      <c r="C63" s="229" t="s">
        <v>1346</v>
      </c>
      <c r="D63" s="213" t="s">
        <v>1347</v>
      </c>
      <c r="E63" s="219" t="s">
        <v>63</v>
      </c>
      <c r="F63" s="216"/>
      <c r="G63" s="216">
        <v>39951.440000000002</v>
      </c>
      <c r="H63" s="289">
        <v>43332</v>
      </c>
      <c r="I63" s="290">
        <v>1</v>
      </c>
      <c r="J63" s="290">
        <v>1</v>
      </c>
      <c r="K63" s="298">
        <v>39951.440000000002</v>
      </c>
      <c r="L63" s="285"/>
      <c r="M63" s="286">
        <f t="shared" si="0"/>
        <v>0</v>
      </c>
      <c r="N63" s="287" t="s">
        <v>64</v>
      </c>
    </row>
    <row r="64" spans="1:14" s="273" customFormat="1" ht="56.25" customHeight="1">
      <c r="A64" s="211">
        <f t="shared" ca="1" si="3"/>
        <v>48</v>
      </c>
      <c r="B64" s="215" t="s">
        <v>1324</v>
      </c>
      <c r="C64" s="212" t="s">
        <v>1348</v>
      </c>
      <c r="D64" s="213" t="s">
        <v>1349</v>
      </c>
      <c r="E64" s="219" t="s">
        <v>63</v>
      </c>
      <c r="F64" s="216"/>
      <c r="G64" s="216">
        <v>3400</v>
      </c>
      <c r="H64" s="289">
        <v>43042</v>
      </c>
      <c r="I64" s="290">
        <v>1</v>
      </c>
      <c r="J64" s="290">
        <v>1</v>
      </c>
      <c r="K64" s="298"/>
      <c r="L64" s="285">
        <v>3400</v>
      </c>
      <c r="M64" s="286">
        <f t="shared" si="0"/>
        <v>0</v>
      </c>
      <c r="N64" s="287" t="s">
        <v>64</v>
      </c>
    </row>
    <row r="65" spans="1:14" s="273" customFormat="1" ht="57.75" customHeight="1">
      <c r="A65" s="211">
        <f t="shared" ca="1" si="3"/>
        <v>49</v>
      </c>
      <c r="B65" s="215" t="s">
        <v>1324</v>
      </c>
      <c r="C65" s="229" t="s">
        <v>1350</v>
      </c>
      <c r="D65" s="213" t="s">
        <v>1351</v>
      </c>
      <c r="E65" s="219" t="s">
        <v>63</v>
      </c>
      <c r="F65" s="216"/>
      <c r="G65" s="216">
        <v>3112.1</v>
      </c>
      <c r="H65" s="289">
        <v>43010</v>
      </c>
      <c r="I65" s="290">
        <v>1</v>
      </c>
      <c r="J65" s="290">
        <v>1</v>
      </c>
      <c r="K65" s="298"/>
      <c r="L65" s="285">
        <v>3112.1</v>
      </c>
      <c r="M65" s="286">
        <f t="shared" si="0"/>
        <v>0</v>
      </c>
      <c r="N65" s="287" t="s">
        <v>64</v>
      </c>
    </row>
    <row r="66" spans="1:14" s="273" customFormat="1" ht="70.5" customHeight="1">
      <c r="A66" s="211">
        <f t="shared" ca="1" si="3"/>
        <v>50</v>
      </c>
      <c r="B66" s="215" t="s">
        <v>1324</v>
      </c>
      <c r="C66" s="229" t="s">
        <v>1352</v>
      </c>
      <c r="D66" s="213" t="s">
        <v>1353</v>
      </c>
      <c r="E66" s="305" t="s">
        <v>1141</v>
      </c>
      <c r="F66" s="216"/>
      <c r="G66" s="216">
        <v>4905.3999999999996</v>
      </c>
      <c r="H66" s="289">
        <v>43123</v>
      </c>
      <c r="I66" s="290">
        <v>1</v>
      </c>
      <c r="J66" s="290">
        <v>1</v>
      </c>
      <c r="K66" s="298"/>
      <c r="L66" s="285">
        <v>4905.3999999999996</v>
      </c>
      <c r="M66" s="286">
        <f t="shared" si="0"/>
        <v>0</v>
      </c>
      <c r="N66" s="287" t="s">
        <v>64</v>
      </c>
    </row>
    <row r="67" spans="1:14" s="273" customFormat="1" ht="70.5" customHeight="1">
      <c r="A67" s="211">
        <f t="shared" ca="1" si="3"/>
        <v>51</v>
      </c>
      <c r="B67" s="215" t="s">
        <v>1324</v>
      </c>
      <c r="C67" s="229" t="s">
        <v>1334</v>
      </c>
      <c r="D67" s="213" t="s">
        <v>1354</v>
      </c>
      <c r="E67" s="219" t="s">
        <v>1141</v>
      </c>
      <c r="F67" s="216"/>
      <c r="G67" s="216">
        <v>11822.5</v>
      </c>
      <c r="H67" s="289">
        <v>43174</v>
      </c>
      <c r="I67" s="290">
        <v>1</v>
      </c>
      <c r="J67" s="290">
        <v>1</v>
      </c>
      <c r="K67" s="298"/>
      <c r="L67" s="285">
        <v>11822.5</v>
      </c>
      <c r="M67" s="286">
        <f t="shared" si="0"/>
        <v>0</v>
      </c>
      <c r="N67" s="287" t="s">
        <v>64</v>
      </c>
    </row>
    <row r="68" spans="1:14" s="273" customFormat="1" ht="56.25" customHeight="1">
      <c r="A68" s="211">
        <f t="shared" ca="1" si="3"/>
        <v>52</v>
      </c>
      <c r="B68" s="215" t="s">
        <v>1324</v>
      </c>
      <c r="C68" s="229" t="s">
        <v>1355</v>
      </c>
      <c r="D68" s="213" t="s">
        <v>1356</v>
      </c>
      <c r="E68" s="219" t="s">
        <v>1141</v>
      </c>
      <c r="F68" s="216"/>
      <c r="G68" s="216">
        <v>8750</v>
      </c>
      <c r="H68" s="289">
        <v>43105</v>
      </c>
      <c r="I68" s="290">
        <v>1</v>
      </c>
      <c r="J68" s="290">
        <v>1</v>
      </c>
      <c r="K68" s="298"/>
      <c r="L68" s="298">
        <v>8750</v>
      </c>
      <c r="M68" s="286">
        <f t="shared" si="0"/>
        <v>0</v>
      </c>
      <c r="N68" s="287" t="s">
        <v>64</v>
      </c>
    </row>
    <row r="69" spans="1:14" s="273" customFormat="1" ht="55.5" customHeight="1">
      <c r="A69" s="211">
        <f t="shared" ca="1" si="3"/>
        <v>53</v>
      </c>
      <c r="B69" s="215" t="s">
        <v>1324</v>
      </c>
      <c r="C69" s="229" t="s">
        <v>1357</v>
      </c>
      <c r="D69" s="213" t="s">
        <v>1358</v>
      </c>
      <c r="E69" s="219" t="s">
        <v>1141</v>
      </c>
      <c r="F69" s="216"/>
      <c r="G69" s="216">
        <v>9400</v>
      </c>
      <c r="H69" s="289">
        <v>43172</v>
      </c>
      <c r="I69" s="290">
        <v>1</v>
      </c>
      <c r="J69" s="290">
        <v>1</v>
      </c>
      <c r="K69" s="298">
        <v>733.34</v>
      </c>
      <c r="L69" s="285">
        <v>8666.66</v>
      </c>
      <c r="M69" s="286">
        <f t="shared" si="0"/>
        <v>0</v>
      </c>
      <c r="N69" s="287" t="s">
        <v>64</v>
      </c>
    </row>
    <row r="70" spans="1:14" s="273" customFormat="1" ht="54" customHeight="1">
      <c r="A70" s="211">
        <f t="shared" ca="1" si="3"/>
        <v>54</v>
      </c>
      <c r="B70" s="215" t="s">
        <v>1324</v>
      </c>
      <c r="C70" s="229" t="s">
        <v>1357</v>
      </c>
      <c r="D70" s="213" t="s">
        <v>1359</v>
      </c>
      <c r="E70" s="219" t="s">
        <v>1141</v>
      </c>
      <c r="F70" s="216"/>
      <c r="G70" s="216">
        <v>18084.87</v>
      </c>
      <c r="H70" s="289">
        <v>43314</v>
      </c>
      <c r="I70" s="290">
        <v>1</v>
      </c>
      <c r="J70" s="290">
        <v>1</v>
      </c>
      <c r="K70" s="298">
        <f>18084.87-14084.87</f>
        <v>3999.9999999999982</v>
      </c>
      <c r="L70" s="285">
        <f>8705.13+172.53+5207.21</f>
        <v>14084.869999999999</v>
      </c>
      <c r="M70" s="286">
        <f t="shared" ref="M70:M125" si="4">G70-K70-L70</f>
        <v>0</v>
      </c>
      <c r="N70" s="287" t="s">
        <v>64</v>
      </c>
    </row>
    <row r="71" spans="1:14" s="273" customFormat="1" ht="60.75" customHeight="1">
      <c r="A71" s="211">
        <f t="shared" ca="1" si="3"/>
        <v>55</v>
      </c>
      <c r="B71" s="215" t="s">
        <v>1324</v>
      </c>
      <c r="C71" s="229" t="s">
        <v>1360</v>
      </c>
      <c r="D71" s="213" t="s">
        <v>1361</v>
      </c>
      <c r="E71" s="219" t="s">
        <v>1141</v>
      </c>
      <c r="F71" s="216"/>
      <c r="G71" s="216">
        <v>6345</v>
      </c>
      <c r="H71" s="289">
        <v>43185</v>
      </c>
      <c r="I71" s="290">
        <v>1</v>
      </c>
      <c r="J71" s="290">
        <v>1</v>
      </c>
      <c r="K71" s="298"/>
      <c r="L71" s="285">
        <v>6345</v>
      </c>
      <c r="M71" s="286">
        <f t="shared" si="4"/>
        <v>0</v>
      </c>
      <c r="N71" s="287" t="s">
        <v>64</v>
      </c>
    </row>
    <row r="72" spans="1:14" s="273" customFormat="1" ht="55.5" customHeight="1">
      <c r="A72" s="211">
        <f t="shared" ca="1" si="3"/>
        <v>56</v>
      </c>
      <c r="B72" s="215" t="s">
        <v>1324</v>
      </c>
      <c r="C72" s="212" t="s">
        <v>1362</v>
      </c>
      <c r="D72" s="213" t="s">
        <v>1363</v>
      </c>
      <c r="E72" s="219" t="s">
        <v>1141</v>
      </c>
      <c r="F72" s="216"/>
      <c r="G72" s="216">
        <v>3236.56</v>
      </c>
      <c r="H72" s="289">
        <v>43054</v>
      </c>
      <c r="I72" s="290">
        <v>1</v>
      </c>
      <c r="J72" s="290">
        <v>1</v>
      </c>
      <c r="K72" s="298"/>
      <c r="L72" s="285">
        <v>3236.56</v>
      </c>
      <c r="M72" s="286">
        <f t="shared" si="4"/>
        <v>0</v>
      </c>
      <c r="N72" s="287" t="s">
        <v>64</v>
      </c>
    </row>
    <row r="73" spans="1:14" s="273" customFormat="1" ht="55.5" customHeight="1">
      <c r="A73" s="211">
        <f t="shared" ca="1" si="3"/>
        <v>57</v>
      </c>
      <c r="B73" s="215" t="s">
        <v>1324</v>
      </c>
      <c r="C73" s="212" t="s">
        <v>1364</v>
      </c>
      <c r="D73" s="213" t="s">
        <v>1365</v>
      </c>
      <c r="E73" s="219" t="s">
        <v>1141</v>
      </c>
      <c r="F73" s="216"/>
      <c r="G73" s="216">
        <v>2910.5</v>
      </c>
      <c r="H73" s="289">
        <v>43171</v>
      </c>
      <c r="I73" s="290">
        <v>1</v>
      </c>
      <c r="J73" s="290">
        <v>1</v>
      </c>
      <c r="K73" s="298"/>
      <c r="L73" s="298">
        <v>2910.5</v>
      </c>
      <c r="M73" s="286">
        <f t="shared" si="4"/>
        <v>0</v>
      </c>
      <c r="N73" s="287" t="s">
        <v>64</v>
      </c>
    </row>
    <row r="74" spans="1:14" s="273" customFormat="1" ht="54" customHeight="1">
      <c r="A74" s="211">
        <f t="shared" ca="1" si="3"/>
        <v>58</v>
      </c>
      <c r="B74" s="215" t="s">
        <v>1324</v>
      </c>
      <c r="C74" s="306" t="s">
        <v>1771</v>
      </c>
      <c r="D74" s="213" t="s">
        <v>1366</v>
      </c>
      <c r="E74" s="219" t="s">
        <v>1141</v>
      </c>
      <c r="F74" s="216"/>
      <c r="G74" s="216">
        <v>3100</v>
      </c>
      <c r="H74" s="289">
        <v>43112</v>
      </c>
      <c r="I74" s="290">
        <v>1</v>
      </c>
      <c r="J74" s="290">
        <v>1</v>
      </c>
      <c r="K74" s="298"/>
      <c r="L74" s="285">
        <v>3100</v>
      </c>
      <c r="M74" s="286">
        <f t="shared" si="4"/>
        <v>0</v>
      </c>
      <c r="N74" s="287" t="s">
        <v>64</v>
      </c>
    </row>
    <row r="75" spans="1:14" s="273" customFormat="1" ht="55.5" customHeight="1">
      <c r="A75" s="211">
        <f t="shared" ca="1" si="3"/>
        <v>59</v>
      </c>
      <c r="B75" s="215" t="s">
        <v>1324</v>
      </c>
      <c r="C75" s="306" t="s">
        <v>1367</v>
      </c>
      <c r="D75" s="213" t="s">
        <v>1368</v>
      </c>
      <c r="E75" s="219" t="s">
        <v>1141</v>
      </c>
      <c r="F75" s="216"/>
      <c r="G75" s="216">
        <v>3403.84</v>
      </c>
      <c r="H75" s="289">
        <v>43108</v>
      </c>
      <c r="I75" s="290">
        <v>1</v>
      </c>
      <c r="J75" s="290">
        <v>1</v>
      </c>
      <c r="K75" s="298"/>
      <c r="L75" s="285">
        <v>3403.84</v>
      </c>
      <c r="M75" s="286">
        <f t="shared" si="4"/>
        <v>0</v>
      </c>
      <c r="N75" s="287" t="s">
        <v>64</v>
      </c>
    </row>
    <row r="76" spans="1:14" s="273" customFormat="1" ht="56.25" customHeight="1">
      <c r="A76" s="211">
        <f t="shared" ca="1" si="3"/>
        <v>60</v>
      </c>
      <c r="B76" s="215" t="s">
        <v>1324</v>
      </c>
      <c r="C76" s="306" t="s">
        <v>1369</v>
      </c>
      <c r="D76" s="213" t="s">
        <v>1370</v>
      </c>
      <c r="E76" s="219" t="s">
        <v>1141</v>
      </c>
      <c r="F76" s="216"/>
      <c r="G76" s="216">
        <v>2700</v>
      </c>
      <c r="H76" s="289">
        <v>43178</v>
      </c>
      <c r="I76" s="290">
        <v>1</v>
      </c>
      <c r="J76" s="290">
        <v>1</v>
      </c>
      <c r="K76" s="298"/>
      <c r="L76" s="298">
        <v>2700</v>
      </c>
      <c r="M76" s="286">
        <f t="shared" si="4"/>
        <v>0</v>
      </c>
      <c r="N76" s="287" t="s">
        <v>64</v>
      </c>
    </row>
    <row r="77" spans="1:14" s="273" customFormat="1" ht="51">
      <c r="A77" s="211">
        <f t="shared" ca="1" si="3"/>
        <v>61</v>
      </c>
      <c r="B77" s="215" t="s">
        <v>1324</v>
      </c>
      <c r="C77" s="306" t="s">
        <v>1371</v>
      </c>
      <c r="D77" s="213" t="s">
        <v>1372</v>
      </c>
      <c r="E77" s="219" t="s">
        <v>1141</v>
      </c>
      <c r="F77" s="216"/>
      <c r="G77" s="216">
        <v>19840</v>
      </c>
      <c r="H77" s="289">
        <v>43159</v>
      </c>
      <c r="I77" s="290">
        <v>1</v>
      </c>
      <c r="J77" s="290">
        <v>1</v>
      </c>
      <c r="K77" s="298"/>
      <c r="L77" s="285">
        <v>19840</v>
      </c>
      <c r="M77" s="286">
        <f t="shared" si="4"/>
        <v>0</v>
      </c>
      <c r="N77" s="287" t="s">
        <v>64</v>
      </c>
    </row>
    <row r="78" spans="1:14" s="273" customFormat="1" ht="54.75" customHeight="1">
      <c r="A78" s="211">
        <f t="shared" ca="1" si="3"/>
        <v>62</v>
      </c>
      <c r="B78" s="215" t="s">
        <v>1324</v>
      </c>
      <c r="C78" s="229" t="s">
        <v>1373</v>
      </c>
      <c r="D78" s="213" t="s">
        <v>1374</v>
      </c>
      <c r="E78" s="219" t="s">
        <v>1141</v>
      </c>
      <c r="F78" s="216"/>
      <c r="G78" s="216">
        <v>5500</v>
      </c>
      <c r="H78" s="289">
        <v>43238</v>
      </c>
      <c r="I78" s="290">
        <v>1</v>
      </c>
      <c r="J78" s="290">
        <v>1</v>
      </c>
      <c r="K78" s="285"/>
      <c r="L78" s="285">
        <v>5500</v>
      </c>
      <c r="M78" s="286">
        <f t="shared" si="4"/>
        <v>0</v>
      </c>
      <c r="N78" s="287" t="s">
        <v>64</v>
      </c>
    </row>
    <row r="79" spans="1:14" s="273" customFormat="1" ht="60" customHeight="1">
      <c r="A79" s="211">
        <f t="shared" ca="1" si="3"/>
        <v>63</v>
      </c>
      <c r="B79" s="215" t="s">
        <v>1324</v>
      </c>
      <c r="C79" s="229" t="s">
        <v>1375</v>
      </c>
      <c r="D79" s="213" t="s">
        <v>1772</v>
      </c>
      <c r="E79" s="219" t="s">
        <v>1141</v>
      </c>
      <c r="F79" s="216"/>
      <c r="G79" s="216">
        <v>0</v>
      </c>
      <c r="H79" s="214" t="s">
        <v>1773</v>
      </c>
      <c r="I79" s="290">
        <v>1</v>
      </c>
      <c r="J79" s="290">
        <v>1</v>
      </c>
      <c r="K79" s="298"/>
      <c r="L79" s="285"/>
      <c r="M79" s="286">
        <f t="shared" si="4"/>
        <v>0</v>
      </c>
      <c r="N79" s="287" t="s">
        <v>355</v>
      </c>
    </row>
    <row r="80" spans="1:14" s="273" customFormat="1" ht="63.75">
      <c r="A80" s="211">
        <f t="shared" ca="1" si="3"/>
        <v>64</v>
      </c>
      <c r="B80" s="215" t="s">
        <v>1324</v>
      </c>
      <c r="C80" s="306" t="s">
        <v>1376</v>
      </c>
      <c r="D80" s="213" t="s">
        <v>1377</v>
      </c>
      <c r="E80" s="219" t="s">
        <v>1141</v>
      </c>
      <c r="F80" s="216"/>
      <c r="G80" s="216">
        <v>1942.26</v>
      </c>
      <c r="H80" s="289">
        <v>43171</v>
      </c>
      <c r="I80" s="290">
        <v>1</v>
      </c>
      <c r="J80" s="290">
        <v>1</v>
      </c>
      <c r="K80" s="298"/>
      <c r="L80" s="285">
        <v>1942.26</v>
      </c>
      <c r="M80" s="286">
        <f t="shared" si="4"/>
        <v>0</v>
      </c>
      <c r="N80" s="287" t="s">
        <v>64</v>
      </c>
    </row>
    <row r="81" spans="1:14" s="273" customFormat="1" ht="55.5" customHeight="1">
      <c r="A81" s="211">
        <f t="shared" ca="1" si="3"/>
        <v>65</v>
      </c>
      <c r="B81" s="215" t="s">
        <v>1324</v>
      </c>
      <c r="C81" s="306" t="s">
        <v>1774</v>
      </c>
      <c r="D81" s="213" t="s">
        <v>1378</v>
      </c>
      <c r="E81" s="219" t="s">
        <v>1141</v>
      </c>
      <c r="F81" s="216"/>
      <c r="G81" s="216">
        <v>25000</v>
      </c>
      <c r="H81" s="295" t="s">
        <v>1775</v>
      </c>
      <c r="I81" s="290">
        <v>1</v>
      </c>
      <c r="J81" s="290">
        <v>1</v>
      </c>
      <c r="K81" s="302">
        <v>14445.48</v>
      </c>
      <c r="L81" s="285">
        <v>10554.52</v>
      </c>
      <c r="M81" s="286">
        <f t="shared" si="4"/>
        <v>0</v>
      </c>
      <c r="N81" s="287" t="s">
        <v>64</v>
      </c>
    </row>
    <row r="82" spans="1:14" s="273" customFormat="1" ht="51">
      <c r="A82" s="211">
        <f t="shared" ca="1" si="3"/>
        <v>66</v>
      </c>
      <c r="B82" s="215" t="s">
        <v>1324</v>
      </c>
      <c r="C82" s="229" t="s">
        <v>1379</v>
      </c>
      <c r="D82" s="213" t="s">
        <v>1380</v>
      </c>
      <c r="E82" s="219" t="s">
        <v>1141</v>
      </c>
      <c r="F82" s="216"/>
      <c r="G82" s="216">
        <v>5875</v>
      </c>
      <c r="H82" s="289">
        <v>43250</v>
      </c>
      <c r="I82" s="290">
        <v>1</v>
      </c>
      <c r="J82" s="290">
        <v>1</v>
      </c>
      <c r="K82" s="298"/>
      <c r="L82" s="285">
        <v>5875</v>
      </c>
      <c r="M82" s="286">
        <f t="shared" si="4"/>
        <v>0</v>
      </c>
      <c r="N82" s="287" t="s">
        <v>64</v>
      </c>
    </row>
    <row r="83" spans="1:14" s="273" customFormat="1" ht="51">
      <c r="A83" s="211">
        <f t="shared" ca="1" si="3"/>
        <v>67</v>
      </c>
      <c r="B83" s="215" t="s">
        <v>1324</v>
      </c>
      <c r="C83" s="212" t="s">
        <v>1381</v>
      </c>
      <c r="D83" s="213" t="s">
        <v>1382</v>
      </c>
      <c r="E83" s="219" t="s">
        <v>1141</v>
      </c>
      <c r="F83" s="216"/>
      <c r="G83" s="216">
        <v>2700</v>
      </c>
      <c r="H83" s="289">
        <v>43103</v>
      </c>
      <c r="I83" s="290">
        <v>1</v>
      </c>
      <c r="J83" s="290">
        <v>1</v>
      </c>
      <c r="K83" s="298"/>
      <c r="L83" s="285">
        <v>2700</v>
      </c>
      <c r="M83" s="286">
        <f t="shared" si="4"/>
        <v>0</v>
      </c>
      <c r="N83" s="287" t="s">
        <v>64</v>
      </c>
    </row>
    <row r="84" spans="1:14" s="273" customFormat="1" ht="51">
      <c r="A84" s="211">
        <f t="shared" ca="1" si="3"/>
        <v>68</v>
      </c>
      <c r="B84" s="215" t="s">
        <v>1324</v>
      </c>
      <c r="C84" s="212" t="s">
        <v>1383</v>
      </c>
      <c r="D84" s="213" t="s">
        <v>1384</v>
      </c>
      <c r="E84" s="219" t="s">
        <v>1141</v>
      </c>
      <c r="F84" s="216"/>
      <c r="G84" s="216">
        <v>4500</v>
      </c>
      <c r="H84" s="289">
        <v>43109</v>
      </c>
      <c r="I84" s="290">
        <v>1</v>
      </c>
      <c r="J84" s="290">
        <v>1</v>
      </c>
      <c r="K84" s="298"/>
      <c r="L84" s="285">
        <v>4500</v>
      </c>
      <c r="M84" s="286">
        <f t="shared" si="4"/>
        <v>0</v>
      </c>
      <c r="N84" s="287" t="s">
        <v>64</v>
      </c>
    </row>
    <row r="85" spans="1:14" s="273" customFormat="1" ht="55.5" customHeight="1">
      <c r="A85" s="211">
        <f t="shared" ca="1" si="3"/>
        <v>69</v>
      </c>
      <c r="B85" s="215" t="s">
        <v>1324</v>
      </c>
      <c r="C85" s="306" t="s">
        <v>1385</v>
      </c>
      <c r="D85" s="213" t="s">
        <v>1386</v>
      </c>
      <c r="E85" s="219" t="s">
        <v>1141</v>
      </c>
      <c r="F85" s="216"/>
      <c r="G85" s="216">
        <v>4200</v>
      </c>
      <c r="H85" s="289">
        <v>43112</v>
      </c>
      <c r="I85" s="290">
        <v>1</v>
      </c>
      <c r="J85" s="290">
        <v>1</v>
      </c>
      <c r="K85" s="298"/>
      <c r="L85" s="285">
        <v>4200</v>
      </c>
      <c r="M85" s="286">
        <f t="shared" si="4"/>
        <v>0</v>
      </c>
      <c r="N85" s="287" t="s">
        <v>64</v>
      </c>
    </row>
    <row r="86" spans="1:14" s="273" customFormat="1" ht="51">
      <c r="A86" s="211">
        <f t="shared" ca="1" si="3"/>
        <v>70</v>
      </c>
      <c r="B86" s="215" t="s">
        <v>1324</v>
      </c>
      <c r="C86" s="229" t="s">
        <v>1387</v>
      </c>
      <c r="D86" s="213" t="s">
        <v>1776</v>
      </c>
      <c r="E86" s="219" t="s">
        <v>1141</v>
      </c>
      <c r="F86" s="216"/>
      <c r="G86" s="216">
        <v>4161.92</v>
      </c>
      <c r="H86" s="289">
        <v>43126</v>
      </c>
      <c r="I86" s="290">
        <v>1</v>
      </c>
      <c r="J86" s="290">
        <v>1</v>
      </c>
      <c r="K86" s="298"/>
      <c r="L86" s="285">
        <v>4161.92</v>
      </c>
      <c r="M86" s="286">
        <f t="shared" si="4"/>
        <v>0</v>
      </c>
      <c r="N86" s="287" t="s">
        <v>64</v>
      </c>
    </row>
    <row r="87" spans="1:14" s="273" customFormat="1" ht="63.75">
      <c r="A87" s="211">
        <f t="shared" ca="1" si="3"/>
        <v>71</v>
      </c>
      <c r="B87" s="215" t="s">
        <v>1324</v>
      </c>
      <c r="C87" s="229" t="s">
        <v>1777</v>
      </c>
      <c r="D87" s="213" t="s">
        <v>1388</v>
      </c>
      <c r="E87" s="219" t="s">
        <v>1141</v>
      </c>
      <c r="F87" s="216"/>
      <c r="G87" s="216">
        <v>55011.93</v>
      </c>
      <c r="H87" s="289">
        <v>43196</v>
      </c>
      <c r="I87" s="290">
        <v>1</v>
      </c>
      <c r="J87" s="290">
        <v>1</v>
      </c>
      <c r="K87" s="298"/>
      <c r="L87" s="285">
        <v>55011.93</v>
      </c>
      <c r="M87" s="286">
        <f t="shared" si="4"/>
        <v>0</v>
      </c>
      <c r="N87" s="287" t="s">
        <v>64</v>
      </c>
    </row>
    <row r="88" spans="1:14" s="273" customFormat="1" ht="60" customHeight="1">
      <c r="A88" s="211">
        <f t="shared" ca="1" si="3"/>
        <v>72</v>
      </c>
      <c r="B88" s="215" t="s">
        <v>1324</v>
      </c>
      <c r="C88" s="229" t="s">
        <v>1389</v>
      </c>
      <c r="D88" s="213" t="s">
        <v>1390</v>
      </c>
      <c r="E88" s="219" t="s">
        <v>1141</v>
      </c>
      <c r="F88" s="216"/>
      <c r="G88" s="216">
        <v>10908.52</v>
      </c>
      <c r="H88" s="289">
        <v>43277</v>
      </c>
      <c r="I88" s="290">
        <v>1</v>
      </c>
      <c r="J88" s="290">
        <v>1</v>
      </c>
      <c r="K88" s="298">
        <v>346.87</v>
      </c>
      <c r="L88" s="285">
        <v>10561.75</v>
      </c>
      <c r="M88" s="286">
        <f t="shared" si="4"/>
        <v>-0.1000000000003638</v>
      </c>
      <c r="N88" s="287" t="s">
        <v>64</v>
      </c>
    </row>
    <row r="89" spans="1:14" s="273" customFormat="1" ht="51">
      <c r="A89" s="211">
        <f t="shared" ca="1" si="3"/>
        <v>73</v>
      </c>
      <c r="B89" s="215" t="s">
        <v>1324</v>
      </c>
      <c r="C89" s="227" t="s">
        <v>1391</v>
      </c>
      <c r="D89" s="213" t="s">
        <v>1392</v>
      </c>
      <c r="E89" s="218" t="s">
        <v>1141</v>
      </c>
      <c r="F89" s="216"/>
      <c r="G89" s="216">
        <v>4088</v>
      </c>
      <c r="H89" s="289">
        <v>43214</v>
      </c>
      <c r="I89" s="290">
        <v>1</v>
      </c>
      <c r="J89" s="290">
        <v>1</v>
      </c>
      <c r="K89" s="302"/>
      <c r="L89" s="302">
        <v>4088</v>
      </c>
      <c r="M89" s="286">
        <f t="shared" si="4"/>
        <v>0</v>
      </c>
      <c r="N89" s="287" t="s">
        <v>64</v>
      </c>
    </row>
    <row r="90" spans="1:14" s="273" customFormat="1" ht="59.25" customHeight="1">
      <c r="A90" s="211">
        <f t="shared" ca="1" si="3"/>
        <v>74</v>
      </c>
      <c r="B90" s="215" t="s">
        <v>1324</v>
      </c>
      <c r="C90" s="229" t="s">
        <v>1778</v>
      </c>
      <c r="D90" s="213" t="s">
        <v>1393</v>
      </c>
      <c r="E90" s="219" t="s">
        <v>1141</v>
      </c>
      <c r="F90" s="216"/>
      <c r="G90" s="228">
        <v>3555.83</v>
      </c>
      <c r="H90" s="289">
        <v>43115</v>
      </c>
      <c r="I90" s="290">
        <v>1</v>
      </c>
      <c r="J90" s="290">
        <v>1</v>
      </c>
      <c r="K90" s="298"/>
      <c r="L90" s="285">
        <v>3555.83</v>
      </c>
      <c r="M90" s="286">
        <f t="shared" si="4"/>
        <v>0</v>
      </c>
      <c r="N90" s="287" t="s">
        <v>64</v>
      </c>
    </row>
    <row r="91" spans="1:14" s="273" customFormat="1" ht="60.75" customHeight="1">
      <c r="A91" s="211">
        <f t="shared" ca="1" si="3"/>
        <v>75</v>
      </c>
      <c r="B91" s="215" t="s">
        <v>1324</v>
      </c>
      <c r="C91" s="229" t="s">
        <v>1779</v>
      </c>
      <c r="D91" s="213" t="s">
        <v>1394</v>
      </c>
      <c r="E91" s="219" t="s">
        <v>1141</v>
      </c>
      <c r="F91" s="216"/>
      <c r="G91" s="228">
        <v>3445</v>
      </c>
      <c r="H91" s="289">
        <v>43146</v>
      </c>
      <c r="I91" s="290">
        <v>1</v>
      </c>
      <c r="J91" s="290">
        <v>1</v>
      </c>
      <c r="K91" s="298"/>
      <c r="L91" s="298">
        <v>3445</v>
      </c>
      <c r="M91" s="286">
        <f t="shared" si="4"/>
        <v>0</v>
      </c>
      <c r="N91" s="287" t="s">
        <v>64</v>
      </c>
    </row>
    <row r="92" spans="1:14" s="273" customFormat="1" ht="57" customHeight="1">
      <c r="A92" s="211">
        <f t="shared" ca="1" si="3"/>
        <v>76</v>
      </c>
      <c r="B92" s="215" t="s">
        <v>1324</v>
      </c>
      <c r="C92" s="306" t="s">
        <v>1395</v>
      </c>
      <c r="D92" s="213" t="s">
        <v>1396</v>
      </c>
      <c r="E92" s="219" t="s">
        <v>1141</v>
      </c>
      <c r="F92" s="216"/>
      <c r="G92" s="216">
        <v>4133.6099999999997</v>
      </c>
      <c r="H92" s="289">
        <v>43172</v>
      </c>
      <c r="I92" s="290">
        <v>1</v>
      </c>
      <c r="J92" s="290">
        <v>1</v>
      </c>
      <c r="K92" s="298"/>
      <c r="L92" s="285">
        <v>4133.6099999999997</v>
      </c>
      <c r="M92" s="286">
        <f t="shared" si="4"/>
        <v>0</v>
      </c>
      <c r="N92" s="287" t="s">
        <v>64</v>
      </c>
    </row>
    <row r="93" spans="1:14" s="273" customFormat="1" ht="69.75" customHeight="1">
      <c r="A93" s="211">
        <f t="shared" ca="1" si="3"/>
        <v>77</v>
      </c>
      <c r="B93" s="215" t="s">
        <v>1324</v>
      </c>
      <c r="C93" s="306" t="s">
        <v>1397</v>
      </c>
      <c r="D93" s="213" t="s">
        <v>1398</v>
      </c>
      <c r="E93" s="219" t="s">
        <v>1141</v>
      </c>
      <c r="F93" s="216"/>
      <c r="G93" s="216">
        <v>5500.24</v>
      </c>
      <c r="H93" s="289">
        <v>43284</v>
      </c>
      <c r="I93" s="290">
        <v>1</v>
      </c>
      <c r="J93" s="290">
        <v>1</v>
      </c>
      <c r="K93" s="302">
        <v>5500.24</v>
      </c>
      <c r="L93" s="285"/>
      <c r="M93" s="286">
        <f t="shared" si="4"/>
        <v>0</v>
      </c>
      <c r="N93" s="287" t="s">
        <v>64</v>
      </c>
    </row>
    <row r="94" spans="1:14" s="273" customFormat="1" ht="56.25" customHeight="1">
      <c r="A94" s="211">
        <f t="shared" ca="1" si="3"/>
        <v>78</v>
      </c>
      <c r="B94" s="215" t="s">
        <v>1324</v>
      </c>
      <c r="C94" s="229" t="s">
        <v>1399</v>
      </c>
      <c r="D94" s="213" t="s">
        <v>1400</v>
      </c>
      <c r="E94" s="219" t="s">
        <v>1141</v>
      </c>
      <c r="F94" s="216"/>
      <c r="G94" s="216">
        <v>31747</v>
      </c>
      <c r="H94" s="289">
        <v>43312</v>
      </c>
      <c r="I94" s="290">
        <v>1</v>
      </c>
      <c r="J94" s="290">
        <v>1</v>
      </c>
      <c r="K94" s="298">
        <v>0</v>
      </c>
      <c r="L94" s="285">
        <v>31747</v>
      </c>
      <c r="M94" s="286">
        <f t="shared" si="4"/>
        <v>0</v>
      </c>
      <c r="N94" s="287" t="s">
        <v>64</v>
      </c>
    </row>
    <row r="95" spans="1:14" s="273" customFormat="1" ht="57" customHeight="1">
      <c r="A95" s="211">
        <f t="shared" ca="1" si="3"/>
        <v>79</v>
      </c>
      <c r="B95" s="215" t="s">
        <v>1324</v>
      </c>
      <c r="C95" s="229" t="s">
        <v>1401</v>
      </c>
      <c r="D95" s="213" t="s">
        <v>1402</v>
      </c>
      <c r="E95" s="219" t="s">
        <v>1141</v>
      </c>
      <c r="F95" s="216"/>
      <c r="G95" s="216">
        <v>2900.27</v>
      </c>
      <c r="H95" s="289">
        <v>43174</v>
      </c>
      <c r="I95" s="290">
        <v>1</v>
      </c>
      <c r="J95" s="290">
        <v>1</v>
      </c>
      <c r="K95" s="298"/>
      <c r="L95" s="298">
        <v>2900.27</v>
      </c>
      <c r="M95" s="286">
        <f t="shared" si="4"/>
        <v>0</v>
      </c>
      <c r="N95" s="287" t="s">
        <v>64</v>
      </c>
    </row>
    <row r="96" spans="1:14" s="273" customFormat="1" ht="54.75" customHeight="1">
      <c r="A96" s="211">
        <f t="shared" ca="1" si="3"/>
        <v>80</v>
      </c>
      <c r="B96" s="215" t="s">
        <v>1324</v>
      </c>
      <c r="C96" s="229" t="s">
        <v>1403</v>
      </c>
      <c r="D96" s="213" t="s">
        <v>1404</v>
      </c>
      <c r="E96" s="219" t="s">
        <v>1141</v>
      </c>
      <c r="F96" s="216"/>
      <c r="G96" s="216">
        <v>5250</v>
      </c>
      <c r="H96" s="289">
        <v>43208</v>
      </c>
      <c r="I96" s="290">
        <v>1</v>
      </c>
      <c r="J96" s="290">
        <v>1</v>
      </c>
      <c r="K96" s="298"/>
      <c r="L96" s="298">
        <v>5250</v>
      </c>
      <c r="M96" s="286">
        <f t="shared" si="4"/>
        <v>0</v>
      </c>
      <c r="N96" s="287" t="s">
        <v>64</v>
      </c>
    </row>
    <row r="97" spans="1:14" s="273" customFormat="1" ht="57" customHeight="1">
      <c r="A97" s="211">
        <f t="shared" ca="1" si="3"/>
        <v>81</v>
      </c>
      <c r="B97" s="215" t="s">
        <v>1324</v>
      </c>
      <c r="C97" s="229" t="s">
        <v>1780</v>
      </c>
      <c r="D97" s="213" t="s">
        <v>1405</v>
      </c>
      <c r="E97" s="219" t="s">
        <v>1141</v>
      </c>
      <c r="F97" s="216"/>
      <c r="G97" s="216">
        <v>13786</v>
      </c>
      <c r="H97" s="289">
        <v>43377</v>
      </c>
      <c r="I97" s="290">
        <v>1</v>
      </c>
      <c r="J97" s="290">
        <v>1</v>
      </c>
      <c r="K97" s="298">
        <v>13786</v>
      </c>
      <c r="L97" s="285"/>
      <c r="M97" s="286">
        <f t="shared" si="4"/>
        <v>0</v>
      </c>
      <c r="N97" s="287" t="s">
        <v>64</v>
      </c>
    </row>
    <row r="98" spans="1:14" s="273" customFormat="1" ht="54" customHeight="1">
      <c r="A98" s="211">
        <f t="shared" ca="1" si="3"/>
        <v>82</v>
      </c>
      <c r="B98" s="215" t="s">
        <v>1324</v>
      </c>
      <c r="C98" s="229" t="s">
        <v>1781</v>
      </c>
      <c r="D98" s="213" t="s">
        <v>1407</v>
      </c>
      <c r="E98" s="219" t="s">
        <v>1141</v>
      </c>
      <c r="F98" s="216"/>
      <c r="G98" s="216">
        <v>2830.21</v>
      </c>
      <c r="H98" s="289">
        <v>43042</v>
      </c>
      <c r="I98" s="290">
        <v>1</v>
      </c>
      <c r="J98" s="290">
        <v>1</v>
      </c>
      <c r="K98" s="298"/>
      <c r="L98" s="285">
        <v>2830.21</v>
      </c>
      <c r="M98" s="286">
        <f t="shared" si="4"/>
        <v>0</v>
      </c>
      <c r="N98" s="287" t="s">
        <v>64</v>
      </c>
    </row>
    <row r="99" spans="1:14" s="273" customFormat="1" ht="51">
      <c r="A99" s="211">
        <f t="shared" ref="A99:A125" ca="1" si="5">OFFSET(A99,-1,0)+1</f>
        <v>83</v>
      </c>
      <c r="B99" s="215" t="s">
        <v>1324</v>
      </c>
      <c r="C99" s="229" t="s">
        <v>1782</v>
      </c>
      <c r="D99" s="213" t="s">
        <v>1408</v>
      </c>
      <c r="E99" s="219" t="s">
        <v>1141</v>
      </c>
      <c r="F99" s="216"/>
      <c r="G99" s="216">
        <v>4972.5</v>
      </c>
      <c r="H99" s="289">
        <v>43202</v>
      </c>
      <c r="I99" s="290">
        <v>1</v>
      </c>
      <c r="J99" s="290">
        <v>1</v>
      </c>
      <c r="K99" s="285"/>
      <c r="L99" s="285">
        <v>4972.5</v>
      </c>
      <c r="M99" s="286">
        <f t="shared" si="4"/>
        <v>0</v>
      </c>
      <c r="N99" s="287" t="s">
        <v>64</v>
      </c>
    </row>
    <row r="100" spans="1:14" s="273" customFormat="1" ht="57" customHeight="1">
      <c r="A100" s="211">
        <f t="shared" ca="1" si="5"/>
        <v>84</v>
      </c>
      <c r="B100" s="215" t="s">
        <v>1324</v>
      </c>
      <c r="C100" s="229" t="s">
        <v>1783</v>
      </c>
      <c r="D100" s="213" t="s">
        <v>1784</v>
      </c>
      <c r="E100" s="219" t="s">
        <v>1141</v>
      </c>
      <c r="F100" s="216"/>
      <c r="G100" s="216">
        <v>6000</v>
      </c>
      <c r="H100" s="289">
        <v>43306</v>
      </c>
      <c r="I100" s="290">
        <v>1</v>
      </c>
      <c r="J100" s="290">
        <v>1</v>
      </c>
      <c r="K100" s="298">
        <v>0</v>
      </c>
      <c r="L100" s="285">
        <v>6000</v>
      </c>
      <c r="M100" s="286">
        <f t="shared" si="4"/>
        <v>0</v>
      </c>
      <c r="N100" s="287" t="s">
        <v>64</v>
      </c>
    </row>
    <row r="101" spans="1:14" s="273" customFormat="1" ht="51">
      <c r="A101" s="211">
        <f t="shared" ca="1" si="5"/>
        <v>85</v>
      </c>
      <c r="B101" s="215" t="s">
        <v>1324</v>
      </c>
      <c r="C101" s="229" t="s">
        <v>1785</v>
      </c>
      <c r="D101" s="213" t="s">
        <v>1409</v>
      </c>
      <c r="E101" s="219" t="s">
        <v>1141</v>
      </c>
      <c r="F101" s="216"/>
      <c r="G101" s="216">
        <v>4905</v>
      </c>
      <c r="H101" s="289">
        <v>43203</v>
      </c>
      <c r="I101" s="290">
        <v>1</v>
      </c>
      <c r="J101" s="290">
        <v>1</v>
      </c>
      <c r="K101" s="298"/>
      <c r="L101" s="285">
        <v>4905</v>
      </c>
      <c r="M101" s="286">
        <f t="shared" si="4"/>
        <v>0</v>
      </c>
      <c r="N101" s="287" t="s">
        <v>64</v>
      </c>
    </row>
    <row r="102" spans="1:14" s="273" customFormat="1" ht="51">
      <c r="A102" s="211">
        <f t="shared" ca="1" si="5"/>
        <v>86</v>
      </c>
      <c r="B102" s="215" t="s">
        <v>1324</v>
      </c>
      <c r="C102" s="229" t="s">
        <v>1786</v>
      </c>
      <c r="D102" s="213" t="s">
        <v>1412</v>
      </c>
      <c r="E102" s="219" t="s">
        <v>1141</v>
      </c>
      <c r="F102" s="216"/>
      <c r="G102" s="216">
        <v>2084</v>
      </c>
      <c r="H102" s="289">
        <v>43308</v>
      </c>
      <c r="I102" s="290">
        <v>1</v>
      </c>
      <c r="J102" s="290">
        <v>1</v>
      </c>
      <c r="K102" s="298">
        <v>0</v>
      </c>
      <c r="L102" s="285">
        <v>2084</v>
      </c>
      <c r="M102" s="286">
        <f t="shared" si="4"/>
        <v>0</v>
      </c>
      <c r="N102" s="287" t="s">
        <v>64</v>
      </c>
    </row>
    <row r="103" spans="1:14" s="273" customFormat="1" ht="59.45" customHeight="1">
      <c r="A103" s="211">
        <f t="shared" ca="1" si="5"/>
        <v>87</v>
      </c>
      <c r="B103" s="215" t="s">
        <v>1324</v>
      </c>
      <c r="C103" s="229" t="s">
        <v>1787</v>
      </c>
      <c r="D103" s="213" t="s">
        <v>1413</v>
      </c>
      <c r="E103" s="219" t="s">
        <v>1141</v>
      </c>
      <c r="F103" s="216"/>
      <c r="G103" s="216">
        <v>16590.939999999999</v>
      </c>
      <c r="H103" s="289">
        <v>43308</v>
      </c>
      <c r="I103" s="290">
        <v>1</v>
      </c>
      <c r="J103" s="290">
        <v>1</v>
      </c>
      <c r="K103" s="298">
        <v>2140.83</v>
      </c>
      <c r="L103" s="285">
        <v>14450.11</v>
      </c>
      <c r="M103" s="286">
        <f t="shared" si="4"/>
        <v>0</v>
      </c>
      <c r="N103" s="287" t="s">
        <v>64</v>
      </c>
    </row>
    <row r="104" spans="1:14" s="273" customFormat="1" ht="69" customHeight="1">
      <c r="A104" s="211">
        <f t="shared" ca="1" si="5"/>
        <v>88</v>
      </c>
      <c r="B104" s="215" t="s">
        <v>1324</v>
      </c>
      <c r="C104" s="229" t="s">
        <v>1788</v>
      </c>
      <c r="D104" s="213" t="s">
        <v>1789</v>
      </c>
      <c r="E104" s="219" t="s">
        <v>1141</v>
      </c>
      <c r="F104" s="216"/>
      <c r="G104" s="216">
        <v>16496.16</v>
      </c>
      <c r="H104" s="289">
        <v>43318</v>
      </c>
      <c r="I104" s="290">
        <v>1</v>
      </c>
      <c r="J104" s="290">
        <v>1</v>
      </c>
      <c r="K104" s="298">
        <v>2702.19</v>
      </c>
      <c r="L104" s="285">
        <v>13793.97</v>
      </c>
      <c r="M104" s="286">
        <f t="shared" si="4"/>
        <v>0</v>
      </c>
      <c r="N104" s="287" t="s">
        <v>64</v>
      </c>
    </row>
    <row r="105" spans="1:14" s="273" customFormat="1" ht="63.75">
      <c r="A105" s="211">
        <f t="shared" ca="1" si="5"/>
        <v>89</v>
      </c>
      <c r="B105" s="215" t="s">
        <v>1324</v>
      </c>
      <c r="C105" s="229" t="s">
        <v>1790</v>
      </c>
      <c r="D105" s="213" t="s">
        <v>1791</v>
      </c>
      <c r="E105" s="219" t="s">
        <v>1141</v>
      </c>
      <c r="F105" s="216"/>
      <c r="G105" s="216">
        <v>3800</v>
      </c>
      <c r="H105" s="289">
        <v>43222</v>
      </c>
      <c r="I105" s="290">
        <v>1</v>
      </c>
      <c r="J105" s="290">
        <v>1</v>
      </c>
      <c r="K105" s="298"/>
      <c r="L105" s="285">
        <v>3800</v>
      </c>
      <c r="M105" s="286">
        <f t="shared" si="4"/>
        <v>0</v>
      </c>
      <c r="N105" s="287" t="s">
        <v>64</v>
      </c>
    </row>
    <row r="106" spans="1:14" s="273" customFormat="1" ht="51">
      <c r="A106" s="211">
        <f t="shared" ca="1" si="5"/>
        <v>90</v>
      </c>
      <c r="B106" s="215" t="s">
        <v>1324</v>
      </c>
      <c r="C106" s="229" t="s">
        <v>1416</v>
      </c>
      <c r="D106" s="213" t="s">
        <v>1417</v>
      </c>
      <c r="E106" s="219" t="s">
        <v>1141</v>
      </c>
      <c r="F106" s="216"/>
      <c r="G106" s="216">
        <v>22968</v>
      </c>
      <c r="H106" s="289">
        <v>43329</v>
      </c>
      <c r="I106" s="290">
        <v>1</v>
      </c>
      <c r="J106" s="290">
        <v>1</v>
      </c>
      <c r="K106" s="298">
        <v>22968</v>
      </c>
      <c r="L106" s="298"/>
      <c r="M106" s="286">
        <f t="shared" si="4"/>
        <v>0</v>
      </c>
      <c r="N106" s="287" t="s">
        <v>64</v>
      </c>
    </row>
    <row r="107" spans="1:14" s="273" customFormat="1" ht="51">
      <c r="A107" s="211">
        <f t="shared" ca="1" si="5"/>
        <v>91</v>
      </c>
      <c r="B107" s="215" t="s">
        <v>1324</v>
      </c>
      <c r="C107" s="229" t="s">
        <v>1420</v>
      </c>
      <c r="D107" s="213" t="s">
        <v>1792</v>
      </c>
      <c r="E107" s="219" t="s">
        <v>1141</v>
      </c>
      <c r="F107" s="216"/>
      <c r="G107" s="216">
        <v>4012</v>
      </c>
      <c r="H107" s="214">
        <v>43213</v>
      </c>
      <c r="I107" s="290">
        <v>1</v>
      </c>
      <c r="J107" s="290">
        <v>1</v>
      </c>
      <c r="K107" s="298"/>
      <c r="L107" s="285">
        <v>4012</v>
      </c>
      <c r="M107" s="286">
        <f t="shared" si="4"/>
        <v>0</v>
      </c>
      <c r="N107" s="287" t="s">
        <v>64</v>
      </c>
    </row>
    <row r="108" spans="1:14" s="273" customFormat="1" ht="51">
      <c r="A108" s="211">
        <f t="shared" ca="1" si="5"/>
        <v>92</v>
      </c>
      <c r="B108" s="215" t="s">
        <v>1324</v>
      </c>
      <c r="C108" s="229" t="s">
        <v>1793</v>
      </c>
      <c r="D108" s="213" t="s">
        <v>1421</v>
      </c>
      <c r="E108" s="219" t="s">
        <v>1141</v>
      </c>
      <c r="F108" s="216"/>
      <c r="G108" s="216">
        <v>3266.88</v>
      </c>
      <c r="H108" s="289">
        <v>43200</v>
      </c>
      <c r="I108" s="290">
        <v>1</v>
      </c>
      <c r="J108" s="290">
        <v>1</v>
      </c>
      <c r="K108" s="299"/>
      <c r="L108" s="285">
        <v>3266.8</v>
      </c>
      <c r="M108" s="286">
        <f t="shared" si="4"/>
        <v>7.999999999992724E-2</v>
      </c>
      <c r="N108" s="287" t="s">
        <v>64</v>
      </c>
    </row>
    <row r="109" spans="1:14" s="273" customFormat="1" ht="51">
      <c r="A109" s="211">
        <f t="shared" ca="1" si="5"/>
        <v>93</v>
      </c>
      <c r="B109" s="215" t="s">
        <v>1324</v>
      </c>
      <c r="C109" s="229" t="s">
        <v>1794</v>
      </c>
      <c r="D109" s="213" t="s">
        <v>1422</v>
      </c>
      <c r="E109" s="219" t="s">
        <v>1141</v>
      </c>
      <c r="F109" s="216"/>
      <c r="G109" s="216">
        <v>3500</v>
      </c>
      <c r="H109" s="289">
        <v>43217</v>
      </c>
      <c r="I109" s="290">
        <v>1</v>
      </c>
      <c r="J109" s="290">
        <v>1</v>
      </c>
      <c r="K109" s="299"/>
      <c r="L109" s="285">
        <v>3500</v>
      </c>
      <c r="M109" s="286">
        <f t="shared" si="4"/>
        <v>0</v>
      </c>
      <c r="N109" s="287" t="s">
        <v>64</v>
      </c>
    </row>
    <row r="110" spans="1:14" s="273" customFormat="1" ht="58.5" customHeight="1">
      <c r="A110" s="211">
        <f t="shared" ca="1" si="5"/>
        <v>94</v>
      </c>
      <c r="B110" s="215" t="s">
        <v>1324</v>
      </c>
      <c r="C110" s="229" t="s">
        <v>1795</v>
      </c>
      <c r="D110" s="213" t="s">
        <v>1427</v>
      </c>
      <c r="E110" s="219" t="s">
        <v>1141</v>
      </c>
      <c r="F110" s="216"/>
      <c r="G110" s="216">
        <v>21391.37</v>
      </c>
      <c r="H110" s="289">
        <v>43333</v>
      </c>
      <c r="I110" s="290">
        <v>1</v>
      </c>
      <c r="J110" s="290">
        <v>1</v>
      </c>
      <c r="K110" s="299"/>
      <c r="L110" s="285">
        <v>21391.37</v>
      </c>
      <c r="M110" s="286">
        <f t="shared" si="4"/>
        <v>0</v>
      </c>
      <c r="N110" s="287" t="s">
        <v>64</v>
      </c>
    </row>
    <row r="111" spans="1:14" s="273" customFormat="1" ht="55.5" customHeight="1">
      <c r="A111" s="211">
        <f t="shared" ca="1" si="5"/>
        <v>95</v>
      </c>
      <c r="B111" s="215" t="s">
        <v>1324</v>
      </c>
      <c r="C111" s="229" t="s">
        <v>1796</v>
      </c>
      <c r="D111" s="213" t="s">
        <v>1797</v>
      </c>
      <c r="E111" s="289" t="s">
        <v>1141</v>
      </c>
      <c r="F111" s="307"/>
      <c r="G111" s="308">
        <v>3300</v>
      </c>
      <c r="H111" s="295">
        <v>43282</v>
      </c>
      <c r="I111" s="290">
        <v>1</v>
      </c>
      <c r="J111" s="290">
        <v>1</v>
      </c>
      <c r="K111" s="299"/>
      <c r="L111" s="285">
        <v>3300</v>
      </c>
      <c r="M111" s="286">
        <f t="shared" si="4"/>
        <v>0</v>
      </c>
      <c r="N111" s="287" t="s">
        <v>64</v>
      </c>
    </row>
    <row r="112" spans="1:14" s="273" customFormat="1" ht="57" customHeight="1">
      <c r="A112" s="211">
        <f t="shared" ca="1" si="5"/>
        <v>96</v>
      </c>
      <c r="B112" s="215" t="s">
        <v>1324</v>
      </c>
      <c r="C112" s="229" t="s">
        <v>1798</v>
      </c>
      <c r="D112" s="213" t="s">
        <v>1799</v>
      </c>
      <c r="E112" s="219" t="s">
        <v>1141</v>
      </c>
      <c r="F112" s="216"/>
      <c r="G112" s="216">
        <v>3295</v>
      </c>
      <c r="H112" s="289">
        <v>43195</v>
      </c>
      <c r="I112" s="290">
        <v>1</v>
      </c>
      <c r="J112" s="290">
        <v>1</v>
      </c>
      <c r="K112" s="299"/>
      <c r="L112" s="285">
        <v>3295</v>
      </c>
      <c r="M112" s="286">
        <f t="shared" si="4"/>
        <v>0</v>
      </c>
      <c r="N112" s="287" t="s">
        <v>64</v>
      </c>
    </row>
    <row r="113" spans="1:14" s="273" customFormat="1" ht="69.75" customHeight="1">
      <c r="A113" s="211">
        <f t="shared" ca="1" si="5"/>
        <v>97</v>
      </c>
      <c r="B113" s="215" t="s">
        <v>1324</v>
      </c>
      <c r="C113" s="229" t="s">
        <v>1800</v>
      </c>
      <c r="D113" s="213" t="s">
        <v>1428</v>
      </c>
      <c r="E113" s="219" t="s">
        <v>1141</v>
      </c>
      <c r="F113" s="216"/>
      <c r="G113" s="216">
        <v>7210</v>
      </c>
      <c r="H113" s="289">
        <v>43342</v>
      </c>
      <c r="I113" s="290">
        <v>1</v>
      </c>
      <c r="J113" s="290">
        <v>1</v>
      </c>
      <c r="K113" s="299">
        <v>7210</v>
      </c>
      <c r="L113" s="285"/>
      <c r="M113" s="286">
        <f t="shared" si="4"/>
        <v>0</v>
      </c>
      <c r="N113" s="287" t="s">
        <v>64</v>
      </c>
    </row>
    <row r="114" spans="1:14" s="273" customFormat="1" ht="54" customHeight="1">
      <c r="A114" s="211">
        <f t="shared" ca="1" si="5"/>
        <v>98</v>
      </c>
      <c r="B114" s="215" t="s">
        <v>1324</v>
      </c>
      <c r="C114" s="229" t="s">
        <v>1801</v>
      </c>
      <c r="D114" s="213" t="s">
        <v>1430</v>
      </c>
      <c r="E114" s="219" t="s">
        <v>1141</v>
      </c>
      <c r="F114" s="216"/>
      <c r="G114" s="286">
        <v>3117</v>
      </c>
      <c r="H114" s="303">
        <v>43271</v>
      </c>
      <c r="I114" s="309">
        <v>1</v>
      </c>
      <c r="J114" s="300">
        <v>1</v>
      </c>
      <c r="K114" s="302"/>
      <c r="L114" s="310">
        <v>3116.97</v>
      </c>
      <c r="M114" s="286">
        <f t="shared" si="4"/>
        <v>3.0000000000200089E-2</v>
      </c>
      <c r="N114" s="287" t="s">
        <v>64</v>
      </c>
    </row>
    <row r="115" spans="1:14" s="273" customFormat="1" ht="56.25" customHeight="1">
      <c r="A115" s="211">
        <f t="shared" ca="1" si="5"/>
        <v>99</v>
      </c>
      <c r="B115" s="215" t="s">
        <v>1324</v>
      </c>
      <c r="C115" s="229" t="s">
        <v>1802</v>
      </c>
      <c r="D115" s="213" t="s">
        <v>1803</v>
      </c>
      <c r="E115" s="219" t="s">
        <v>1141</v>
      </c>
      <c r="F115" s="216"/>
      <c r="G115" s="286">
        <v>13500</v>
      </c>
      <c r="H115" s="303">
        <v>43377</v>
      </c>
      <c r="I115" s="290">
        <v>1</v>
      </c>
      <c r="J115" s="300">
        <v>1</v>
      </c>
      <c r="K115" s="302">
        <v>0</v>
      </c>
      <c r="L115" s="301">
        <v>13500</v>
      </c>
      <c r="M115" s="286">
        <f t="shared" si="4"/>
        <v>0</v>
      </c>
      <c r="N115" s="287" t="s">
        <v>64</v>
      </c>
    </row>
    <row r="116" spans="1:14" s="273" customFormat="1" ht="56.25" customHeight="1">
      <c r="A116" s="211">
        <f t="shared" ca="1" si="5"/>
        <v>100</v>
      </c>
      <c r="B116" s="215" t="s">
        <v>1324</v>
      </c>
      <c r="C116" s="229" t="s">
        <v>1804</v>
      </c>
      <c r="D116" s="213" t="s">
        <v>1805</v>
      </c>
      <c r="E116" s="219" t="s">
        <v>1141</v>
      </c>
      <c r="F116" s="216"/>
      <c r="G116" s="286">
        <v>3049.78</v>
      </c>
      <c r="H116" s="304">
        <v>43375</v>
      </c>
      <c r="I116" s="290">
        <v>1</v>
      </c>
      <c r="J116" s="300">
        <v>1</v>
      </c>
      <c r="K116" s="302">
        <v>3049.78</v>
      </c>
      <c r="L116" s="301"/>
      <c r="M116" s="286">
        <f t="shared" si="4"/>
        <v>0</v>
      </c>
      <c r="N116" s="287" t="s">
        <v>64</v>
      </c>
    </row>
    <row r="117" spans="1:14" s="273" customFormat="1" ht="55.5" customHeight="1">
      <c r="A117" s="211">
        <f t="shared" ca="1" si="5"/>
        <v>101</v>
      </c>
      <c r="B117" s="215" t="s">
        <v>1324</v>
      </c>
      <c r="C117" s="229" t="s">
        <v>1806</v>
      </c>
      <c r="D117" s="213" t="s">
        <v>1807</v>
      </c>
      <c r="E117" s="219" t="s">
        <v>1141</v>
      </c>
      <c r="F117" s="216"/>
      <c r="G117" s="286">
        <v>2167</v>
      </c>
      <c r="H117" s="304">
        <v>43374</v>
      </c>
      <c r="I117" s="290">
        <v>1</v>
      </c>
      <c r="J117" s="300">
        <v>1</v>
      </c>
      <c r="K117" s="301">
        <v>2167</v>
      </c>
      <c r="L117" s="301"/>
      <c r="M117" s="286">
        <f t="shared" si="4"/>
        <v>0</v>
      </c>
      <c r="N117" s="287" t="s">
        <v>64</v>
      </c>
    </row>
    <row r="118" spans="1:14" s="273" customFormat="1" ht="63.75">
      <c r="A118" s="211">
        <f t="shared" ca="1" si="5"/>
        <v>102</v>
      </c>
      <c r="B118" s="215" t="s">
        <v>1324</v>
      </c>
      <c r="C118" s="229" t="s">
        <v>1808</v>
      </c>
      <c r="D118" s="213" t="s">
        <v>1809</v>
      </c>
      <c r="E118" s="219" t="s">
        <v>1141</v>
      </c>
      <c r="F118" s="216"/>
      <c r="G118" s="286">
        <v>2373.6</v>
      </c>
      <c r="H118" s="304">
        <v>43388</v>
      </c>
      <c r="I118" s="290">
        <v>1</v>
      </c>
      <c r="J118" s="300">
        <v>1</v>
      </c>
      <c r="K118" s="301">
        <v>2374</v>
      </c>
      <c r="L118" s="301"/>
      <c r="M118" s="286">
        <f t="shared" si="4"/>
        <v>-0.40000000000009095</v>
      </c>
      <c r="N118" s="287" t="s">
        <v>64</v>
      </c>
    </row>
    <row r="119" spans="1:14" s="273" customFormat="1" ht="51">
      <c r="A119" s="211">
        <f t="shared" ca="1" si="5"/>
        <v>103</v>
      </c>
      <c r="B119" s="215" t="s">
        <v>1324</v>
      </c>
      <c r="C119" s="229" t="s">
        <v>1810</v>
      </c>
      <c r="D119" s="213" t="s">
        <v>1811</v>
      </c>
      <c r="E119" s="219" t="s">
        <v>1141</v>
      </c>
      <c r="F119" s="216"/>
      <c r="G119" s="286">
        <v>2421.52</v>
      </c>
      <c r="H119" s="304">
        <v>43392</v>
      </c>
      <c r="I119" s="290">
        <v>1</v>
      </c>
      <c r="J119" s="300">
        <v>1</v>
      </c>
      <c r="K119" s="301">
        <v>2422</v>
      </c>
      <c r="L119" s="301"/>
      <c r="M119" s="286">
        <f t="shared" si="4"/>
        <v>-0.48000000000001819</v>
      </c>
      <c r="N119" s="287" t="s">
        <v>64</v>
      </c>
    </row>
    <row r="120" spans="1:14" s="273" customFormat="1" ht="51">
      <c r="A120" s="211">
        <f t="shared" ca="1" si="5"/>
        <v>104</v>
      </c>
      <c r="B120" s="215" t="s">
        <v>1324</v>
      </c>
      <c r="C120" s="229" t="s">
        <v>1810</v>
      </c>
      <c r="D120" s="213" t="s">
        <v>1812</v>
      </c>
      <c r="E120" s="219" t="s">
        <v>1141</v>
      </c>
      <c r="F120" s="216"/>
      <c r="G120" s="286">
        <v>2850</v>
      </c>
      <c r="H120" s="304">
        <v>43416</v>
      </c>
      <c r="I120" s="290">
        <v>1</v>
      </c>
      <c r="J120" s="300">
        <v>1</v>
      </c>
      <c r="K120" s="302">
        <v>2850</v>
      </c>
      <c r="L120" s="301"/>
      <c r="M120" s="286">
        <f t="shared" si="4"/>
        <v>0</v>
      </c>
      <c r="N120" s="287" t="s">
        <v>64</v>
      </c>
    </row>
    <row r="121" spans="1:14" s="273" customFormat="1" ht="51">
      <c r="A121" s="211">
        <f t="shared" ca="1" si="5"/>
        <v>105</v>
      </c>
      <c r="B121" s="215" t="s">
        <v>1324</v>
      </c>
      <c r="C121" s="229" t="s">
        <v>1813</v>
      </c>
      <c r="D121" s="213" t="s">
        <v>1814</v>
      </c>
      <c r="E121" s="219" t="s">
        <v>1141</v>
      </c>
      <c r="F121" s="216"/>
      <c r="G121" s="286">
        <v>4521.2</v>
      </c>
      <c r="H121" s="304">
        <v>43416</v>
      </c>
      <c r="I121" s="290">
        <v>1</v>
      </c>
      <c r="J121" s="300">
        <v>1</v>
      </c>
      <c r="K121" s="302">
        <v>4521.2</v>
      </c>
      <c r="L121" s="301"/>
      <c r="M121" s="286">
        <f t="shared" si="4"/>
        <v>0</v>
      </c>
      <c r="N121" s="287" t="s">
        <v>64</v>
      </c>
    </row>
    <row r="122" spans="1:14" s="273" customFormat="1" ht="51">
      <c r="A122" s="211">
        <f t="shared" ca="1" si="5"/>
        <v>106</v>
      </c>
      <c r="B122" s="215" t="s">
        <v>1324</v>
      </c>
      <c r="C122" s="229" t="s">
        <v>1815</v>
      </c>
      <c r="D122" s="213" t="s">
        <v>1816</v>
      </c>
      <c r="E122" s="219" t="s">
        <v>1141</v>
      </c>
      <c r="F122" s="216"/>
      <c r="G122" s="286">
        <v>3739.95</v>
      </c>
      <c r="H122" s="304">
        <v>43416</v>
      </c>
      <c r="I122" s="290">
        <v>1</v>
      </c>
      <c r="J122" s="300">
        <v>1</v>
      </c>
      <c r="K122" s="302">
        <v>3740</v>
      </c>
      <c r="L122" s="301"/>
      <c r="M122" s="286">
        <f t="shared" si="4"/>
        <v>-5.0000000000181899E-2</v>
      </c>
      <c r="N122" s="287" t="s">
        <v>64</v>
      </c>
    </row>
    <row r="123" spans="1:14" s="273" customFormat="1" ht="51">
      <c r="A123" s="211">
        <f t="shared" ca="1" si="5"/>
        <v>107</v>
      </c>
      <c r="B123" s="215" t="s">
        <v>1324</v>
      </c>
      <c r="C123" s="229" t="s">
        <v>1817</v>
      </c>
      <c r="D123" s="213" t="s">
        <v>1816</v>
      </c>
      <c r="E123" s="219" t="s">
        <v>1141</v>
      </c>
      <c r="F123" s="216"/>
      <c r="G123" s="286">
        <v>2319.44</v>
      </c>
      <c r="H123" s="304">
        <v>43413</v>
      </c>
      <c r="I123" s="290">
        <v>1</v>
      </c>
      <c r="J123" s="300">
        <v>1</v>
      </c>
      <c r="K123" s="302">
        <v>2319</v>
      </c>
      <c r="L123" s="301"/>
      <c r="M123" s="286">
        <f t="shared" si="4"/>
        <v>0.44000000000005457</v>
      </c>
      <c r="N123" s="287" t="s">
        <v>64</v>
      </c>
    </row>
    <row r="124" spans="1:14" s="273" customFormat="1" ht="51">
      <c r="A124" s="211">
        <f t="shared" ca="1" si="5"/>
        <v>108</v>
      </c>
      <c r="B124" s="215" t="s">
        <v>1324</v>
      </c>
      <c r="C124" s="229" t="s">
        <v>1818</v>
      </c>
      <c r="D124" s="213" t="s">
        <v>1819</v>
      </c>
      <c r="E124" s="219" t="s">
        <v>1141</v>
      </c>
      <c r="F124" s="216"/>
      <c r="G124" s="286">
        <v>2445.5</v>
      </c>
      <c r="H124" s="304">
        <v>43465</v>
      </c>
      <c r="I124" s="290">
        <v>1</v>
      </c>
      <c r="J124" s="300"/>
      <c r="K124" s="302">
        <v>2446</v>
      </c>
      <c r="L124" s="301"/>
      <c r="M124" s="286">
        <f t="shared" si="4"/>
        <v>-0.5</v>
      </c>
      <c r="N124" s="287" t="s">
        <v>64</v>
      </c>
    </row>
    <row r="125" spans="1:14" s="273" customFormat="1" ht="55.15" customHeight="1">
      <c r="A125" s="211">
        <f t="shared" ca="1" si="5"/>
        <v>109</v>
      </c>
      <c r="B125" s="215" t="s">
        <v>1324</v>
      </c>
      <c r="C125" s="229" t="s">
        <v>1820</v>
      </c>
      <c r="D125" s="213" t="s">
        <v>1821</v>
      </c>
      <c r="E125" s="219" t="s">
        <v>1141</v>
      </c>
      <c r="F125" s="216"/>
      <c r="G125" s="286">
        <v>2445.5</v>
      </c>
      <c r="H125" s="304">
        <v>43465</v>
      </c>
      <c r="I125" s="290">
        <v>1</v>
      </c>
      <c r="J125" s="300"/>
      <c r="K125" s="302">
        <v>2446</v>
      </c>
      <c r="L125" s="301"/>
      <c r="M125" s="286">
        <f t="shared" si="4"/>
        <v>-0.5</v>
      </c>
      <c r="N125" s="287" t="s">
        <v>64</v>
      </c>
    </row>
    <row r="126" spans="1:14" s="273" customFormat="1">
      <c r="A126" s="311"/>
      <c r="B126" s="311"/>
      <c r="C126" s="276"/>
      <c r="D126" s="312"/>
      <c r="E126" s="313" t="s">
        <v>52</v>
      </c>
      <c r="F126" s="314">
        <f>SUM(F6:F10)+F11+SUM(F12:F21)+SUM(F22:F33)+F34+SUM(F35:F125)</f>
        <v>12000000</v>
      </c>
      <c r="G126" s="314">
        <f>SUM(G6:G10)+G11+SUM(G12:G21)+SUM(G22:G33)+G34+SUM(G35:G125)</f>
        <v>12000000</v>
      </c>
      <c r="H126" s="315"/>
      <c r="I126" s="270"/>
      <c r="J126" s="270"/>
      <c r="K126" s="314">
        <f>SUM(K6:K10)+K11+SUM(K12:K21)+SUM(K22:K33)+K34+SUM(K34:K125)</f>
        <v>1467018.26</v>
      </c>
      <c r="L126" s="314">
        <f>SUM(L6:L10)+L11+SUM(L12:L21)+SUM(L22:L33)+L34+SUM(L35:L125)</f>
        <v>4934545.41</v>
      </c>
      <c r="M126" s="316">
        <f>SUM(M6:M125)</f>
        <v>5598436.3300000001</v>
      </c>
      <c r="N126" s="317"/>
    </row>
    <row r="127" spans="1:14" s="273" customFormat="1">
      <c r="A127" s="318"/>
      <c r="B127" s="319"/>
      <c r="C127" s="318"/>
      <c r="D127" s="318"/>
      <c r="E127" s="318"/>
      <c r="F127" s="320"/>
      <c r="G127" s="321"/>
      <c r="H127" s="318"/>
      <c r="I127" s="322"/>
      <c r="J127" s="322"/>
      <c r="K127" s="323"/>
      <c r="L127" s="323"/>
      <c r="M127" s="320"/>
      <c r="N127" s="324"/>
    </row>
    <row r="128" spans="1:14" customFormat="1" ht="24" customHeight="1">
      <c r="K128" s="325"/>
      <c r="L128" s="325"/>
    </row>
    <row r="129" spans="2:14" customFormat="1" ht="15">
      <c r="K129" s="325"/>
      <c r="L129" s="325"/>
    </row>
    <row r="130" spans="2:14" customFormat="1" ht="15">
      <c r="K130" s="325"/>
      <c r="L130" s="325"/>
    </row>
    <row r="131" spans="2:14" customFormat="1" ht="15">
      <c r="K131" s="325"/>
      <c r="L131" s="325"/>
    </row>
    <row r="132" spans="2:14" customFormat="1" ht="15">
      <c r="K132" s="325"/>
      <c r="L132" s="325"/>
    </row>
    <row r="133" spans="2:14" customFormat="1" ht="15">
      <c r="K133" s="325"/>
      <c r="L133" s="325"/>
    </row>
    <row r="134" spans="2:14" customFormat="1" ht="15">
      <c r="K134" s="325"/>
      <c r="L134" s="325"/>
    </row>
    <row r="135" spans="2:14" customFormat="1" ht="15">
      <c r="K135" s="325"/>
      <c r="L135" s="325"/>
    </row>
    <row r="136" spans="2:14" customFormat="1" ht="15">
      <c r="K136" s="325"/>
      <c r="L136" s="325"/>
    </row>
    <row r="137" spans="2:14" customFormat="1" ht="15">
      <c r="K137" s="325"/>
      <c r="L137" s="325"/>
    </row>
    <row r="138" spans="2:14" customFormat="1" ht="15">
      <c r="K138" s="325"/>
      <c r="L138" s="325"/>
    </row>
    <row r="139" spans="2:14" customFormat="1" ht="15">
      <c r="K139" s="325"/>
      <c r="L139" s="325"/>
    </row>
    <row r="140" spans="2:14" customFormat="1" ht="15">
      <c r="K140" s="325"/>
      <c r="L140" s="325"/>
    </row>
    <row r="141" spans="2:14" s="318" customFormat="1" ht="5.65" customHeight="1">
      <c r="B141" s="319"/>
      <c r="I141" s="322"/>
      <c r="J141" s="322"/>
      <c r="K141" s="323"/>
      <c r="L141" s="323"/>
      <c r="N141" s="324"/>
    </row>
    <row r="142" spans="2:14" s="318" customFormat="1">
      <c r="B142" s="319"/>
      <c r="I142" s="322"/>
      <c r="J142" s="322"/>
      <c r="K142" s="323"/>
      <c r="L142" s="323"/>
      <c r="N142" s="324"/>
    </row>
    <row r="143" spans="2:14" s="318" customFormat="1">
      <c r="B143" s="319"/>
      <c r="I143" s="322"/>
      <c r="J143" s="322"/>
      <c r="K143" s="323"/>
      <c r="L143" s="323"/>
      <c r="N143" s="324"/>
    </row>
    <row r="144" spans="2:14" s="318" customFormat="1">
      <c r="B144" s="319"/>
      <c r="I144" s="322"/>
      <c r="J144" s="322"/>
      <c r="K144" s="323"/>
      <c r="L144" s="323"/>
      <c r="N144" s="324"/>
    </row>
    <row r="145" spans="1:14" s="318" customFormat="1">
      <c r="B145" s="319"/>
      <c r="I145" s="322"/>
      <c r="J145" s="322"/>
      <c r="K145" s="323"/>
      <c r="L145" s="323"/>
      <c r="N145" s="324"/>
    </row>
    <row r="146" spans="1:14" s="318" customFormat="1">
      <c r="B146" s="319"/>
      <c r="I146" s="322"/>
      <c r="J146" s="322"/>
      <c r="K146" s="323"/>
      <c r="L146" s="323"/>
      <c r="N146" s="324"/>
    </row>
    <row r="147" spans="1:14" s="318" customFormat="1">
      <c r="B147" s="319"/>
      <c r="I147" s="322"/>
      <c r="J147" s="322"/>
      <c r="K147" s="323"/>
      <c r="L147" s="323"/>
      <c r="N147" s="324"/>
    </row>
    <row r="148" spans="1:14" s="318" customFormat="1">
      <c r="B148" s="319"/>
      <c r="I148" s="322"/>
      <c r="J148" s="322"/>
      <c r="K148" s="323"/>
      <c r="L148" s="323"/>
      <c r="N148" s="324"/>
    </row>
    <row r="149" spans="1:14" s="318" customFormat="1">
      <c r="B149" s="319"/>
      <c r="I149" s="322"/>
      <c r="J149" s="322"/>
      <c r="K149" s="323"/>
      <c r="L149" s="323"/>
      <c r="N149" s="324"/>
    </row>
    <row r="150" spans="1:14" s="318" customFormat="1">
      <c r="A150" s="326"/>
      <c r="B150" s="327"/>
      <c r="C150" s="326"/>
      <c r="D150" s="326"/>
      <c r="E150" s="326"/>
      <c r="F150" s="326"/>
      <c r="G150" s="326"/>
      <c r="H150" s="326"/>
      <c r="I150" s="328"/>
      <c r="J150" s="328"/>
      <c r="K150" s="329"/>
      <c r="L150" s="329"/>
      <c r="M150" s="326"/>
      <c r="N150" s="330"/>
    </row>
    <row r="151" spans="1:14" s="318" customFormat="1">
      <c r="A151" s="326"/>
      <c r="B151" s="327"/>
      <c r="C151" s="326"/>
      <c r="D151" s="326"/>
      <c r="E151" s="326"/>
      <c r="F151" s="326"/>
      <c r="G151" s="326"/>
      <c r="H151" s="326"/>
      <c r="I151" s="328"/>
      <c r="J151" s="328"/>
      <c r="K151" s="329"/>
      <c r="L151" s="329"/>
      <c r="M151" s="326"/>
      <c r="N151" s="330"/>
    </row>
    <row r="152" spans="1:14" s="326" customFormat="1">
      <c r="B152" s="327"/>
      <c r="I152" s="328"/>
      <c r="J152" s="328"/>
      <c r="K152" s="329"/>
      <c r="L152" s="329"/>
      <c r="N152" s="330"/>
    </row>
    <row r="153" spans="1:14" s="326" customFormat="1">
      <c r="A153" s="331"/>
      <c r="B153" s="332"/>
      <c r="C153" s="331"/>
      <c r="D153" s="331"/>
      <c r="E153" s="331"/>
      <c r="F153" s="333"/>
      <c r="I153" s="328"/>
      <c r="J153" s="328"/>
      <c r="K153" s="329"/>
      <c r="L153" s="329"/>
      <c r="N153" s="330"/>
    </row>
    <row r="154" spans="1:14" s="326" customFormat="1">
      <c r="A154" s="331"/>
      <c r="B154" s="332"/>
      <c r="C154" s="331"/>
      <c r="D154" s="331"/>
      <c r="E154" s="331"/>
      <c r="F154" s="333"/>
      <c r="I154" s="328"/>
      <c r="J154" s="328"/>
      <c r="K154" s="329"/>
      <c r="L154" s="329"/>
      <c r="N154" s="330"/>
    </row>
  </sheetData>
  <mergeCells count="3">
    <mergeCell ref="C1:D1"/>
    <mergeCell ref="C2:D2"/>
    <mergeCell ref="C3:D3"/>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topLeftCell="B1" zoomScale="80" zoomScaleNormal="80" workbookViewId="0">
      <selection activeCell="C5" sqref="C5:C7"/>
    </sheetView>
  </sheetViews>
  <sheetFormatPr defaultRowHeight="15" outlineLevelRow="1"/>
  <cols>
    <col min="1" max="1" width="18.28515625" style="647" hidden="1" customWidth="1"/>
    <col min="2" max="2" width="15.42578125" style="647" customWidth="1"/>
    <col min="3" max="3" width="44.7109375" style="647" customWidth="1"/>
    <col min="4" max="4" width="66" style="647" customWidth="1"/>
    <col min="5" max="5" width="23.140625" style="647" hidden="1" customWidth="1"/>
    <col min="6" max="6" width="18.7109375" style="647" customWidth="1"/>
    <col min="7" max="7" width="18.42578125" style="647" customWidth="1"/>
    <col min="8" max="9" width="16.5703125" style="647" customWidth="1"/>
    <col min="10" max="10" width="17.140625" style="647" customWidth="1"/>
    <col min="11" max="11" width="16.5703125" style="647" customWidth="1"/>
    <col min="12" max="13" width="17" style="647" customWidth="1"/>
    <col min="14" max="14" width="31" style="647" customWidth="1"/>
    <col min="15" max="15" width="12.42578125" style="647" bestFit="1" customWidth="1"/>
    <col min="16" max="16384" width="9.140625" style="647"/>
  </cols>
  <sheetData>
    <row r="1" spans="1:14" ht="23.25" customHeight="1">
      <c r="B1" s="81" t="s">
        <v>26</v>
      </c>
      <c r="C1" s="829" t="s">
        <v>1058</v>
      </c>
      <c r="D1" s="831"/>
      <c r="E1" s="648"/>
      <c r="I1" s="650"/>
    </row>
    <row r="2" spans="1:14" ht="23.25" customHeight="1">
      <c r="B2" s="81" t="s">
        <v>28</v>
      </c>
      <c r="C2" s="962">
        <v>43434</v>
      </c>
      <c r="D2" s="963"/>
      <c r="E2" s="651"/>
      <c r="G2" s="650"/>
      <c r="H2" s="41"/>
      <c r="I2" s="650"/>
      <c r="J2" s="650"/>
      <c r="M2" s="42"/>
    </row>
    <row r="3" spans="1:14" ht="31.15" customHeight="1">
      <c r="B3" s="81" t="s">
        <v>29</v>
      </c>
      <c r="C3" s="451" t="s">
        <v>964</v>
      </c>
      <c r="D3" s="452"/>
      <c r="E3" s="652"/>
    </row>
    <row r="4" spans="1:14" ht="9" customHeight="1" thickBot="1">
      <c r="B4" s="653"/>
      <c r="C4" s="654"/>
      <c r="D4" s="655"/>
      <c r="E4" s="655"/>
    </row>
    <row r="5" spans="1:14" ht="15.75" customHeight="1">
      <c r="A5" s="966" t="s">
        <v>965</v>
      </c>
      <c r="B5" s="964" t="s">
        <v>31</v>
      </c>
      <c r="C5" s="958" t="s">
        <v>32</v>
      </c>
      <c r="D5" s="958" t="s">
        <v>33</v>
      </c>
      <c r="E5" s="958" t="s">
        <v>34</v>
      </c>
      <c r="F5" s="958" t="s">
        <v>1</v>
      </c>
      <c r="G5" s="958" t="s">
        <v>35</v>
      </c>
      <c r="H5" s="958" t="s">
        <v>36</v>
      </c>
      <c r="I5" s="958" t="s">
        <v>37</v>
      </c>
      <c r="J5" s="958" t="s">
        <v>38</v>
      </c>
      <c r="K5" s="958" t="s">
        <v>3</v>
      </c>
      <c r="L5" s="958" t="s">
        <v>5</v>
      </c>
      <c r="M5" s="958" t="s">
        <v>7</v>
      </c>
      <c r="N5" s="958" t="s">
        <v>39</v>
      </c>
    </row>
    <row r="6" spans="1:14" ht="15.75" customHeight="1">
      <c r="A6" s="966"/>
      <c r="B6" s="965"/>
      <c r="C6" s="856"/>
      <c r="D6" s="856"/>
      <c r="E6" s="856"/>
      <c r="F6" s="856"/>
      <c r="G6" s="856"/>
      <c r="H6" s="856"/>
      <c r="I6" s="856"/>
      <c r="J6" s="856"/>
      <c r="K6" s="856"/>
      <c r="L6" s="856"/>
      <c r="M6" s="856"/>
      <c r="N6" s="856"/>
    </row>
    <row r="7" spans="1:14" s="655" customFormat="1" ht="50.25" customHeight="1">
      <c r="A7" s="966"/>
      <c r="B7" s="965"/>
      <c r="C7" s="856"/>
      <c r="D7" s="856"/>
      <c r="E7" s="856"/>
      <c r="F7" s="856"/>
      <c r="G7" s="856"/>
      <c r="H7" s="856"/>
      <c r="I7" s="856"/>
      <c r="J7" s="856"/>
      <c r="K7" s="856"/>
      <c r="L7" s="856"/>
      <c r="M7" s="856"/>
      <c r="N7" s="856"/>
    </row>
    <row r="8" spans="1:14" ht="34.9" customHeight="1">
      <c r="A8" s="690">
        <v>1</v>
      </c>
      <c r="B8" s="691" t="s">
        <v>1059</v>
      </c>
      <c r="C8" s="657" t="s">
        <v>1060</v>
      </c>
      <c r="D8" s="659" t="s">
        <v>1061</v>
      </c>
      <c r="E8" s="659" t="s">
        <v>957</v>
      </c>
      <c r="F8" s="139">
        <v>4575102</v>
      </c>
      <c r="G8" s="139">
        <v>4357240</v>
      </c>
      <c r="H8" s="105" t="s">
        <v>243</v>
      </c>
      <c r="I8" s="244">
        <v>1</v>
      </c>
      <c r="J8" s="244">
        <v>0</v>
      </c>
      <c r="K8" s="139">
        <v>91227</v>
      </c>
      <c r="L8" s="139">
        <v>167573</v>
      </c>
      <c r="M8" s="139">
        <f t="shared" ref="M8:M51" si="0">G8-K8-L8</f>
        <v>4098440</v>
      </c>
      <c r="N8" s="662"/>
    </row>
    <row r="9" spans="1:14" ht="34.9" customHeight="1">
      <c r="A9" s="690">
        <v>1</v>
      </c>
      <c r="B9" s="691" t="s">
        <v>1062</v>
      </c>
      <c r="C9" s="657" t="s">
        <v>1060</v>
      </c>
      <c r="D9" s="659" t="s">
        <v>1052</v>
      </c>
      <c r="E9" s="659" t="s">
        <v>957</v>
      </c>
      <c r="F9" s="139">
        <v>488927.25</v>
      </c>
      <c r="G9" s="139">
        <v>465645</v>
      </c>
      <c r="H9" s="105" t="s">
        <v>243</v>
      </c>
      <c r="I9" s="244">
        <v>1</v>
      </c>
      <c r="J9" s="244">
        <v>0</v>
      </c>
      <c r="K9" s="139">
        <v>0</v>
      </c>
      <c r="L9" s="139">
        <v>0</v>
      </c>
      <c r="M9" s="139">
        <f t="shared" si="0"/>
        <v>465645</v>
      </c>
      <c r="N9" s="662"/>
    </row>
    <row r="10" spans="1:14" ht="34.9" customHeight="1">
      <c r="A10" s="690">
        <v>1</v>
      </c>
      <c r="B10" s="691" t="s">
        <v>1063</v>
      </c>
      <c r="C10" s="657" t="s">
        <v>1060</v>
      </c>
      <c r="D10" s="659" t="s">
        <v>1064</v>
      </c>
      <c r="E10" s="659" t="s">
        <v>957</v>
      </c>
      <c r="F10" s="139">
        <v>209699.7</v>
      </c>
      <c r="G10" s="139">
        <v>199715</v>
      </c>
      <c r="H10" s="105" t="s">
        <v>243</v>
      </c>
      <c r="I10" s="244">
        <v>1</v>
      </c>
      <c r="J10" s="244">
        <v>0</v>
      </c>
      <c r="K10" s="139">
        <v>0</v>
      </c>
      <c r="L10" s="139">
        <v>0</v>
      </c>
      <c r="M10" s="139">
        <f t="shared" si="0"/>
        <v>199715</v>
      </c>
      <c r="N10" s="662"/>
    </row>
    <row r="11" spans="1:14" ht="34.9" customHeight="1">
      <c r="A11" s="690">
        <v>1</v>
      </c>
      <c r="B11" s="691" t="s">
        <v>1065</v>
      </c>
      <c r="C11" s="657" t="s">
        <v>1060</v>
      </c>
      <c r="D11" s="659" t="s">
        <v>1066</v>
      </c>
      <c r="E11" s="659" t="s">
        <v>957</v>
      </c>
      <c r="F11" s="139">
        <v>1108191</v>
      </c>
      <c r="G11" s="139">
        <v>1055420</v>
      </c>
      <c r="H11" s="105" t="s">
        <v>243</v>
      </c>
      <c r="I11" s="244">
        <v>1</v>
      </c>
      <c r="J11" s="244">
        <v>0</v>
      </c>
      <c r="K11" s="139">
        <v>80325</v>
      </c>
      <c r="L11" s="139">
        <v>24675</v>
      </c>
      <c r="M11" s="139">
        <f t="shared" si="0"/>
        <v>950420</v>
      </c>
      <c r="N11" s="662"/>
    </row>
    <row r="12" spans="1:14" s="650" customFormat="1" ht="34.9" customHeight="1">
      <c r="A12" s="690">
        <v>1</v>
      </c>
      <c r="B12" s="691" t="s">
        <v>1067</v>
      </c>
      <c r="C12" s="657" t="s">
        <v>1068</v>
      </c>
      <c r="D12" s="659" t="s">
        <v>1069</v>
      </c>
      <c r="E12" s="659" t="s">
        <v>957</v>
      </c>
      <c r="F12" s="139">
        <v>637767.68999999994</v>
      </c>
      <c r="G12" s="139">
        <v>607398</v>
      </c>
      <c r="H12" s="105" t="s">
        <v>243</v>
      </c>
      <c r="I12" s="244">
        <v>0.5</v>
      </c>
      <c r="J12" s="244">
        <v>0</v>
      </c>
      <c r="K12" s="139">
        <v>0</v>
      </c>
      <c r="L12" s="139">
        <v>0</v>
      </c>
      <c r="M12" s="139">
        <f t="shared" si="0"/>
        <v>607398</v>
      </c>
      <c r="N12" s="662"/>
    </row>
    <row r="13" spans="1:14" s="650" customFormat="1" ht="34.9" customHeight="1">
      <c r="A13" s="690">
        <v>1</v>
      </c>
      <c r="B13" s="691" t="s">
        <v>1070</v>
      </c>
      <c r="C13" s="657" t="s">
        <v>1068</v>
      </c>
      <c r="D13" s="659" t="s">
        <v>1071</v>
      </c>
      <c r="E13" s="659" t="s">
        <v>957</v>
      </c>
      <c r="F13" s="139">
        <v>7370171.4199999999</v>
      </c>
      <c r="G13" s="139">
        <v>7019211</v>
      </c>
      <c r="H13" s="105" t="s">
        <v>243</v>
      </c>
      <c r="I13" s="244">
        <v>1</v>
      </c>
      <c r="J13" s="244">
        <v>0</v>
      </c>
      <c r="K13" s="139">
        <v>336163.2</v>
      </c>
      <c r="L13" s="139">
        <v>267048.8</v>
      </c>
      <c r="M13" s="139">
        <f t="shared" si="0"/>
        <v>6415999</v>
      </c>
      <c r="N13" s="657"/>
    </row>
    <row r="14" spans="1:14" s="650" customFormat="1" ht="34.9" customHeight="1">
      <c r="A14" s="690">
        <v>1</v>
      </c>
      <c r="B14" s="691" t="s">
        <v>1072</v>
      </c>
      <c r="C14" s="657" t="s">
        <v>1068</v>
      </c>
      <c r="D14" s="659" t="s">
        <v>1073</v>
      </c>
      <c r="E14" s="659" t="s">
        <v>957</v>
      </c>
      <c r="F14" s="139">
        <v>1843079.7</v>
      </c>
      <c r="G14" s="139">
        <v>1755314</v>
      </c>
      <c r="H14" s="105" t="s">
        <v>243</v>
      </c>
      <c r="I14" s="244">
        <v>0.5</v>
      </c>
      <c r="J14" s="244">
        <v>0</v>
      </c>
      <c r="K14" s="139">
        <v>162000</v>
      </c>
      <c r="L14" s="139">
        <v>0</v>
      </c>
      <c r="M14" s="139">
        <f t="shared" si="0"/>
        <v>1593314</v>
      </c>
      <c r="N14" s="657"/>
    </row>
    <row r="15" spans="1:14" s="655" customFormat="1" ht="34.9" customHeight="1">
      <c r="A15" s="692">
        <v>1</v>
      </c>
      <c r="B15" s="691" t="s">
        <v>1074</v>
      </c>
      <c r="C15" s="657" t="s">
        <v>1068</v>
      </c>
      <c r="D15" s="659" t="s">
        <v>1075</v>
      </c>
      <c r="E15" s="659" t="s">
        <v>957</v>
      </c>
      <c r="F15" s="139">
        <v>439531.93</v>
      </c>
      <c r="G15" s="139">
        <v>418602</v>
      </c>
      <c r="H15" s="105" t="s">
        <v>243</v>
      </c>
      <c r="I15" s="244">
        <v>1</v>
      </c>
      <c r="J15" s="244">
        <v>0</v>
      </c>
      <c r="K15" s="139">
        <v>7600</v>
      </c>
      <c r="L15" s="139">
        <v>0</v>
      </c>
      <c r="M15" s="139">
        <f t="shared" si="0"/>
        <v>411002</v>
      </c>
      <c r="N15" s="662"/>
    </row>
    <row r="16" spans="1:14" ht="34.9" customHeight="1">
      <c r="A16" s="690">
        <v>1</v>
      </c>
      <c r="B16" s="691" t="s">
        <v>1076</v>
      </c>
      <c r="C16" s="657" t="s">
        <v>1077</v>
      </c>
      <c r="D16" s="659" t="s">
        <v>1078</v>
      </c>
      <c r="E16" s="659" t="s">
        <v>957</v>
      </c>
      <c r="F16" s="139">
        <v>8004522.3499999996</v>
      </c>
      <c r="G16" s="139">
        <v>7262755</v>
      </c>
      <c r="H16" s="105" t="s">
        <v>243</v>
      </c>
      <c r="I16" s="244">
        <v>0.5</v>
      </c>
      <c r="J16" s="244">
        <v>0</v>
      </c>
      <c r="K16" s="139">
        <v>240400</v>
      </c>
      <c r="L16" s="139">
        <v>0</v>
      </c>
      <c r="M16" s="139">
        <f t="shared" si="0"/>
        <v>7022355</v>
      </c>
      <c r="N16" s="657"/>
    </row>
    <row r="17" spans="1:14" ht="34.9" customHeight="1">
      <c r="A17" s="690">
        <v>1</v>
      </c>
      <c r="B17" s="691" t="s">
        <v>1079</v>
      </c>
      <c r="C17" s="657" t="s">
        <v>1077</v>
      </c>
      <c r="D17" s="659" t="s">
        <v>1080</v>
      </c>
      <c r="E17" s="659" t="s">
        <v>957</v>
      </c>
      <c r="F17" s="139">
        <v>410447.87</v>
      </c>
      <c r="G17" s="139">
        <v>390903</v>
      </c>
      <c r="H17" s="105" t="s">
        <v>243</v>
      </c>
      <c r="I17" s="244">
        <v>1</v>
      </c>
      <c r="J17" s="244">
        <v>0</v>
      </c>
      <c r="K17" s="139">
        <v>47330</v>
      </c>
      <c r="L17" s="139">
        <v>5970</v>
      </c>
      <c r="M17" s="139">
        <f t="shared" si="0"/>
        <v>337603</v>
      </c>
      <c r="N17" s="662"/>
    </row>
    <row r="18" spans="1:14" ht="34.9" customHeight="1">
      <c r="A18" s="690">
        <v>1</v>
      </c>
      <c r="B18" s="691" t="s">
        <v>1081</v>
      </c>
      <c r="C18" s="657" t="s">
        <v>1077</v>
      </c>
      <c r="D18" s="659" t="s">
        <v>1075</v>
      </c>
      <c r="E18" s="659" t="s">
        <v>957</v>
      </c>
      <c r="F18" s="139">
        <v>684809.72</v>
      </c>
      <c r="G18" s="139">
        <v>652200</v>
      </c>
      <c r="H18" s="105" t="s">
        <v>243</v>
      </c>
      <c r="I18" s="244">
        <v>1</v>
      </c>
      <c r="J18" s="244">
        <v>0</v>
      </c>
      <c r="K18" s="139">
        <v>40848</v>
      </c>
      <c r="L18" s="139">
        <v>0</v>
      </c>
      <c r="M18" s="139">
        <f t="shared" si="0"/>
        <v>611352</v>
      </c>
      <c r="N18" s="657"/>
    </row>
    <row r="19" spans="1:14" ht="34.9" customHeight="1">
      <c r="A19" s="690">
        <v>1</v>
      </c>
      <c r="B19" s="691" t="s">
        <v>1082</v>
      </c>
      <c r="C19" s="657" t="s">
        <v>1083</v>
      </c>
      <c r="D19" s="659" t="s">
        <v>1084</v>
      </c>
      <c r="E19" s="659" t="s">
        <v>957</v>
      </c>
      <c r="F19" s="139">
        <v>1938369.3</v>
      </c>
      <c r="G19" s="139">
        <v>1846066</v>
      </c>
      <c r="H19" s="105" t="s">
        <v>243</v>
      </c>
      <c r="I19" s="244">
        <v>1</v>
      </c>
      <c r="J19" s="244">
        <v>0</v>
      </c>
      <c r="K19" s="139">
        <v>73588.5</v>
      </c>
      <c r="L19" s="139">
        <v>89941.5</v>
      </c>
      <c r="M19" s="139">
        <f t="shared" si="0"/>
        <v>1682536</v>
      </c>
      <c r="N19" s="662"/>
    </row>
    <row r="20" spans="1:14" ht="34.9" customHeight="1">
      <c r="A20" s="690">
        <v>1</v>
      </c>
      <c r="B20" s="691" t="s">
        <v>1085</v>
      </c>
      <c r="C20" s="657" t="s">
        <v>1083</v>
      </c>
      <c r="D20" s="659" t="s">
        <v>1086</v>
      </c>
      <c r="E20" s="659" t="s">
        <v>957</v>
      </c>
      <c r="F20" s="139">
        <v>693300.3</v>
      </c>
      <c r="G20" s="139">
        <v>721897</v>
      </c>
      <c r="H20" s="105" t="s">
        <v>243</v>
      </c>
      <c r="I20" s="244">
        <v>1</v>
      </c>
      <c r="J20" s="244">
        <v>0</v>
      </c>
      <c r="K20" s="139">
        <v>17873.400000000001</v>
      </c>
      <c r="L20" s="139">
        <v>37828.6</v>
      </c>
      <c r="M20" s="139">
        <f t="shared" si="0"/>
        <v>666195</v>
      </c>
      <c r="N20" s="662"/>
    </row>
    <row r="21" spans="1:14" ht="34.9" customHeight="1">
      <c r="A21" s="690">
        <v>1</v>
      </c>
      <c r="B21" s="691" t="s">
        <v>1087</v>
      </c>
      <c r="C21" s="657" t="s">
        <v>1088</v>
      </c>
      <c r="D21" s="659" t="s">
        <v>1089</v>
      </c>
      <c r="E21" s="659" t="s">
        <v>957</v>
      </c>
      <c r="F21" s="139">
        <v>8279550.7199999997</v>
      </c>
      <c r="G21" s="139">
        <v>7885286</v>
      </c>
      <c r="H21" s="105" t="s">
        <v>243</v>
      </c>
      <c r="I21" s="244">
        <v>1</v>
      </c>
      <c r="J21" s="244">
        <v>0</v>
      </c>
      <c r="K21" s="139">
        <v>99848</v>
      </c>
      <c r="L21" s="139">
        <v>195972</v>
      </c>
      <c r="M21" s="139">
        <f t="shared" si="0"/>
        <v>7589466</v>
      </c>
      <c r="N21" s="662"/>
    </row>
    <row r="22" spans="1:14" s="650" customFormat="1" ht="34.9" customHeight="1">
      <c r="A22" s="690">
        <v>1</v>
      </c>
      <c r="B22" s="691" t="s">
        <v>1090</v>
      </c>
      <c r="C22" s="657" t="s">
        <v>1088</v>
      </c>
      <c r="D22" s="659" t="s">
        <v>1012</v>
      </c>
      <c r="E22" s="659" t="s">
        <v>957</v>
      </c>
      <c r="F22" s="139">
        <v>2036160</v>
      </c>
      <c r="G22" s="139">
        <v>1939200</v>
      </c>
      <c r="H22" s="105" t="s">
        <v>243</v>
      </c>
      <c r="I22" s="244">
        <v>1</v>
      </c>
      <c r="J22" s="244">
        <v>0</v>
      </c>
      <c r="K22" s="139">
        <v>69085.350000000006</v>
      </c>
      <c r="L22" s="139">
        <v>84437.65</v>
      </c>
      <c r="M22" s="139">
        <f t="shared" si="0"/>
        <v>1785677</v>
      </c>
      <c r="N22" s="662"/>
    </row>
    <row r="23" spans="1:14" s="650" customFormat="1" ht="34.9" customHeight="1">
      <c r="A23" s="690">
        <v>1</v>
      </c>
      <c r="B23" s="691" t="s">
        <v>1091</v>
      </c>
      <c r="C23" s="657" t="s">
        <v>1092</v>
      </c>
      <c r="D23" s="659" t="s">
        <v>1093</v>
      </c>
      <c r="E23" s="659" t="s">
        <v>957</v>
      </c>
      <c r="F23" s="139">
        <v>339897.05</v>
      </c>
      <c r="G23" s="139">
        <v>583711</v>
      </c>
      <c r="H23" s="105" t="s">
        <v>243</v>
      </c>
      <c r="I23" s="244">
        <v>1</v>
      </c>
      <c r="J23" s="244">
        <v>0</v>
      </c>
      <c r="K23" s="139">
        <v>49182.7</v>
      </c>
      <c r="L23" s="139">
        <v>8679.2999999999993</v>
      </c>
      <c r="M23" s="139">
        <f t="shared" si="0"/>
        <v>525849</v>
      </c>
      <c r="N23" s="657"/>
    </row>
    <row r="24" spans="1:14" s="650" customFormat="1" ht="34.9" customHeight="1">
      <c r="A24" s="690">
        <v>1</v>
      </c>
      <c r="B24" s="691" t="s">
        <v>1094</v>
      </c>
      <c r="C24" s="657" t="s">
        <v>1092</v>
      </c>
      <c r="D24" s="659" t="s">
        <v>1095</v>
      </c>
      <c r="E24" s="659" t="s">
        <v>957</v>
      </c>
      <c r="F24" s="139">
        <v>2414869.58</v>
      </c>
      <c r="G24" s="139">
        <v>2299876</v>
      </c>
      <c r="H24" s="105" t="s">
        <v>243</v>
      </c>
      <c r="I24" s="244">
        <v>1</v>
      </c>
      <c r="J24" s="244">
        <v>0</v>
      </c>
      <c r="K24" s="139">
        <v>82838.7</v>
      </c>
      <c r="L24" s="139">
        <v>101247.3</v>
      </c>
      <c r="M24" s="139">
        <f t="shared" si="0"/>
        <v>2115790</v>
      </c>
      <c r="N24" s="657"/>
    </row>
    <row r="25" spans="1:14" s="650" customFormat="1" ht="34.9" customHeight="1">
      <c r="A25" s="690">
        <v>1</v>
      </c>
      <c r="B25" s="691" t="s">
        <v>1096</v>
      </c>
      <c r="C25" s="657" t="s">
        <v>1097</v>
      </c>
      <c r="D25" s="659" t="s">
        <v>1098</v>
      </c>
      <c r="E25" s="659" t="s">
        <v>957</v>
      </c>
      <c r="F25" s="139">
        <v>8888758.1999999993</v>
      </c>
      <c r="G25" s="139">
        <v>8465484</v>
      </c>
      <c r="H25" s="105" t="s">
        <v>243</v>
      </c>
      <c r="I25" s="244">
        <v>1</v>
      </c>
      <c r="J25" s="244">
        <v>0</v>
      </c>
      <c r="K25" s="139">
        <v>401088.56999999995</v>
      </c>
      <c r="L25" s="139">
        <v>267392.38</v>
      </c>
      <c r="M25" s="139">
        <f t="shared" si="0"/>
        <v>7797003.0499999998</v>
      </c>
      <c r="N25" s="657"/>
    </row>
    <row r="26" spans="1:14" s="650" customFormat="1" ht="34.9" customHeight="1">
      <c r="A26" s="690">
        <v>1</v>
      </c>
      <c r="B26" s="691" t="s">
        <v>1099</v>
      </c>
      <c r="C26" s="657" t="s">
        <v>1100</v>
      </c>
      <c r="D26" s="659" t="s">
        <v>1101</v>
      </c>
      <c r="E26" s="659" t="s">
        <v>957</v>
      </c>
      <c r="F26" s="139">
        <v>2216025</v>
      </c>
      <c r="G26" s="139">
        <v>2110500</v>
      </c>
      <c r="H26" s="105" t="s">
        <v>243</v>
      </c>
      <c r="I26" s="244">
        <v>1</v>
      </c>
      <c r="J26" s="244">
        <v>0</v>
      </c>
      <c r="K26" s="139">
        <v>128640</v>
      </c>
      <c r="L26" s="139">
        <v>32360</v>
      </c>
      <c r="M26" s="139">
        <f t="shared" si="0"/>
        <v>1949500</v>
      </c>
      <c r="N26" s="657"/>
    </row>
    <row r="27" spans="1:14" s="650" customFormat="1" ht="34.9" customHeight="1">
      <c r="A27" s="690">
        <v>1</v>
      </c>
      <c r="B27" s="691" t="s">
        <v>1102</v>
      </c>
      <c r="C27" s="657" t="s">
        <v>1100</v>
      </c>
      <c r="D27" s="659" t="s">
        <v>1103</v>
      </c>
      <c r="E27" s="659" t="s">
        <v>957</v>
      </c>
      <c r="F27" s="139">
        <v>614775</v>
      </c>
      <c r="G27" s="139">
        <v>585500</v>
      </c>
      <c r="H27" s="105" t="s">
        <v>243</v>
      </c>
      <c r="I27" s="244">
        <v>1</v>
      </c>
      <c r="J27" s="244">
        <v>0</v>
      </c>
      <c r="K27" s="139">
        <v>18244</v>
      </c>
      <c r="L27" s="139">
        <v>27366</v>
      </c>
      <c r="M27" s="139">
        <f t="shared" si="0"/>
        <v>539890</v>
      </c>
      <c r="N27" s="657"/>
    </row>
    <row r="28" spans="1:14" s="650" customFormat="1" ht="34.9" customHeight="1">
      <c r="A28" s="690">
        <v>1</v>
      </c>
      <c r="B28" s="691" t="s">
        <v>1104</v>
      </c>
      <c r="C28" s="657" t="s">
        <v>1100</v>
      </c>
      <c r="D28" s="659" t="s">
        <v>958</v>
      </c>
      <c r="E28" s="659" t="s">
        <v>957</v>
      </c>
      <c r="F28" s="139">
        <v>601125</v>
      </c>
      <c r="G28" s="139">
        <v>572500</v>
      </c>
      <c r="H28" s="105" t="s">
        <v>243</v>
      </c>
      <c r="I28" s="244">
        <v>1</v>
      </c>
      <c r="J28" s="244">
        <v>0</v>
      </c>
      <c r="K28" s="139">
        <v>16666.7</v>
      </c>
      <c r="L28" s="139">
        <v>25000.05</v>
      </c>
      <c r="M28" s="139">
        <f t="shared" si="0"/>
        <v>530833.25</v>
      </c>
      <c r="N28" s="657"/>
    </row>
    <row r="29" spans="1:14" s="650" customFormat="1" ht="34.9" customHeight="1">
      <c r="A29" s="690">
        <v>1</v>
      </c>
      <c r="B29" s="691" t="s">
        <v>1105</v>
      </c>
      <c r="C29" s="657" t="s">
        <v>1106</v>
      </c>
      <c r="D29" s="659" t="s">
        <v>1107</v>
      </c>
      <c r="E29" s="659" t="s">
        <v>957</v>
      </c>
      <c r="F29" s="139">
        <v>3503004.88</v>
      </c>
      <c r="G29" s="139">
        <v>3336195</v>
      </c>
      <c r="H29" s="105" t="s">
        <v>243</v>
      </c>
      <c r="I29" s="244">
        <v>1</v>
      </c>
      <c r="J29" s="244">
        <v>0</v>
      </c>
      <c r="K29" s="139">
        <v>99350</v>
      </c>
      <c r="L29" s="139">
        <v>0</v>
      </c>
      <c r="M29" s="139">
        <f t="shared" si="0"/>
        <v>3236845</v>
      </c>
      <c r="N29" s="662"/>
    </row>
    <row r="30" spans="1:14" s="650" customFormat="1" ht="34.9" customHeight="1">
      <c r="A30" s="690">
        <v>1</v>
      </c>
      <c r="B30" s="691" t="s">
        <v>1108</v>
      </c>
      <c r="C30" s="657" t="s">
        <v>1106</v>
      </c>
      <c r="D30" s="659" t="s">
        <v>1109</v>
      </c>
      <c r="E30" s="659" t="s">
        <v>957</v>
      </c>
      <c r="F30" s="139">
        <v>3916470.9</v>
      </c>
      <c r="G30" s="139">
        <v>3729972</v>
      </c>
      <c r="H30" s="105" t="s">
        <v>243</v>
      </c>
      <c r="I30" s="244">
        <v>1</v>
      </c>
      <c r="J30" s="244">
        <v>0</v>
      </c>
      <c r="K30" s="139">
        <v>179250</v>
      </c>
      <c r="L30" s="139">
        <v>119500</v>
      </c>
      <c r="M30" s="139">
        <f t="shared" si="0"/>
        <v>3431222</v>
      </c>
      <c r="N30" s="657"/>
    </row>
    <row r="31" spans="1:14" s="650" customFormat="1" ht="34.9" customHeight="1">
      <c r="A31" s="690">
        <v>1</v>
      </c>
      <c r="B31" s="691" t="s">
        <v>1110</v>
      </c>
      <c r="C31" s="657" t="s">
        <v>1111</v>
      </c>
      <c r="D31" s="659" t="s">
        <v>1112</v>
      </c>
      <c r="E31" s="659" t="s">
        <v>957</v>
      </c>
      <c r="F31" s="139">
        <v>908302.08</v>
      </c>
      <c r="G31" s="139">
        <v>865050</v>
      </c>
      <c r="H31" s="105" t="s">
        <v>243</v>
      </c>
      <c r="I31" s="244">
        <v>1</v>
      </c>
      <c r="J31" s="244">
        <v>0</v>
      </c>
      <c r="K31" s="139">
        <v>57400</v>
      </c>
      <c r="L31" s="139">
        <v>0</v>
      </c>
      <c r="M31" s="139">
        <f t="shared" si="0"/>
        <v>807650</v>
      </c>
      <c r="N31" s="657"/>
    </row>
    <row r="32" spans="1:14" s="650" customFormat="1" ht="34.9" customHeight="1">
      <c r="A32" s="690">
        <v>1</v>
      </c>
      <c r="B32" s="691" t="s">
        <v>1113</v>
      </c>
      <c r="C32" s="657" t="s">
        <v>1111</v>
      </c>
      <c r="D32" s="659" t="s">
        <v>1114</v>
      </c>
      <c r="E32" s="659" t="s">
        <v>957</v>
      </c>
      <c r="F32" s="139">
        <v>2588906.41</v>
      </c>
      <c r="G32" s="139">
        <v>2271070</v>
      </c>
      <c r="H32" s="105" t="s">
        <v>243</v>
      </c>
      <c r="I32" s="244">
        <v>0.75</v>
      </c>
      <c r="J32" s="244">
        <v>0</v>
      </c>
      <c r="K32" s="139">
        <v>0</v>
      </c>
      <c r="L32" s="139">
        <v>0</v>
      </c>
      <c r="M32" s="139">
        <f t="shared" si="0"/>
        <v>2271070</v>
      </c>
      <c r="N32" s="657"/>
    </row>
    <row r="33" spans="1:14" s="650" customFormat="1" ht="34.9" customHeight="1">
      <c r="A33" s="690">
        <v>1</v>
      </c>
      <c r="B33" s="691" t="s">
        <v>1115</v>
      </c>
      <c r="C33" s="657" t="s">
        <v>1111</v>
      </c>
      <c r="D33" s="659" t="s">
        <v>1116</v>
      </c>
      <c r="E33" s="659" t="s">
        <v>957</v>
      </c>
      <c r="F33" s="139">
        <v>796524.77</v>
      </c>
      <c r="G33" s="139">
        <v>758595</v>
      </c>
      <c r="H33" s="105" t="s">
        <v>243</v>
      </c>
      <c r="I33" s="244">
        <v>0.75</v>
      </c>
      <c r="J33" s="244">
        <v>0</v>
      </c>
      <c r="K33" s="139">
        <v>0</v>
      </c>
      <c r="L33" s="139">
        <v>0</v>
      </c>
      <c r="M33" s="139">
        <f t="shared" si="0"/>
        <v>758595</v>
      </c>
      <c r="N33" s="657"/>
    </row>
    <row r="34" spans="1:14" ht="34.9" customHeight="1" outlineLevel="1">
      <c r="A34" s="690">
        <v>1</v>
      </c>
      <c r="B34" s="691" t="s">
        <v>1117</v>
      </c>
      <c r="C34" s="657" t="s">
        <v>1111</v>
      </c>
      <c r="D34" s="659" t="s">
        <v>958</v>
      </c>
      <c r="E34" s="659" t="s">
        <v>957</v>
      </c>
      <c r="F34" s="139">
        <f>78600000-74203481-F60</f>
        <v>4210107.3600000003</v>
      </c>
      <c r="G34" s="139">
        <v>0</v>
      </c>
      <c r="H34" s="105" t="s">
        <v>243</v>
      </c>
      <c r="I34" s="244">
        <v>0</v>
      </c>
      <c r="J34" s="244">
        <v>0</v>
      </c>
      <c r="K34" s="139">
        <v>0</v>
      </c>
      <c r="L34" s="139">
        <v>0</v>
      </c>
      <c r="M34" s="139">
        <f t="shared" si="0"/>
        <v>0</v>
      </c>
      <c r="N34" s="657"/>
    </row>
    <row r="35" spans="1:14" s="650" customFormat="1" ht="34.9" customHeight="1">
      <c r="A35" s="690">
        <v>1</v>
      </c>
      <c r="B35" s="693" t="s">
        <v>1118</v>
      </c>
      <c r="C35" s="657" t="s">
        <v>1119</v>
      </c>
      <c r="D35" s="659" t="s">
        <v>1101</v>
      </c>
      <c r="E35" s="659" t="s">
        <v>957</v>
      </c>
      <c r="F35" s="139">
        <v>2924250</v>
      </c>
      <c r="G35" s="139">
        <v>2785000</v>
      </c>
      <c r="H35" s="105" t="s">
        <v>243</v>
      </c>
      <c r="I35" s="244">
        <v>0.75</v>
      </c>
      <c r="J35" s="244">
        <v>0</v>
      </c>
      <c r="K35" s="139">
        <v>172055.2</v>
      </c>
      <c r="L35" s="139">
        <v>43103.8</v>
      </c>
      <c r="M35" s="139">
        <f t="shared" si="0"/>
        <v>2569841</v>
      </c>
      <c r="N35" s="657"/>
    </row>
    <row r="36" spans="1:14" s="650" customFormat="1" ht="34.9" customHeight="1">
      <c r="A36" s="690">
        <v>1</v>
      </c>
      <c r="B36" s="693" t="s">
        <v>1120</v>
      </c>
      <c r="C36" s="657" t="s">
        <v>1119</v>
      </c>
      <c r="D36" s="659" t="s">
        <v>958</v>
      </c>
      <c r="E36" s="659" t="s">
        <v>957</v>
      </c>
      <c r="F36" s="139">
        <v>1010609.25</v>
      </c>
      <c r="G36" s="139">
        <v>962485</v>
      </c>
      <c r="H36" s="105" t="s">
        <v>243</v>
      </c>
      <c r="I36" s="244">
        <v>1</v>
      </c>
      <c r="J36" s="244">
        <v>0</v>
      </c>
      <c r="K36" s="139">
        <v>50569.34</v>
      </c>
      <c r="L36" s="139">
        <v>43999.34</v>
      </c>
      <c r="M36" s="139">
        <f t="shared" si="0"/>
        <v>867916.32000000007</v>
      </c>
      <c r="N36" s="657"/>
    </row>
    <row r="37" spans="1:14" s="650" customFormat="1" ht="34.9" customHeight="1">
      <c r="A37" s="690">
        <v>1</v>
      </c>
      <c r="B37" s="693" t="s">
        <v>1121</v>
      </c>
      <c r="C37" s="657" t="s">
        <v>1119</v>
      </c>
      <c r="D37" s="659" t="s">
        <v>1122</v>
      </c>
      <c r="E37" s="659" t="s">
        <v>957</v>
      </c>
      <c r="F37" s="139">
        <v>1640730</v>
      </c>
      <c r="G37" s="139">
        <v>1562600</v>
      </c>
      <c r="H37" s="105" t="s">
        <v>243</v>
      </c>
      <c r="I37" s="244">
        <v>1</v>
      </c>
      <c r="J37" s="244">
        <v>0</v>
      </c>
      <c r="K37" s="139">
        <v>50949</v>
      </c>
      <c r="L37" s="139">
        <v>62271</v>
      </c>
      <c r="M37" s="139">
        <f t="shared" si="0"/>
        <v>1449380</v>
      </c>
      <c r="N37" s="657"/>
    </row>
    <row r="38" spans="1:14" s="650" customFormat="1" ht="34.9" customHeight="1">
      <c r="A38" s="690">
        <v>1</v>
      </c>
      <c r="B38" s="693" t="s">
        <v>1123</v>
      </c>
      <c r="C38" s="657" t="s">
        <v>1124</v>
      </c>
      <c r="D38" s="659" t="s">
        <v>1125</v>
      </c>
      <c r="E38" s="659" t="s">
        <v>957</v>
      </c>
      <c r="F38" s="139">
        <v>637838.25</v>
      </c>
      <c r="G38" s="139">
        <v>607465</v>
      </c>
      <c r="H38" s="105" t="s">
        <v>243</v>
      </c>
      <c r="I38" s="244">
        <v>1</v>
      </c>
      <c r="J38" s="244">
        <v>0</v>
      </c>
      <c r="K38" s="139">
        <v>36000</v>
      </c>
      <c r="L38" s="139">
        <v>24000</v>
      </c>
      <c r="M38" s="139">
        <f t="shared" si="0"/>
        <v>547465</v>
      </c>
      <c r="N38" s="657"/>
    </row>
    <row r="39" spans="1:14" s="650" customFormat="1" ht="34.9" customHeight="1">
      <c r="A39" s="690">
        <v>1</v>
      </c>
      <c r="B39" s="693" t="s">
        <v>1126</v>
      </c>
      <c r="C39" s="657" t="s">
        <v>1124</v>
      </c>
      <c r="D39" s="659" t="s">
        <v>1114</v>
      </c>
      <c r="E39" s="659" t="s">
        <v>957</v>
      </c>
      <c r="F39" s="139">
        <v>1607713</v>
      </c>
      <c r="G39" s="139">
        <v>1531156</v>
      </c>
      <c r="H39" s="105" t="s">
        <v>243</v>
      </c>
      <c r="I39" s="244">
        <v>1</v>
      </c>
      <c r="J39" s="244">
        <v>0</v>
      </c>
      <c r="K39" s="139">
        <v>60686.71</v>
      </c>
      <c r="L39" s="139">
        <v>3194.04</v>
      </c>
      <c r="M39" s="139">
        <f t="shared" si="0"/>
        <v>1467275.25</v>
      </c>
      <c r="N39" s="657"/>
    </row>
    <row r="40" spans="1:14" s="650" customFormat="1" ht="34.9" customHeight="1">
      <c r="A40" s="690">
        <v>1</v>
      </c>
      <c r="B40" s="693" t="s">
        <v>1127</v>
      </c>
      <c r="C40" s="657" t="s">
        <v>1119</v>
      </c>
      <c r="D40" s="659" t="s">
        <v>1128</v>
      </c>
      <c r="E40" s="659" t="s">
        <v>957</v>
      </c>
      <c r="F40" s="139">
        <v>70400</v>
      </c>
      <c r="G40" s="139">
        <v>70400</v>
      </c>
      <c r="H40" s="105" t="s">
        <v>243</v>
      </c>
      <c r="I40" s="244">
        <v>1</v>
      </c>
      <c r="J40" s="244">
        <v>1</v>
      </c>
      <c r="K40" s="139">
        <v>0</v>
      </c>
      <c r="L40" s="139">
        <v>70400</v>
      </c>
      <c r="M40" s="139">
        <f t="shared" si="0"/>
        <v>0</v>
      </c>
      <c r="N40" s="657"/>
    </row>
    <row r="41" spans="1:14" s="650" customFormat="1" ht="34.9" customHeight="1">
      <c r="A41" s="690">
        <v>1</v>
      </c>
      <c r="B41" s="693" t="s">
        <v>1129</v>
      </c>
      <c r="C41" s="657" t="s">
        <v>1088</v>
      </c>
      <c r="D41" s="659" t="s">
        <v>1130</v>
      </c>
      <c r="E41" s="659" t="s">
        <v>957</v>
      </c>
      <c r="F41" s="139">
        <v>192200</v>
      </c>
      <c r="G41" s="139">
        <v>292200</v>
      </c>
      <c r="H41" s="105" t="s">
        <v>243</v>
      </c>
      <c r="I41" s="244">
        <v>1</v>
      </c>
      <c r="J41" s="244">
        <v>0</v>
      </c>
      <c r="K41" s="139">
        <v>0</v>
      </c>
      <c r="L41" s="139">
        <v>0</v>
      </c>
      <c r="M41" s="139">
        <f t="shared" si="0"/>
        <v>292200</v>
      </c>
      <c r="N41" s="657"/>
    </row>
    <row r="42" spans="1:14" s="650" customFormat="1" ht="34.9" customHeight="1">
      <c r="A42" s="690">
        <v>1</v>
      </c>
      <c r="B42" s="693" t="s">
        <v>1131</v>
      </c>
      <c r="C42" s="657" t="s">
        <v>1088</v>
      </c>
      <c r="D42" s="659" t="s">
        <v>1132</v>
      </c>
      <c r="E42" s="659" t="s">
        <v>957</v>
      </c>
      <c r="F42" s="139">
        <v>217680</v>
      </c>
      <c r="G42" s="139">
        <v>217680</v>
      </c>
      <c r="H42" s="105" t="s">
        <v>243</v>
      </c>
      <c r="I42" s="244">
        <v>1</v>
      </c>
      <c r="J42" s="244">
        <v>0</v>
      </c>
      <c r="K42" s="139">
        <v>0</v>
      </c>
      <c r="L42" s="139">
        <v>0</v>
      </c>
      <c r="M42" s="139">
        <f t="shared" si="0"/>
        <v>217680</v>
      </c>
      <c r="N42" s="657"/>
    </row>
    <row r="43" spans="1:14" s="650" customFormat="1" ht="34.9" customHeight="1">
      <c r="A43" s="690">
        <v>1</v>
      </c>
      <c r="B43" s="693" t="s">
        <v>1133</v>
      </c>
      <c r="C43" s="657" t="s">
        <v>1124</v>
      </c>
      <c r="D43" s="659" t="s">
        <v>1043</v>
      </c>
      <c r="E43" s="659" t="s">
        <v>957</v>
      </c>
      <c r="F43" s="139">
        <v>121605</v>
      </c>
      <c r="G43" s="139">
        <v>121605</v>
      </c>
      <c r="H43" s="105" t="s">
        <v>243</v>
      </c>
      <c r="I43" s="244">
        <v>1</v>
      </c>
      <c r="J43" s="244">
        <v>1</v>
      </c>
      <c r="K43" s="139">
        <v>0</v>
      </c>
      <c r="L43" s="139">
        <v>121605</v>
      </c>
      <c r="M43" s="139">
        <f t="shared" si="0"/>
        <v>0</v>
      </c>
      <c r="N43" s="657"/>
    </row>
    <row r="44" spans="1:14" s="650" customFormat="1" ht="34.9" customHeight="1">
      <c r="A44" s="690">
        <v>1</v>
      </c>
      <c r="B44" s="693" t="s">
        <v>1721</v>
      </c>
      <c r="C44" s="657" t="s">
        <v>1124</v>
      </c>
      <c r="D44" s="659" t="s">
        <v>1043</v>
      </c>
      <c r="E44" s="659" t="s">
        <v>957</v>
      </c>
      <c r="F44" s="139">
        <v>26672</v>
      </c>
      <c r="G44" s="139">
        <v>26672</v>
      </c>
      <c r="H44" s="105" t="s">
        <v>243</v>
      </c>
      <c r="I44" s="244">
        <v>1</v>
      </c>
      <c r="J44" s="244">
        <v>1</v>
      </c>
      <c r="K44" s="139">
        <v>0</v>
      </c>
      <c r="L44" s="139">
        <v>26672</v>
      </c>
      <c r="M44" s="139">
        <f t="shared" si="0"/>
        <v>0</v>
      </c>
      <c r="N44" s="657"/>
    </row>
    <row r="45" spans="1:14" s="650" customFormat="1" ht="34.9" customHeight="1">
      <c r="A45" s="690">
        <v>1</v>
      </c>
      <c r="B45" s="693" t="s">
        <v>1722</v>
      </c>
      <c r="C45" s="657" t="s">
        <v>1124</v>
      </c>
      <c r="D45" s="659" t="s">
        <v>1043</v>
      </c>
      <c r="E45" s="659" t="s">
        <v>957</v>
      </c>
      <c r="F45" s="139">
        <v>80993.37</v>
      </c>
      <c r="G45" s="139">
        <v>80993.37</v>
      </c>
      <c r="H45" s="105" t="s">
        <v>243</v>
      </c>
      <c r="I45" s="244">
        <v>1</v>
      </c>
      <c r="J45" s="244">
        <v>1</v>
      </c>
      <c r="K45" s="139">
        <v>0</v>
      </c>
      <c r="L45" s="139">
        <v>80993.37</v>
      </c>
      <c r="M45" s="139">
        <f t="shared" si="0"/>
        <v>0</v>
      </c>
      <c r="N45" s="657"/>
    </row>
    <row r="46" spans="1:14" s="650" customFormat="1" ht="34.9" customHeight="1">
      <c r="A46" s="690">
        <v>1</v>
      </c>
      <c r="B46" s="693" t="s">
        <v>1723</v>
      </c>
      <c r="C46" s="657" t="s">
        <v>1124</v>
      </c>
      <c r="D46" s="659" t="s">
        <v>1043</v>
      </c>
      <c r="E46" s="659" t="s">
        <v>957</v>
      </c>
      <c r="F46" s="139">
        <v>164500</v>
      </c>
      <c r="G46" s="139">
        <v>164500</v>
      </c>
      <c r="H46" s="105" t="s">
        <v>243</v>
      </c>
      <c r="I46" s="244">
        <v>1</v>
      </c>
      <c r="J46" s="244">
        <v>0.39997568389057753</v>
      </c>
      <c r="K46" s="139">
        <v>98704.000000000015</v>
      </c>
      <c r="L46" s="139">
        <v>65796</v>
      </c>
      <c r="M46" s="139">
        <f t="shared" si="0"/>
        <v>0</v>
      </c>
      <c r="N46" s="657"/>
    </row>
    <row r="47" spans="1:14" s="650" customFormat="1" ht="34.9" customHeight="1">
      <c r="A47" s="690"/>
      <c r="B47" s="693" t="s">
        <v>2031</v>
      </c>
      <c r="C47" s="657" t="s">
        <v>1106</v>
      </c>
      <c r="D47" s="659" t="s">
        <v>2032</v>
      </c>
      <c r="E47" s="659"/>
      <c r="F47" s="139">
        <v>0</v>
      </c>
      <c r="G47" s="139">
        <v>40000</v>
      </c>
      <c r="H47" s="105" t="s">
        <v>243</v>
      </c>
      <c r="I47" s="244">
        <v>1</v>
      </c>
      <c r="J47" s="244">
        <v>0</v>
      </c>
      <c r="K47" s="139">
        <v>0</v>
      </c>
      <c r="L47" s="139">
        <v>0</v>
      </c>
      <c r="M47" s="139">
        <f t="shared" si="0"/>
        <v>40000</v>
      </c>
      <c r="N47" s="657"/>
    </row>
    <row r="48" spans="1:14" s="650" customFormat="1" ht="34.9" customHeight="1">
      <c r="A48" s="690"/>
      <c r="B48" s="693" t="s">
        <v>2033</v>
      </c>
      <c r="C48" s="657" t="s">
        <v>2034</v>
      </c>
      <c r="D48" s="659" t="s">
        <v>2021</v>
      </c>
      <c r="E48" s="659"/>
      <c r="F48" s="139">
        <v>0</v>
      </c>
      <c r="G48" s="139">
        <v>610000</v>
      </c>
      <c r="H48" s="105" t="s">
        <v>243</v>
      </c>
      <c r="I48" s="244">
        <v>1</v>
      </c>
      <c r="J48" s="244">
        <v>0</v>
      </c>
      <c r="K48" s="139">
        <v>0</v>
      </c>
      <c r="L48" s="139">
        <v>0</v>
      </c>
      <c r="M48" s="139">
        <f t="shared" si="0"/>
        <v>610000</v>
      </c>
      <c r="N48" s="657"/>
    </row>
    <row r="49" spans="1:14" s="650" customFormat="1" ht="34.9" customHeight="1">
      <c r="A49" s="690"/>
      <c r="B49" s="693" t="s">
        <v>2035</v>
      </c>
      <c r="C49" s="657" t="s">
        <v>1068</v>
      </c>
      <c r="D49" s="659" t="s">
        <v>2036</v>
      </c>
      <c r="E49" s="659"/>
      <c r="F49" s="139">
        <v>0</v>
      </c>
      <c r="G49" s="139">
        <v>59657.13</v>
      </c>
      <c r="H49" s="105" t="s">
        <v>243</v>
      </c>
      <c r="I49" s="244">
        <v>1</v>
      </c>
      <c r="J49" s="244">
        <v>0</v>
      </c>
      <c r="K49" s="139">
        <v>59657</v>
      </c>
      <c r="L49" s="139">
        <v>0</v>
      </c>
      <c r="M49" s="139">
        <f t="shared" si="0"/>
        <v>0.12999999999738066</v>
      </c>
      <c r="N49" s="657"/>
    </row>
    <row r="50" spans="1:14" s="650" customFormat="1" ht="34.9" customHeight="1">
      <c r="A50" s="690"/>
      <c r="B50" s="693" t="s">
        <v>2037</v>
      </c>
      <c r="C50" s="657" t="s">
        <v>1014</v>
      </c>
      <c r="D50" s="659" t="s">
        <v>2038</v>
      </c>
      <c r="E50" s="659"/>
      <c r="F50" s="139">
        <v>0</v>
      </c>
      <c r="G50" s="139">
        <v>36600</v>
      </c>
      <c r="H50" s="105" t="s">
        <v>243</v>
      </c>
      <c r="I50" s="244">
        <v>1</v>
      </c>
      <c r="J50" s="244">
        <v>0</v>
      </c>
      <c r="K50" s="139">
        <v>0</v>
      </c>
      <c r="L50" s="139">
        <v>0</v>
      </c>
      <c r="M50" s="139">
        <f t="shared" si="0"/>
        <v>36600</v>
      </c>
      <c r="N50" s="657"/>
    </row>
    <row r="51" spans="1:14" s="650" customFormat="1" ht="34.9" customHeight="1">
      <c r="A51" s="690"/>
      <c r="B51" s="693" t="s">
        <v>2039</v>
      </c>
      <c r="C51" s="657" t="s">
        <v>1068</v>
      </c>
      <c r="D51" s="659" t="s">
        <v>2040</v>
      </c>
      <c r="E51" s="659"/>
      <c r="F51" s="139">
        <v>0</v>
      </c>
      <c r="G51" s="139">
        <v>382328.44</v>
      </c>
      <c r="H51" s="105" t="s">
        <v>243</v>
      </c>
      <c r="I51" s="244">
        <v>1</v>
      </c>
      <c r="J51" s="244">
        <v>0</v>
      </c>
      <c r="K51" s="139">
        <v>0</v>
      </c>
      <c r="L51" s="139">
        <v>0</v>
      </c>
      <c r="M51" s="139">
        <f t="shared" si="0"/>
        <v>382328.44</v>
      </c>
      <c r="N51" s="657"/>
    </row>
    <row r="52" spans="1:14" s="650" customFormat="1" ht="34.9" customHeight="1" thickBot="1">
      <c r="A52" s="690"/>
      <c r="B52" s="693" t="s">
        <v>2041</v>
      </c>
      <c r="C52" s="657" t="s">
        <v>2034</v>
      </c>
      <c r="D52" s="659" t="s">
        <v>2030</v>
      </c>
      <c r="E52" s="659"/>
      <c r="F52" s="139">
        <v>0</v>
      </c>
      <c r="G52" s="667">
        <f>1183634.42+5523307</f>
        <v>6706941.4199999999</v>
      </c>
      <c r="H52" s="658" t="s">
        <v>81</v>
      </c>
      <c r="I52" s="244">
        <v>0</v>
      </c>
      <c r="J52" s="244">
        <v>0</v>
      </c>
      <c r="K52" s="139">
        <v>0</v>
      </c>
      <c r="L52" s="139">
        <v>0</v>
      </c>
      <c r="M52" s="139">
        <f>G52</f>
        <v>6706941.4199999999</v>
      </c>
      <c r="N52" s="105"/>
    </row>
    <row r="53" spans="1:14" s="650" customFormat="1" ht="43.35" customHeight="1" thickBot="1">
      <c r="B53" s="680"/>
      <c r="C53" s="670"/>
      <c r="D53" s="694" t="s">
        <v>52</v>
      </c>
      <c r="F53" s="514">
        <f>SUM(F8:F52)</f>
        <v>78413588.050000012</v>
      </c>
      <c r="G53" s="515">
        <f>SUM(G8:G52)</f>
        <v>78413588.359999999</v>
      </c>
      <c r="K53" s="514">
        <f>SUM(K8:K52)</f>
        <v>2827570.37</v>
      </c>
      <c r="L53" s="515">
        <f>SUM(L8:L52)</f>
        <v>1997026.1300000004</v>
      </c>
      <c r="M53" s="514">
        <f>SUM(M8:M52)</f>
        <v>73588991.859999999</v>
      </c>
      <c r="N53" s="657"/>
    </row>
    <row r="54" spans="1:14" s="650" customFormat="1" ht="43.35" customHeight="1">
      <c r="B54" s="695"/>
      <c r="C54" s="695"/>
      <c r="D54" s="695"/>
      <c r="E54" s="695"/>
      <c r="F54" s="695"/>
      <c r="G54" s="695"/>
      <c r="H54" s="695"/>
      <c r="I54" s="695"/>
      <c r="J54" s="695"/>
      <c r="K54" s="695"/>
      <c r="L54" s="695"/>
      <c r="M54" s="695"/>
    </row>
    <row r="55" spans="1:14" s="650" customFormat="1" ht="15.75">
      <c r="B55" s="680"/>
      <c r="C55" s="696"/>
      <c r="D55" s="518"/>
      <c r="E55" s="518"/>
      <c r="F55" s="518"/>
      <c r="G55" s="518"/>
      <c r="H55" s="518"/>
      <c r="I55" s="518"/>
      <c r="J55" s="518"/>
    </row>
    <row r="56" spans="1:14" s="650" customFormat="1" ht="43.35" customHeight="1">
      <c r="A56" s="657" t="s">
        <v>1046</v>
      </c>
      <c r="B56" s="697" t="s">
        <v>1134</v>
      </c>
      <c r="C56" s="657" t="s">
        <v>1106</v>
      </c>
      <c r="D56" s="698" t="s">
        <v>2042</v>
      </c>
      <c r="E56" s="679" t="s">
        <v>957</v>
      </c>
      <c r="F56" s="147">
        <v>37885.85</v>
      </c>
      <c r="G56" s="139">
        <v>37885.85</v>
      </c>
      <c r="H56" s="105" t="s">
        <v>243</v>
      </c>
      <c r="I56" s="244">
        <v>1</v>
      </c>
      <c r="J56" s="244">
        <v>0.95</v>
      </c>
      <c r="K56" s="139">
        <v>37885.85</v>
      </c>
      <c r="L56" s="139">
        <v>0</v>
      </c>
      <c r="M56" s="699">
        <f t="shared" ref="M56:M59" si="1">G56-K56-L56</f>
        <v>0</v>
      </c>
      <c r="N56" s="657"/>
    </row>
    <row r="57" spans="1:14" s="650" customFormat="1" ht="43.35" customHeight="1">
      <c r="A57" s="657" t="s">
        <v>1046</v>
      </c>
      <c r="B57" s="697" t="s">
        <v>1136</v>
      </c>
      <c r="C57" s="657" t="s">
        <v>1100</v>
      </c>
      <c r="D57" s="698" t="s">
        <v>1137</v>
      </c>
      <c r="E57" s="679" t="s">
        <v>957</v>
      </c>
      <c r="F57" s="147">
        <v>10038.790000000001</v>
      </c>
      <c r="G57" s="139">
        <v>10038.790000000001</v>
      </c>
      <c r="H57" s="105" t="s">
        <v>243</v>
      </c>
      <c r="I57" s="244">
        <v>1</v>
      </c>
      <c r="J57" s="244">
        <v>1</v>
      </c>
      <c r="K57" s="139">
        <v>0</v>
      </c>
      <c r="L57" s="139">
        <v>10038.790000000001</v>
      </c>
      <c r="M57" s="699">
        <f t="shared" si="1"/>
        <v>0</v>
      </c>
      <c r="N57" s="700"/>
    </row>
    <row r="58" spans="1:14" s="650" customFormat="1" ht="43.35" customHeight="1">
      <c r="A58" s="657" t="s">
        <v>1046</v>
      </c>
      <c r="B58" s="697" t="s">
        <v>1138</v>
      </c>
      <c r="C58" s="657" t="s">
        <v>1124</v>
      </c>
      <c r="D58" s="698" t="s">
        <v>1135</v>
      </c>
      <c r="E58" s="679" t="s">
        <v>957</v>
      </c>
      <c r="F58" s="139">
        <v>97237</v>
      </c>
      <c r="G58" s="139">
        <v>97237</v>
      </c>
      <c r="H58" s="105" t="s">
        <v>243</v>
      </c>
      <c r="I58" s="244">
        <v>1</v>
      </c>
      <c r="J58" s="244">
        <v>1</v>
      </c>
      <c r="K58" s="139">
        <v>0</v>
      </c>
      <c r="L58" s="139">
        <v>97237</v>
      </c>
      <c r="M58" s="699">
        <f t="shared" si="1"/>
        <v>0</v>
      </c>
      <c r="N58" s="701"/>
    </row>
    <row r="59" spans="1:14" s="650" customFormat="1" ht="43.35" customHeight="1" thickBot="1">
      <c r="A59" s="657" t="s">
        <v>1046</v>
      </c>
      <c r="B59" s="697" t="s">
        <v>1139</v>
      </c>
      <c r="C59" s="657" t="s">
        <v>1100</v>
      </c>
      <c r="D59" s="698" t="s">
        <v>1135</v>
      </c>
      <c r="E59" s="679" t="s">
        <v>957</v>
      </c>
      <c r="F59" s="147">
        <v>41250</v>
      </c>
      <c r="G59" s="139">
        <v>41250</v>
      </c>
      <c r="H59" s="105" t="s">
        <v>243</v>
      </c>
      <c r="I59" s="244">
        <v>1</v>
      </c>
      <c r="J59" s="244">
        <v>1</v>
      </c>
      <c r="K59" s="139">
        <v>0</v>
      </c>
      <c r="L59" s="139">
        <v>41250</v>
      </c>
      <c r="M59" s="699">
        <f t="shared" si="1"/>
        <v>0</v>
      </c>
      <c r="N59" s="701"/>
    </row>
    <row r="60" spans="1:14" s="650" customFormat="1" ht="43.35" customHeight="1" thickBot="1">
      <c r="B60" s="680"/>
      <c r="C60" s="670"/>
      <c r="D60" s="644" t="s">
        <v>52</v>
      </c>
      <c r="E60" s="702"/>
      <c r="F60" s="514">
        <f>SUM(F56:F59)</f>
        <v>186411.64</v>
      </c>
      <c r="G60" s="515">
        <f>SUM(G56:G59)</f>
        <v>186411.64</v>
      </c>
      <c r="H60" s="703"/>
      <c r="I60" s="703"/>
      <c r="K60" s="514">
        <f>SUM(K56:K59)</f>
        <v>37885.85</v>
      </c>
      <c r="L60" s="514">
        <f>SUM(L56:L59)</f>
        <v>148525.79</v>
      </c>
      <c r="M60" s="514">
        <f>SUM(M56:M59)</f>
        <v>0</v>
      </c>
      <c r="N60" s="657"/>
    </row>
    <row r="61" spans="1:14" s="650" customFormat="1" ht="16.5" thickBot="1">
      <c r="B61" s="680"/>
      <c r="C61" s="687"/>
      <c r="D61" s="704" t="s">
        <v>1140</v>
      </c>
      <c r="E61" s="687"/>
      <c r="F61" s="705">
        <f>SUM(F53,F60)</f>
        <v>78599999.690000013</v>
      </c>
      <c r="G61" s="706">
        <f>SUM(G53,G60)</f>
        <v>78600000</v>
      </c>
      <c r="H61" s="687"/>
      <c r="I61" s="687"/>
      <c r="K61" s="514">
        <f>SUM(K53,K60)</f>
        <v>2865456.22</v>
      </c>
      <c r="L61" s="514">
        <f>SUM(L53,L60)</f>
        <v>2145551.9200000004</v>
      </c>
      <c r="M61" s="514">
        <f>SUM(M53,M60)</f>
        <v>73588991.859999999</v>
      </c>
      <c r="N61" s="657"/>
    </row>
    <row r="62" spans="1:14" s="650" customFormat="1">
      <c r="B62" s="680"/>
      <c r="C62" s="670"/>
      <c r="D62" s="670"/>
      <c r="E62" s="670"/>
      <c r="F62" s="670"/>
      <c r="G62" s="670"/>
      <c r="H62" s="670"/>
      <c r="I62" s="670"/>
    </row>
    <row r="63" spans="1:14" s="650" customFormat="1">
      <c r="C63" s="687"/>
      <c r="D63" s="687"/>
      <c r="E63" s="687"/>
      <c r="F63" s="687"/>
      <c r="G63" s="687"/>
      <c r="H63" s="687"/>
      <c r="I63" s="687"/>
    </row>
    <row r="64" spans="1:14" s="650" customFormat="1">
      <c r="C64" s="670"/>
      <c r="D64" s="670"/>
      <c r="E64" s="670"/>
      <c r="F64" s="670"/>
      <c r="G64" s="670"/>
      <c r="H64" s="670"/>
      <c r="I64" s="670"/>
    </row>
    <row r="65" spans="2:13" s="650" customFormat="1">
      <c r="C65" s="670"/>
      <c r="D65" s="670"/>
      <c r="E65" s="670"/>
      <c r="F65" s="670"/>
      <c r="G65" s="670"/>
      <c r="H65" s="670"/>
      <c r="I65" s="670"/>
    </row>
    <row r="66" spans="2:13">
      <c r="B66" s="650"/>
      <c r="C66" s="670"/>
      <c r="D66" s="670"/>
      <c r="E66" s="670"/>
      <c r="F66" s="670"/>
      <c r="G66" s="670"/>
      <c r="H66" s="670"/>
      <c r="I66" s="670"/>
      <c r="J66" s="650"/>
      <c r="K66" s="650"/>
      <c r="L66" s="650"/>
      <c r="M66" s="650"/>
    </row>
    <row r="67" spans="2:13">
      <c r="B67" s="650"/>
      <c r="C67" s="670"/>
      <c r="D67" s="670"/>
      <c r="E67" s="670"/>
      <c r="F67" s="670"/>
      <c r="G67" s="670"/>
      <c r="H67" s="670"/>
      <c r="I67" s="670"/>
      <c r="J67" s="650"/>
      <c r="K67" s="650"/>
      <c r="L67" s="650"/>
      <c r="M67" s="650"/>
    </row>
    <row r="68" spans="2:13">
      <c r="B68" s="650"/>
      <c r="C68" s="670"/>
      <c r="D68" s="670"/>
      <c r="E68" s="670"/>
      <c r="F68" s="670"/>
      <c r="G68" s="670"/>
      <c r="H68" s="670"/>
      <c r="I68" s="670"/>
      <c r="J68" s="650"/>
      <c r="K68" s="650"/>
      <c r="L68" s="650"/>
      <c r="M68" s="650"/>
    </row>
    <row r="69" spans="2:13">
      <c r="B69" s="650"/>
      <c r="C69" s="670"/>
      <c r="D69" s="670"/>
      <c r="E69" s="670"/>
      <c r="F69" s="670"/>
      <c r="G69" s="670"/>
      <c r="H69" s="670"/>
      <c r="I69" s="670"/>
      <c r="J69" s="650"/>
      <c r="K69" s="650"/>
      <c r="L69" s="650"/>
      <c r="M69" s="650"/>
    </row>
    <row r="70" spans="2:13">
      <c r="B70" s="650"/>
      <c r="C70" s="650"/>
      <c r="D70" s="650"/>
      <c r="E70" s="650"/>
      <c r="F70" s="650"/>
      <c r="G70" s="650"/>
      <c r="H70" s="650"/>
      <c r="I70" s="650"/>
      <c r="J70" s="650"/>
      <c r="K70" s="650"/>
      <c r="L70" s="650"/>
      <c r="M70" s="650"/>
    </row>
    <row r="71" spans="2:13">
      <c r="B71" s="650"/>
      <c r="C71" s="650"/>
      <c r="D71" s="650"/>
      <c r="E71" s="650"/>
      <c r="F71" s="650"/>
      <c r="G71" s="650"/>
      <c r="H71" s="650"/>
      <c r="I71" s="650"/>
      <c r="J71" s="650"/>
      <c r="K71" s="650"/>
      <c r="L71" s="650"/>
      <c r="M71" s="650"/>
    </row>
  </sheetData>
  <mergeCells count="16">
    <mergeCell ref="C1:D1"/>
    <mergeCell ref="C2:D2"/>
    <mergeCell ref="A5:A7"/>
    <mergeCell ref="B5:B7"/>
    <mergeCell ref="C5:C7"/>
    <mergeCell ref="D5:D7"/>
    <mergeCell ref="K5:K7"/>
    <mergeCell ref="L5:L7"/>
    <mergeCell ref="M5:M7"/>
    <mergeCell ref="N5:N7"/>
    <mergeCell ref="E5:E7"/>
    <mergeCell ref="F5:F7"/>
    <mergeCell ref="G5:G7"/>
    <mergeCell ref="H5:H7"/>
    <mergeCell ref="I5:I7"/>
    <mergeCell ref="J5:J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60" zoomScaleNormal="160" workbookViewId="0"/>
  </sheetViews>
  <sheetFormatPr defaultRowHeight="1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C8" sqref="C8"/>
    </sheetView>
  </sheetViews>
  <sheetFormatPr defaultRowHeight="15"/>
  <sheetData>
    <row r="1" spans="1:13">
      <c r="A1" s="334"/>
      <c r="B1" s="749" t="s">
        <v>107</v>
      </c>
      <c r="C1" s="750"/>
      <c r="D1" s="750"/>
      <c r="E1" s="750"/>
      <c r="F1" s="750"/>
      <c r="G1" s="750"/>
      <c r="H1" s="750"/>
      <c r="I1" s="750"/>
      <c r="J1" s="750"/>
      <c r="K1" s="750"/>
      <c r="L1" s="750"/>
      <c r="M1" s="751"/>
    </row>
    <row r="2" spans="1:13">
      <c r="A2" s="335">
        <v>3</v>
      </c>
      <c r="B2" s="752" t="s">
        <v>1822</v>
      </c>
      <c r="C2" s="750"/>
      <c r="D2" s="750"/>
      <c r="E2" s="750"/>
      <c r="F2" s="750"/>
      <c r="G2" s="750"/>
      <c r="H2" s="750"/>
      <c r="I2" s="750"/>
      <c r="J2" s="750"/>
      <c r="K2" s="750"/>
      <c r="L2" s="750"/>
      <c r="M2" s="751"/>
    </row>
    <row r="3" spans="1:13">
      <c r="A3" s="335">
        <v>26</v>
      </c>
      <c r="B3" s="752" t="s">
        <v>1823</v>
      </c>
      <c r="C3" s="750"/>
      <c r="D3" s="750"/>
      <c r="E3" s="750"/>
      <c r="F3" s="750"/>
      <c r="G3" s="750"/>
      <c r="H3" s="750"/>
      <c r="I3" s="750"/>
      <c r="J3" s="750"/>
      <c r="K3" s="750"/>
      <c r="L3" s="750"/>
      <c r="M3" s="751"/>
    </row>
    <row r="4" spans="1:13">
      <c r="A4" s="334">
        <v>63</v>
      </c>
      <c r="B4" s="753" t="s">
        <v>1824</v>
      </c>
      <c r="C4" s="754"/>
      <c r="D4" s="754"/>
      <c r="E4" s="754"/>
      <c r="F4" s="754"/>
      <c r="G4" s="754"/>
      <c r="H4" s="754"/>
      <c r="I4" s="754"/>
      <c r="J4" s="754"/>
      <c r="K4" s="754"/>
      <c r="L4" s="754"/>
      <c r="M4" s="755"/>
    </row>
    <row r="5" spans="1:13" ht="15.75" thickBot="1">
      <c r="A5" s="336"/>
      <c r="B5" s="756"/>
      <c r="C5" s="757"/>
      <c r="D5" s="757"/>
      <c r="E5" s="757"/>
      <c r="F5" s="757"/>
      <c r="G5" s="757"/>
      <c r="H5" s="757"/>
      <c r="I5" s="757"/>
      <c r="J5" s="757"/>
      <c r="K5" s="757"/>
      <c r="L5" s="757"/>
      <c r="M5" s="758"/>
    </row>
  </sheetData>
  <mergeCells count="5">
    <mergeCell ref="B1:M1"/>
    <mergeCell ref="B2:M2"/>
    <mergeCell ref="B3:M3"/>
    <mergeCell ref="B4:M4"/>
    <mergeCell ref="B5:M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zoomScale="80" zoomScaleNormal="80" workbookViewId="0"/>
  </sheetViews>
  <sheetFormatPr defaultRowHeight="15"/>
  <cols>
    <col min="1" max="1" width="10.140625" style="337" customWidth="1"/>
    <col min="2" max="2" width="15.42578125" style="337" customWidth="1"/>
    <col min="3" max="3" width="30.85546875" style="337" customWidth="1"/>
    <col min="4" max="4" width="66" style="337" customWidth="1"/>
    <col min="5" max="5" width="27.140625" style="337" customWidth="1"/>
    <col min="6" max="6" width="18.7109375" style="338" customWidth="1"/>
    <col min="7" max="7" width="18.42578125" style="338" customWidth="1"/>
    <col min="8" max="9" width="16.5703125" style="339" customWidth="1"/>
    <col min="10" max="10" width="17.140625" style="339" customWidth="1"/>
    <col min="11" max="11" width="16.5703125" style="338" customWidth="1"/>
    <col min="12" max="13" width="17" style="337" customWidth="1"/>
    <col min="14" max="14" width="10.42578125" style="337" customWidth="1"/>
    <col min="15" max="15" width="5.28515625" style="341" customWidth="1"/>
    <col min="16" max="16" width="9.42578125" style="341" customWidth="1"/>
    <col min="17" max="17" width="12.42578125" bestFit="1" customWidth="1"/>
    <col min="18" max="18" width="10" customWidth="1"/>
    <col min="19" max="19" width="16.28515625" customWidth="1"/>
    <col min="20" max="21" width="16.140625" customWidth="1"/>
  </cols>
  <sheetData>
    <row r="1" spans="1:16" ht="15.75">
      <c r="B1" s="31" t="s">
        <v>26</v>
      </c>
      <c r="C1" s="767" t="s">
        <v>27</v>
      </c>
      <c r="D1" s="768"/>
      <c r="E1" s="32"/>
      <c r="I1" s="340"/>
    </row>
    <row r="2" spans="1:16" ht="15.75">
      <c r="B2" s="31" t="s">
        <v>28</v>
      </c>
      <c r="C2" s="769">
        <v>43434</v>
      </c>
      <c r="D2" s="770"/>
      <c r="E2" s="33"/>
      <c r="G2" s="342"/>
      <c r="H2" s="343"/>
      <c r="I2" s="340"/>
      <c r="J2" s="340"/>
      <c r="M2" s="344">
        <f>C2</f>
        <v>43434</v>
      </c>
    </row>
    <row r="3" spans="1:16" ht="31.5">
      <c r="B3" s="31" t="s">
        <v>29</v>
      </c>
      <c r="C3" s="771"/>
      <c r="D3" s="772"/>
      <c r="E3" s="345"/>
    </row>
    <row r="4" spans="1:16" ht="15.75">
      <c r="B4" s="34"/>
      <c r="C4" s="242"/>
      <c r="D4" s="241"/>
      <c r="E4" s="241"/>
    </row>
    <row r="5" spans="1:16">
      <c r="A5" s="762" t="s">
        <v>30</v>
      </c>
      <c r="B5" s="766" t="s">
        <v>31</v>
      </c>
      <c r="C5" s="766" t="s">
        <v>32</v>
      </c>
      <c r="D5" s="766" t="s">
        <v>33</v>
      </c>
      <c r="E5" s="766" t="s">
        <v>34</v>
      </c>
      <c r="F5" s="774" t="s">
        <v>1</v>
      </c>
      <c r="G5" s="774" t="s">
        <v>35</v>
      </c>
      <c r="H5" s="762" t="s">
        <v>36</v>
      </c>
      <c r="I5" s="775" t="s">
        <v>37</v>
      </c>
      <c r="J5" s="766" t="s">
        <v>38</v>
      </c>
      <c r="K5" s="759" t="s">
        <v>3</v>
      </c>
      <c r="L5" s="762" t="s">
        <v>5</v>
      </c>
      <c r="M5" s="762" t="s">
        <v>7</v>
      </c>
      <c r="N5" s="762" t="s">
        <v>39</v>
      </c>
    </row>
    <row r="6" spans="1:16">
      <c r="A6" s="763"/>
      <c r="B6" s="766"/>
      <c r="C6" s="766"/>
      <c r="D6" s="766"/>
      <c r="E6" s="766"/>
      <c r="F6" s="774"/>
      <c r="G6" s="774"/>
      <c r="H6" s="763"/>
      <c r="I6" s="776"/>
      <c r="J6" s="766"/>
      <c r="K6" s="760"/>
      <c r="L6" s="763"/>
      <c r="M6" s="763"/>
      <c r="N6" s="763"/>
    </row>
    <row r="7" spans="1:16" s="87" customFormat="1">
      <c r="A7" s="764"/>
      <c r="B7" s="766"/>
      <c r="C7" s="766"/>
      <c r="D7" s="766"/>
      <c r="E7" s="766"/>
      <c r="F7" s="774"/>
      <c r="G7" s="774"/>
      <c r="H7" s="764"/>
      <c r="I7" s="777"/>
      <c r="J7" s="766"/>
      <c r="K7" s="761"/>
      <c r="L7" s="764"/>
      <c r="M7" s="764"/>
      <c r="N7" s="764"/>
      <c r="O7" s="346"/>
      <c r="P7" s="346"/>
    </row>
    <row r="8" spans="1:16" s="87" customFormat="1" ht="60">
      <c r="A8" s="35">
        <v>1</v>
      </c>
      <c r="B8" s="35">
        <v>48120206</v>
      </c>
      <c r="C8" s="36" t="s">
        <v>40</v>
      </c>
      <c r="D8" s="37" t="s">
        <v>41</v>
      </c>
      <c r="E8" s="35" t="s">
        <v>42</v>
      </c>
      <c r="F8" s="230">
        <v>2500000</v>
      </c>
      <c r="G8" s="231">
        <v>4300838.9000000004</v>
      </c>
      <c r="H8" s="347">
        <v>43856</v>
      </c>
      <c r="I8" s="232">
        <v>1</v>
      </c>
      <c r="J8" s="232">
        <v>0</v>
      </c>
      <c r="K8" s="233">
        <v>3886210.63</v>
      </c>
      <c r="L8" s="151">
        <v>414628.26999999996</v>
      </c>
      <c r="M8" s="150">
        <v>5.2386894822120667E-10</v>
      </c>
      <c r="N8" s="35" t="s">
        <v>43</v>
      </c>
    </row>
    <row r="9" spans="1:16" ht="60">
      <c r="A9" s="348">
        <v>2</v>
      </c>
      <c r="B9" s="348">
        <v>48190030</v>
      </c>
      <c r="C9" s="36" t="s">
        <v>44</v>
      </c>
      <c r="D9" s="38" t="s">
        <v>45</v>
      </c>
      <c r="E9" s="35" t="s">
        <v>42</v>
      </c>
      <c r="F9" s="230">
        <v>2500000</v>
      </c>
      <c r="G9" s="231">
        <v>795518.34</v>
      </c>
      <c r="H9" s="347">
        <v>43850</v>
      </c>
      <c r="I9" s="349">
        <v>1</v>
      </c>
      <c r="J9" s="349">
        <v>0</v>
      </c>
      <c r="K9" s="350">
        <v>221950.37</v>
      </c>
      <c r="L9" s="350">
        <v>573567.97</v>
      </c>
      <c r="M9" s="150">
        <v>0</v>
      </c>
      <c r="N9" s="348" t="s">
        <v>43</v>
      </c>
    </row>
    <row r="10" spans="1:16" ht="60">
      <c r="A10" s="348">
        <v>3</v>
      </c>
      <c r="B10" s="348">
        <v>48140040</v>
      </c>
      <c r="C10" s="36" t="s">
        <v>46</v>
      </c>
      <c r="D10" s="38" t="s">
        <v>47</v>
      </c>
      <c r="E10" s="35" t="s">
        <v>42</v>
      </c>
      <c r="F10" s="230">
        <v>1500000</v>
      </c>
      <c r="G10" s="231">
        <v>1650025.1600000001</v>
      </c>
      <c r="H10" s="347" t="s">
        <v>1825</v>
      </c>
      <c r="I10" s="349">
        <v>0.1</v>
      </c>
      <c r="J10" s="349">
        <v>0</v>
      </c>
      <c r="K10" s="233">
        <v>149117.93000000005</v>
      </c>
      <c r="L10" s="233">
        <v>141819.22999999998</v>
      </c>
      <c r="M10" s="150">
        <v>1359088</v>
      </c>
      <c r="N10" s="35" t="s">
        <v>43</v>
      </c>
    </row>
    <row r="11" spans="1:16" ht="60">
      <c r="A11" s="348">
        <v>4</v>
      </c>
      <c r="B11" s="348">
        <v>48180020</v>
      </c>
      <c r="C11" s="36" t="s">
        <v>48</v>
      </c>
      <c r="D11" s="37" t="s">
        <v>49</v>
      </c>
      <c r="E11" s="35" t="s">
        <v>42</v>
      </c>
      <c r="F11" s="230">
        <v>2000000</v>
      </c>
      <c r="G11" s="234">
        <v>1593179.34</v>
      </c>
      <c r="H11" s="347" t="s">
        <v>1826</v>
      </c>
      <c r="I11" s="349">
        <v>0.1</v>
      </c>
      <c r="J11" s="349">
        <v>0</v>
      </c>
      <c r="K11" s="350">
        <v>62643</v>
      </c>
      <c r="L11" s="350">
        <v>221267</v>
      </c>
      <c r="M11" s="150">
        <v>1309269.3400000001</v>
      </c>
      <c r="N11" s="348" t="s">
        <v>43</v>
      </c>
    </row>
    <row r="12" spans="1:16" ht="60">
      <c r="A12" s="348">
        <v>5</v>
      </c>
      <c r="B12" s="348">
        <v>48190020</v>
      </c>
      <c r="C12" s="39" t="s">
        <v>50</v>
      </c>
      <c r="D12" s="37" t="s">
        <v>51</v>
      </c>
      <c r="E12" s="35" t="s">
        <v>42</v>
      </c>
      <c r="F12" s="230">
        <v>2500000</v>
      </c>
      <c r="G12" s="234">
        <v>2652668</v>
      </c>
      <c r="H12" s="347" t="s">
        <v>1826</v>
      </c>
      <c r="I12" s="349">
        <v>0.1</v>
      </c>
      <c r="J12" s="349">
        <v>0</v>
      </c>
      <c r="K12" s="235">
        <v>459527</v>
      </c>
      <c r="L12" s="235">
        <v>231965.45</v>
      </c>
      <c r="M12" s="150">
        <v>1961175.55</v>
      </c>
      <c r="N12" s="35" t="s">
        <v>43</v>
      </c>
    </row>
    <row r="13" spans="1:16">
      <c r="A13" s="348"/>
      <c r="B13" s="348"/>
      <c r="C13" s="39"/>
      <c r="D13" s="39"/>
      <c r="E13" s="39"/>
      <c r="F13" s="236"/>
      <c r="G13" s="351"/>
      <c r="H13" s="352"/>
      <c r="I13" s="349"/>
      <c r="J13" s="349"/>
      <c r="K13" s="233"/>
      <c r="L13" s="233"/>
      <c r="M13" s="150"/>
      <c r="N13" s="35"/>
    </row>
    <row r="14" spans="1:16">
      <c r="A14" s="348"/>
      <c r="B14" s="348"/>
      <c r="C14" s="39"/>
      <c r="D14" s="39"/>
      <c r="E14" s="39"/>
      <c r="F14" s="236"/>
      <c r="G14" s="351"/>
      <c r="H14" s="352"/>
      <c r="I14" s="349"/>
      <c r="J14" s="349"/>
      <c r="K14" s="233"/>
      <c r="L14" s="233"/>
      <c r="M14" s="236"/>
      <c r="N14" s="35"/>
    </row>
    <row r="15" spans="1:16" s="40" customFormat="1">
      <c r="A15" s="348"/>
      <c r="B15" s="348"/>
      <c r="C15" s="39"/>
      <c r="D15" s="39"/>
      <c r="E15" s="39"/>
      <c r="F15" s="236"/>
      <c r="G15" s="351"/>
      <c r="H15" s="352"/>
      <c r="I15" s="349"/>
      <c r="J15" s="349"/>
      <c r="K15" s="233"/>
      <c r="L15" s="233"/>
      <c r="M15" s="236"/>
      <c r="N15" s="35"/>
    </row>
    <row r="16" spans="1:16" s="40" customFormat="1">
      <c r="A16" s="348"/>
      <c r="B16" s="348"/>
      <c r="C16" s="39"/>
      <c r="D16" s="39"/>
      <c r="E16" s="39"/>
      <c r="F16" s="236"/>
      <c r="G16" s="351"/>
      <c r="H16" s="352"/>
      <c r="I16" s="349"/>
      <c r="J16" s="349"/>
      <c r="K16" s="353"/>
      <c r="L16" s="353"/>
      <c r="M16" s="236"/>
      <c r="N16" s="348"/>
    </row>
    <row r="17" spans="1:16" s="40" customFormat="1">
      <c r="A17" s="354"/>
      <c r="B17" s="348"/>
      <c r="C17" s="354"/>
      <c r="D17" s="354"/>
      <c r="E17" s="354"/>
      <c r="F17" s="355"/>
      <c r="G17" s="355"/>
      <c r="H17" s="348"/>
      <c r="I17" s="348"/>
      <c r="J17" s="348"/>
      <c r="K17" s="353"/>
      <c r="L17" s="356"/>
      <c r="M17" s="150"/>
      <c r="N17" s="354"/>
    </row>
    <row r="18" spans="1:16" s="40" customFormat="1" ht="15.75">
      <c r="A18" s="354"/>
      <c r="B18" s="357"/>
      <c r="C18" s="357"/>
      <c r="D18" s="354"/>
      <c r="E18" s="354"/>
      <c r="F18" s="355"/>
      <c r="G18" s="355"/>
      <c r="H18" s="348"/>
      <c r="I18" s="348"/>
      <c r="J18" s="348"/>
      <c r="K18" s="353"/>
      <c r="L18" s="356"/>
      <c r="M18" s="150"/>
      <c r="N18" s="354"/>
    </row>
    <row r="19" spans="1:16" s="40" customFormat="1">
      <c r="A19" s="348"/>
      <c r="B19" s="348"/>
      <c r="C19" s="354"/>
      <c r="D19" s="354"/>
      <c r="E19" s="354"/>
      <c r="F19" s="236"/>
      <c r="G19" s="355"/>
      <c r="H19" s="358"/>
      <c r="I19" s="358"/>
      <c r="J19" s="358"/>
      <c r="K19" s="353"/>
      <c r="L19" s="353"/>
      <c r="M19" s="150"/>
      <c r="N19" s="354"/>
    </row>
    <row r="20" spans="1:16" s="40" customFormat="1">
      <c r="A20" s="354"/>
      <c r="B20" s="348"/>
      <c r="C20" s="354"/>
      <c r="D20" s="354"/>
      <c r="E20" s="354"/>
      <c r="F20" s="355"/>
      <c r="G20" s="355"/>
      <c r="H20" s="348"/>
      <c r="I20" s="348"/>
      <c r="J20" s="348"/>
      <c r="K20" s="353"/>
      <c r="L20" s="356"/>
      <c r="M20" s="150"/>
      <c r="N20" s="354"/>
    </row>
    <row r="21" spans="1:16" s="40" customFormat="1" ht="16.5" thickBot="1">
      <c r="A21" s="354"/>
      <c r="B21" s="357"/>
      <c r="C21" s="357"/>
      <c r="D21" s="354"/>
      <c r="E21" s="359"/>
      <c r="F21" s="360"/>
      <c r="G21" s="360"/>
      <c r="H21" s="348"/>
      <c r="I21" s="361"/>
      <c r="J21" s="361"/>
      <c r="K21" s="362"/>
      <c r="L21" s="363"/>
      <c r="M21" s="237"/>
      <c r="N21" s="359"/>
    </row>
    <row r="22" spans="1:16" s="40" customFormat="1" ht="16.5" thickBot="1">
      <c r="A22" s="364"/>
      <c r="B22" s="340"/>
      <c r="C22" s="364"/>
      <c r="D22" s="364"/>
      <c r="E22" s="365" t="s">
        <v>52</v>
      </c>
      <c r="F22" s="366">
        <f>SUM(F8:F21)</f>
        <v>11000000</v>
      </c>
      <c r="G22" s="367">
        <f>SUM(G8:G21)</f>
        <v>10992229.74</v>
      </c>
      <c r="H22" s="368"/>
      <c r="I22" s="369"/>
      <c r="J22" s="370"/>
      <c r="K22" s="366">
        <f>SUM(K8:K21)</f>
        <v>4779448.93</v>
      </c>
      <c r="L22" s="371">
        <f>SUM(L8:L21)</f>
        <v>1583247.92</v>
      </c>
      <c r="M22" s="238">
        <f>G22-K22-L22</f>
        <v>4629532.8900000006</v>
      </c>
      <c r="N22" s="372"/>
      <c r="O22" s="373"/>
      <c r="P22" s="765"/>
    </row>
    <row r="23" spans="1:16" s="40" customFormat="1" ht="15.75" hidden="1">
      <c r="A23" s="364"/>
      <c r="B23" s="340"/>
      <c r="C23" s="374"/>
      <c r="D23" s="374"/>
      <c r="E23" s="374"/>
      <c r="F23" s="375"/>
      <c r="G23" s="239">
        <f>G22-F22</f>
        <v>-7770.2599999997765</v>
      </c>
      <c r="H23" s="376"/>
      <c r="I23" s="376"/>
      <c r="J23" s="376"/>
      <c r="K23" s="375"/>
      <c r="L23" s="364"/>
      <c r="M23" s="364"/>
      <c r="N23" s="364"/>
      <c r="O23" s="373"/>
      <c r="P23" s="765"/>
    </row>
    <row r="24" spans="1:16" s="40" customFormat="1">
      <c r="A24" s="364"/>
      <c r="B24" s="340"/>
      <c r="C24" s="152"/>
      <c r="D24" s="152"/>
      <c r="E24" s="152"/>
      <c r="F24" s="239"/>
      <c r="G24" s="239">
        <f>F22-G22</f>
        <v>7770.2599999997765</v>
      </c>
      <c r="H24" s="153"/>
      <c r="I24" s="153"/>
      <c r="J24" s="153"/>
      <c r="K24" s="342"/>
      <c r="L24" s="364"/>
      <c r="M24" s="364"/>
      <c r="N24" s="364"/>
      <c r="O24" s="373"/>
      <c r="P24" s="765"/>
    </row>
    <row r="25" spans="1:16" s="40" customFormat="1">
      <c r="A25" s="364"/>
      <c r="B25" s="340"/>
      <c r="C25" s="152"/>
      <c r="D25" s="152"/>
      <c r="E25" s="152"/>
      <c r="F25" s="239"/>
      <c r="H25" s="153"/>
      <c r="I25" s="153"/>
      <c r="J25" s="153"/>
      <c r="L25" s="364"/>
      <c r="M25" s="364"/>
      <c r="N25" s="364"/>
      <c r="O25" s="373"/>
      <c r="P25" s="373"/>
    </row>
    <row r="26" spans="1:16" s="40" customFormat="1">
      <c r="A26" s="364"/>
      <c r="B26" s="340"/>
      <c r="C26" s="364"/>
      <c r="D26" s="364"/>
      <c r="E26" s="364"/>
      <c r="F26" s="342"/>
      <c r="G26" s="342"/>
      <c r="H26" s="340"/>
      <c r="I26" s="340"/>
      <c r="J26" s="340"/>
      <c r="L26" s="364"/>
      <c r="M26" s="364"/>
      <c r="N26" s="364"/>
      <c r="O26" s="373"/>
      <c r="P26" s="373"/>
    </row>
    <row r="29" spans="1:16">
      <c r="G29" s="773"/>
    </row>
    <row r="30" spans="1:16">
      <c r="G30" s="773"/>
    </row>
  </sheetData>
  <mergeCells count="19">
    <mergeCell ref="A5:A7"/>
    <mergeCell ref="B5:B7"/>
    <mergeCell ref="C5:C7"/>
    <mergeCell ref="D5:D7"/>
    <mergeCell ref="I5:I7"/>
    <mergeCell ref="J5:J7"/>
    <mergeCell ref="C1:D1"/>
    <mergeCell ref="C2:D2"/>
    <mergeCell ref="C3:D3"/>
    <mergeCell ref="G29:G30"/>
    <mergeCell ref="E5:E7"/>
    <mergeCell ref="F5:F7"/>
    <mergeCell ref="G5:G7"/>
    <mergeCell ref="H5:H7"/>
    <mergeCell ref="K5:K7"/>
    <mergeCell ref="L5:L7"/>
    <mergeCell ref="M5:M7"/>
    <mergeCell ref="N5:N7"/>
    <mergeCell ref="P22:P2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B12" sqref="B12"/>
    </sheetView>
  </sheetViews>
  <sheetFormatPr defaultRowHeight="15"/>
  <cols>
    <col min="1" max="1" width="13" customWidth="1"/>
    <col min="2" max="2" width="30.42578125" customWidth="1"/>
    <col min="3" max="3" width="26.7109375" customWidth="1"/>
    <col min="4" max="4" width="34.42578125" customWidth="1"/>
    <col min="5" max="5" width="27.85546875" customWidth="1"/>
    <col min="6" max="6" width="18.7109375" customWidth="1"/>
    <col min="7" max="7" width="18.42578125" customWidth="1"/>
    <col min="8" max="9" width="16.5703125" customWidth="1"/>
    <col min="10" max="10" width="17.140625" customWidth="1"/>
    <col min="11" max="11" width="16.5703125" customWidth="1"/>
    <col min="12" max="14" width="17" customWidth="1"/>
    <col min="15" max="15" width="15.5703125" customWidth="1"/>
    <col min="16" max="16" width="14.85546875" customWidth="1"/>
    <col min="17" max="17" width="12.42578125" bestFit="1" customWidth="1"/>
    <col min="18" max="18" width="10" customWidth="1"/>
    <col min="19" max="19" width="16.28515625" customWidth="1"/>
    <col min="20" max="21" width="16.140625" customWidth="1"/>
  </cols>
  <sheetData>
    <row r="1" spans="1:14" ht="15.75">
      <c r="A1" s="337"/>
      <c r="B1" s="31" t="s">
        <v>26</v>
      </c>
      <c r="C1" s="767" t="s">
        <v>27</v>
      </c>
      <c r="D1" s="768"/>
      <c r="E1" s="32"/>
      <c r="F1" s="337"/>
      <c r="I1" s="40"/>
    </row>
    <row r="2" spans="1:14" ht="15.75">
      <c r="A2" s="337"/>
      <c r="B2" s="31" t="s">
        <v>28</v>
      </c>
      <c r="C2" s="769">
        <f>'[1]1-Template'!C2</f>
        <v>43434</v>
      </c>
      <c r="D2" s="770"/>
      <c r="E2" s="240"/>
      <c r="F2" s="337"/>
      <c r="G2" s="40"/>
      <c r="H2" s="41"/>
      <c r="I2" s="40"/>
      <c r="J2" s="40"/>
      <c r="M2" s="42"/>
    </row>
    <row r="3" spans="1:14" ht="15.75">
      <c r="A3" s="337"/>
      <c r="B3" s="31" t="s">
        <v>29</v>
      </c>
      <c r="C3" s="771"/>
      <c r="D3" s="772"/>
      <c r="E3" s="345"/>
      <c r="F3" s="337"/>
    </row>
    <row r="4" spans="1:14" ht="15.75">
      <c r="A4" s="337"/>
      <c r="B4" s="34"/>
      <c r="C4" s="242"/>
      <c r="D4" s="241"/>
      <c r="E4" s="241"/>
      <c r="F4" s="337"/>
    </row>
    <row r="5" spans="1:14">
      <c r="A5" s="762" t="s">
        <v>30</v>
      </c>
      <c r="B5" s="783" t="s">
        <v>53</v>
      </c>
      <c r="C5" s="784"/>
      <c r="D5" s="784"/>
      <c r="E5" s="784"/>
      <c r="F5" s="784"/>
      <c r="G5" s="784"/>
      <c r="H5" s="784"/>
      <c r="I5" s="784"/>
      <c r="J5" s="784"/>
      <c r="K5" s="784"/>
      <c r="L5" s="784"/>
      <c r="M5" s="784"/>
      <c r="N5" s="785"/>
    </row>
    <row r="6" spans="1:14">
      <c r="A6" s="763"/>
      <c r="B6" s="786"/>
      <c r="C6" s="787"/>
      <c r="D6" s="787"/>
      <c r="E6" s="787"/>
      <c r="F6" s="787"/>
      <c r="G6" s="787"/>
      <c r="H6" s="787"/>
      <c r="I6" s="787"/>
      <c r="J6" s="787"/>
      <c r="K6" s="787"/>
      <c r="L6" s="787"/>
      <c r="M6" s="787"/>
      <c r="N6" s="788"/>
    </row>
    <row r="7" spans="1:14" s="87" customFormat="1">
      <c r="A7" s="764"/>
      <c r="B7" s="789"/>
      <c r="C7" s="790"/>
      <c r="D7" s="790"/>
      <c r="E7" s="790"/>
      <c r="F7" s="790"/>
      <c r="G7" s="790"/>
      <c r="H7" s="790"/>
      <c r="I7" s="790"/>
      <c r="J7" s="790"/>
      <c r="K7" s="790"/>
      <c r="L7" s="790"/>
      <c r="M7" s="790"/>
      <c r="N7" s="791"/>
    </row>
    <row r="8" spans="1:14" s="87" customFormat="1" ht="31.5">
      <c r="A8" s="161"/>
      <c r="B8" s="31" t="s">
        <v>32</v>
      </c>
      <c r="C8" s="162" t="s">
        <v>1433</v>
      </c>
      <c r="D8" s="162" t="s">
        <v>54</v>
      </c>
      <c r="E8" s="162" t="s">
        <v>1827</v>
      </c>
      <c r="F8" s="162" t="s">
        <v>55</v>
      </c>
      <c r="G8" s="162" t="s">
        <v>56</v>
      </c>
      <c r="H8" s="43" t="s">
        <v>57</v>
      </c>
      <c r="I8" s="44"/>
      <c r="J8" s="44"/>
      <c r="K8" s="44"/>
      <c r="L8" s="44"/>
      <c r="M8" s="44"/>
      <c r="N8" s="45"/>
    </row>
    <row r="9" spans="1:14" s="87" customFormat="1" ht="45">
      <c r="A9" s="35">
        <v>1</v>
      </c>
      <c r="B9" s="36" t="str">
        <f>'[2]1-Template'!C8</f>
        <v>Camp Mabry Admin Offices
2200 W 35th St Bldg 1
Austin, 78730</v>
      </c>
      <c r="C9" s="231">
        <f>'[1]1-Template'!F8*2</f>
        <v>5000000</v>
      </c>
      <c r="D9" s="46">
        <v>4457156.4000000004</v>
      </c>
      <c r="E9" s="46">
        <v>4309642.9000000004</v>
      </c>
      <c r="F9" s="46">
        <v>147513.5</v>
      </c>
      <c r="G9" s="46">
        <v>0</v>
      </c>
      <c r="H9" s="767" t="s">
        <v>1828</v>
      </c>
      <c r="I9" s="781"/>
      <c r="J9" s="781"/>
      <c r="K9" s="781"/>
      <c r="L9" s="781"/>
      <c r="M9" s="781"/>
      <c r="N9" s="768"/>
    </row>
    <row r="10" spans="1:14" ht="45">
      <c r="A10" s="348">
        <v>2</v>
      </c>
      <c r="B10" s="36" t="str">
        <f>'[2]1-Template'!C9</f>
        <v>Weslaco Readiness Center
1100 Vo-Tech Drive
Weslaco 78596</v>
      </c>
      <c r="C10" s="231">
        <f>'[1]1-Template'!F9*2</f>
        <v>5000000</v>
      </c>
      <c r="D10" s="231">
        <v>2991325.24</v>
      </c>
      <c r="E10" s="46">
        <v>2937593.24</v>
      </c>
      <c r="F10" s="46">
        <v>53732</v>
      </c>
      <c r="G10" s="46">
        <v>0</v>
      </c>
      <c r="H10" s="767" t="s">
        <v>1828</v>
      </c>
      <c r="I10" s="781"/>
      <c r="J10" s="781"/>
      <c r="K10" s="781"/>
      <c r="L10" s="781"/>
      <c r="M10" s="781"/>
      <c r="N10" s="768"/>
    </row>
    <row r="11" spans="1:14" ht="60">
      <c r="A11" s="348">
        <v>3</v>
      </c>
      <c r="B11" s="36" t="str">
        <f>'[2]1-Template'!C10</f>
        <v>Terrell Readiness Center
Lions Club Parkway 
Hwy 80 West
Terrell 75160</v>
      </c>
      <c r="C11" s="231">
        <f>'[1]1-Template'!F10*2</f>
        <v>3000000</v>
      </c>
      <c r="D11" s="231">
        <v>1650025.84</v>
      </c>
      <c r="E11" s="46">
        <v>23789.84</v>
      </c>
      <c r="F11" s="46">
        <v>0</v>
      </c>
      <c r="G11" s="46">
        <v>1626236</v>
      </c>
      <c r="H11" s="767" t="s">
        <v>58</v>
      </c>
      <c r="I11" s="781"/>
      <c r="J11" s="781"/>
      <c r="K11" s="781"/>
      <c r="L11" s="781"/>
      <c r="M11" s="781"/>
      <c r="N11" s="768"/>
    </row>
    <row r="12" spans="1:14" ht="60">
      <c r="A12" s="348">
        <v>4</v>
      </c>
      <c r="B12" s="36" t="str">
        <f>'[2]1-Template'!C11</f>
        <v>Fort Worth Shoreview Readiness Center
8111 Shoreview Dr
Fort Worth 76108</v>
      </c>
      <c r="C12" s="231">
        <f>'[1]1-Template'!F11*2</f>
        <v>4000000</v>
      </c>
      <c r="D12" s="231">
        <v>2137196.66</v>
      </c>
      <c r="E12" s="46">
        <v>248876</v>
      </c>
      <c r="F12" s="46">
        <v>0</v>
      </c>
      <c r="G12" s="46">
        <v>1888320.6600000001</v>
      </c>
      <c r="H12" s="767" t="s">
        <v>58</v>
      </c>
      <c r="I12" s="781"/>
      <c r="J12" s="781"/>
      <c r="K12" s="781"/>
      <c r="L12" s="781"/>
      <c r="M12" s="781"/>
      <c r="N12" s="768"/>
    </row>
    <row r="13" spans="1:14" ht="60">
      <c r="A13" s="348">
        <v>5</v>
      </c>
      <c r="B13" s="39" t="str">
        <f>'[2]1-Template'!C12</f>
        <v>Fort Worth Cobb Park Readiness Center
2101 Cobb Park Dr
Fort Worth 76105</v>
      </c>
      <c r="C13" s="231">
        <f>'[1]1-Template'!F12*2</f>
        <v>5000000</v>
      </c>
      <c r="D13" s="231">
        <v>2623738</v>
      </c>
      <c r="E13" s="46">
        <v>342025</v>
      </c>
      <c r="F13" s="46">
        <v>0</v>
      </c>
      <c r="G13" s="46">
        <v>2281713</v>
      </c>
      <c r="H13" s="767" t="s">
        <v>58</v>
      </c>
      <c r="I13" s="781"/>
      <c r="J13" s="781"/>
      <c r="K13" s="781"/>
      <c r="L13" s="781"/>
      <c r="M13" s="781"/>
      <c r="N13" s="768"/>
    </row>
    <row r="14" spans="1:14" s="40" customFormat="1">
      <c r="A14" s="348"/>
      <c r="B14" s="47"/>
      <c r="C14" s="48"/>
      <c r="D14" s="49"/>
      <c r="E14" s="50"/>
      <c r="F14" s="377"/>
      <c r="G14" s="49"/>
      <c r="H14" s="782"/>
      <c r="I14" s="781"/>
      <c r="J14" s="781"/>
      <c r="K14" s="781"/>
      <c r="L14" s="781"/>
      <c r="M14" s="781"/>
      <c r="N14" s="768"/>
    </row>
    <row r="15" spans="1:14" s="40" customFormat="1">
      <c r="A15" s="348"/>
      <c r="B15" s="47"/>
      <c r="C15" s="48"/>
      <c r="D15" s="49"/>
      <c r="E15" s="50"/>
      <c r="F15" s="377"/>
      <c r="G15" s="49"/>
      <c r="H15" s="782"/>
      <c r="I15" s="781"/>
      <c r="J15" s="781"/>
      <c r="K15" s="781"/>
      <c r="L15" s="781"/>
      <c r="M15" s="781"/>
      <c r="N15" s="768"/>
    </row>
    <row r="16" spans="1:14" ht="16.5" thickBot="1">
      <c r="A16" s="378"/>
      <c r="B16" s="51"/>
      <c r="C16" s="52"/>
      <c r="D16" s="53"/>
      <c r="E16" s="54"/>
      <c r="F16" s="54"/>
      <c r="G16" s="54"/>
      <c r="H16" s="778"/>
      <c r="I16" s="779"/>
      <c r="J16" s="779"/>
      <c r="K16" s="779"/>
      <c r="L16" s="779"/>
      <c r="M16" s="779"/>
      <c r="N16" s="780"/>
    </row>
    <row r="17" spans="2:4" ht="16.5" thickBot="1">
      <c r="B17" s="365" t="s">
        <v>52</v>
      </c>
      <c r="C17" s="379">
        <f>SUM(C5:C16)</f>
        <v>22000000</v>
      </c>
      <c r="D17" s="380">
        <f>SUM(D5:D16)</f>
        <v>13859442.140000001</v>
      </c>
    </row>
    <row r="18" spans="2:4" ht="15.75">
      <c r="B18" s="374"/>
      <c r="C18" s="375"/>
      <c r="D18" s="239">
        <f>C17-D17-11000</f>
        <v>8129557.8599999994</v>
      </c>
    </row>
    <row r="19" spans="2:4">
      <c r="B19" s="152"/>
      <c r="C19" s="239"/>
      <c r="D19" s="239"/>
    </row>
  </sheetData>
  <mergeCells count="13">
    <mergeCell ref="H9:N9"/>
    <mergeCell ref="C1:D1"/>
    <mergeCell ref="C2:D2"/>
    <mergeCell ref="C3:D3"/>
    <mergeCell ref="A5:A7"/>
    <mergeCell ref="B5:N7"/>
    <mergeCell ref="H16:N16"/>
    <mergeCell ref="H10:N10"/>
    <mergeCell ref="H11:N11"/>
    <mergeCell ref="H12:N12"/>
    <mergeCell ref="H13:N13"/>
    <mergeCell ref="H14:N14"/>
    <mergeCell ref="H15:N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1"/>
  <sheetViews>
    <sheetView zoomScale="60" zoomScaleNormal="60" workbookViewId="0"/>
  </sheetViews>
  <sheetFormatPr defaultColWidth="11.42578125" defaultRowHeight="44.25"/>
  <cols>
    <col min="1" max="1" width="9.42578125" style="55" bestFit="1" customWidth="1"/>
    <col min="2" max="2" width="16.5703125" style="59" customWidth="1"/>
    <col min="3" max="3" width="64.140625" style="59" customWidth="1"/>
    <col min="4" max="4" width="86.85546875" style="59" customWidth="1"/>
    <col min="5" max="5" width="26.42578125" style="65" customWidth="1"/>
    <col min="6" max="6" width="26.28515625" style="66" customWidth="1"/>
    <col min="7" max="7" width="26.28515625" style="246" customWidth="1"/>
    <col min="8" max="8" width="22.42578125" style="60" customWidth="1"/>
    <col min="9" max="9" width="18.85546875" style="420" customWidth="1"/>
    <col min="10" max="10" width="18.85546875" style="421" customWidth="1"/>
    <col min="11" max="12" width="21.140625" style="59" customWidth="1"/>
    <col min="13" max="13" width="25.28515625" style="59" customWidth="1"/>
    <col min="14" max="14" width="24.5703125" style="381" customWidth="1"/>
    <col min="15" max="15" width="19.5703125" style="382" customWidth="1"/>
    <col min="16" max="16" width="51" style="383" customWidth="1"/>
    <col min="17" max="17" width="14.5703125" style="383" customWidth="1"/>
    <col min="18" max="18" width="17.85546875" style="383" customWidth="1"/>
    <col min="19" max="16384" width="11.42578125" style="59"/>
  </cols>
  <sheetData>
    <row r="1" spans="1:18" ht="32.1" customHeight="1">
      <c r="B1" s="56" t="s">
        <v>26</v>
      </c>
      <c r="C1" s="792" t="s">
        <v>108</v>
      </c>
      <c r="D1" s="792"/>
      <c r="E1" s="57"/>
      <c r="F1" s="58"/>
      <c r="G1" s="245"/>
      <c r="I1" s="61"/>
      <c r="J1" s="62"/>
    </row>
    <row r="2" spans="1:18" s="389" customFormat="1" ht="25.5" customHeight="1">
      <c r="A2" s="65"/>
      <c r="B2" s="384" t="s">
        <v>28</v>
      </c>
      <c r="C2" s="793">
        <v>43449</v>
      </c>
      <c r="D2" s="793"/>
      <c r="E2" s="63"/>
      <c r="F2" s="385"/>
      <c r="G2" s="245"/>
      <c r="H2" s="386"/>
      <c r="I2" s="387"/>
      <c r="J2" s="388"/>
      <c r="M2" s="390">
        <v>43449</v>
      </c>
      <c r="N2" s="391"/>
      <c r="O2" s="392"/>
      <c r="P2" s="393"/>
      <c r="Q2" s="393"/>
      <c r="R2" s="393"/>
    </row>
    <row r="3" spans="1:18" ht="32.1" customHeight="1">
      <c r="B3" s="56" t="s">
        <v>29</v>
      </c>
      <c r="C3" s="792" t="s">
        <v>109</v>
      </c>
      <c r="D3" s="792"/>
      <c r="E3" s="57"/>
      <c r="F3" s="58"/>
      <c r="G3" s="245"/>
      <c r="I3" s="61"/>
      <c r="J3" s="62"/>
    </row>
    <row r="4" spans="1:18" ht="45" thickBot="1">
      <c r="B4" s="158"/>
      <c r="C4" s="64"/>
      <c r="I4" s="67"/>
      <c r="J4" s="68"/>
    </row>
    <row r="5" spans="1:18" ht="48" thickBot="1">
      <c r="A5" s="394" t="s">
        <v>965</v>
      </c>
      <c r="B5" s="395" t="s">
        <v>31</v>
      </c>
      <c r="C5" s="395" t="s">
        <v>32</v>
      </c>
      <c r="D5" s="395" t="s">
        <v>33</v>
      </c>
      <c r="E5" s="395" t="s">
        <v>34</v>
      </c>
      <c r="F5" s="396" t="s">
        <v>1</v>
      </c>
      <c r="G5" s="395" t="s">
        <v>1829</v>
      </c>
      <c r="H5" s="69" t="s">
        <v>36</v>
      </c>
      <c r="I5" s="70" t="s">
        <v>37</v>
      </c>
      <c r="J5" s="397" t="s">
        <v>38</v>
      </c>
      <c r="K5" s="396" t="s">
        <v>3</v>
      </c>
      <c r="L5" s="396" t="s">
        <v>5</v>
      </c>
      <c r="M5" s="396" t="s">
        <v>7</v>
      </c>
      <c r="N5" s="398" t="s">
        <v>39</v>
      </c>
      <c r="O5" s="399"/>
      <c r="P5" s="400"/>
      <c r="R5" s="59"/>
    </row>
    <row r="6" spans="1:18" ht="60">
      <c r="A6" s="247">
        <v>1</v>
      </c>
      <c r="B6" s="71" t="s">
        <v>1551</v>
      </c>
      <c r="C6" s="248" t="s">
        <v>110</v>
      </c>
      <c r="D6" s="248" t="s">
        <v>111</v>
      </c>
      <c r="E6" s="249" t="s">
        <v>112</v>
      </c>
      <c r="F6" s="72">
        <v>1200000</v>
      </c>
      <c r="G6" s="72">
        <v>974726.1399999999</v>
      </c>
      <c r="H6" s="250">
        <v>43521</v>
      </c>
      <c r="I6" s="251">
        <v>1</v>
      </c>
      <c r="J6" s="252">
        <v>0.82</v>
      </c>
      <c r="K6" s="253">
        <v>98341.759999999995</v>
      </c>
      <c r="L6" s="253">
        <v>738729.01</v>
      </c>
      <c r="M6" s="253">
        <v>137655.36999999988</v>
      </c>
      <c r="N6" s="401"/>
      <c r="O6" s="383"/>
      <c r="R6" s="59"/>
    </row>
    <row r="7" spans="1:18" ht="45">
      <c r="A7" s="247">
        <v>2</v>
      </c>
      <c r="B7" s="73" t="s">
        <v>1552</v>
      </c>
      <c r="C7" s="76" t="s">
        <v>113</v>
      </c>
      <c r="D7" s="76" t="s">
        <v>1553</v>
      </c>
      <c r="E7" s="77" t="s">
        <v>112</v>
      </c>
      <c r="F7" s="75">
        <v>35000</v>
      </c>
      <c r="G7" s="72">
        <v>1107297.3400000001</v>
      </c>
      <c r="H7" s="254">
        <v>44077.708333333336</v>
      </c>
      <c r="I7" s="251">
        <v>0.95</v>
      </c>
      <c r="J7" s="252">
        <v>0</v>
      </c>
      <c r="K7" s="253">
        <v>58430</v>
      </c>
      <c r="L7" s="253">
        <v>5239.0699999999988</v>
      </c>
      <c r="M7" s="253">
        <v>1043628.2700000001</v>
      </c>
      <c r="N7" s="401"/>
      <c r="O7" s="383"/>
      <c r="R7" s="59"/>
    </row>
    <row r="8" spans="1:18" ht="60">
      <c r="A8" s="247">
        <v>3</v>
      </c>
      <c r="B8" s="73" t="s">
        <v>1554</v>
      </c>
      <c r="C8" s="76" t="s">
        <v>114</v>
      </c>
      <c r="D8" s="76" t="s">
        <v>1555</v>
      </c>
      <c r="E8" s="77" t="s">
        <v>112</v>
      </c>
      <c r="F8" s="75">
        <v>71904.622499999998</v>
      </c>
      <c r="G8" s="72">
        <v>1722970.8599999999</v>
      </c>
      <c r="H8" s="254">
        <v>43879.708333333336</v>
      </c>
      <c r="I8" s="251">
        <v>0.95</v>
      </c>
      <c r="J8" s="252">
        <v>0.52</v>
      </c>
      <c r="K8" s="253">
        <v>272131.20000000001</v>
      </c>
      <c r="L8" s="253">
        <v>30834.239999999998</v>
      </c>
      <c r="M8" s="253">
        <v>1420005.42</v>
      </c>
      <c r="N8" s="401"/>
      <c r="O8" s="383"/>
      <c r="R8" s="59"/>
    </row>
    <row r="9" spans="1:18" ht="75">
      <c r="A9" s="247">
        <v>4</v>
      </c>
      <c r="B9" s="73" t="s">
        <v>1556</v>
      </c>
      <c r="C9" s="76" t="s">
        <v>115</v>
      </c>
      <c r="D9" s="76" t="s">
        <v>1830</v>
      </c>
      <c r="E9" s="77" t="s">
        <v>112</v>
      </c>
      <c r="F9" s="75">
        <v>50000</v>
      </c>
      <c r="G9" s="72">
        <v>353667.49</v>
      </c>
      <c r="H9" s="254">
        <v>43929</v>
      </c>
      <c r="I9" s="251">
        <v>0.6</v>
      </c>
      <c r="J9" s="252">
        <v>0</v>
      </c>
      <c r="K9" s="253">
        <v>72074.5</v>
      </c>
      <c r="L9" s="253">
        <v>8254.41</v>
      </c>
      <c r="M9" s="253">
        <v>273338.57999999996</v>
      </c>
      <c r="N9" s="402" t="s">
        <v>229</v>
      </c>
      <c r="O9" s="383"/>
      <c r="R9" s="59"/>
    </row>
    <row r="10" spans="1:18" ht="45">
      <c r="A10" s="247">
        <v>5</v>
      </c>
      <c r="B10" s="73" t="s">
        <v>1557</v>
      </c>
      <c r="C10" s="76" t="s">
        <v>116</v>
      </c>
      <c r="D10" s="76" t="s">
        <v>117</v>
      </c>
      <c r="E10" s="77" t="s">
        <v>112</v>
      </c>
      <c r="F10" s="75">
        <v>57245.737499999996</v>
      </c>
      <c r="G10" s="72">
        <v>20110.39</v>
      </c>
      <c r="H10" s="254">
        <v>43182.708333333336</v>
      </c>
      <c r="I10" s="251">
        <v>1</v>
      </c>
      <c r="J10" s="252">
        <v>1</v>
      </c>
      <c r="K10" s="253">
        <v>-1.4210854715202001E-14</v>
      </c>
      <c r="L10" s="253">
        <v>9871.2400000000016</v>
      </c>
      <c r="M10" s="253">
        <v>10239.149999999998</v>
      </c>
      <c r="N10" s="401"/>
      <c r="O10" s="383"/>
      <c r="R10" s="59"/>
    </row>
    <row r="11" spans="1:18" ht="60">
      <c r="A11" s="247">
        <v>6</v>
      </c>
      <c r="B11" s="73" t="s">
        <v>1558</v>
      </c>
      <c r="C11" s="76" t="s">
        <v>118</v>
      </c>
      <c r="D11" s="76" t="s">
        <v>119</v>
      </c>
      <c r="E11" s="77" t="s">
        <v>112</v>
      </c>
      <c r="F11" s="75">
        <v>809623.8885</v>
      </c>
      <c r="G11" s="72">
        <v>517434.73</v>
      </c>
      <c r="H11" s="254">
        <v>43508</v>
      </c>
      <c r="I11" s="251">
        <v>1</v>
      </c>
      <c r="J11" s="252">
        <v>0.65</v>
      </c>
      <c r="K11" s="253">
        <v>10682.72</v>
      </c>
      <c r="L11" s="253">
        <v>208785.56000000006</v>
      </c>
      <c r="M11" s="253">
        <v>297966.44999999995</v>
      </c>
      <c r="N11" s="401"/>
      <c r="O11" s="383"/>
      <c r="R11" s="59"/>
    </row>
    <row r="12" spans="1:18" ht="60">
      <c r="A12" s="247">
        <v>7</v>
      </c>
      <c r="B12" s="73" t="s">
        <v>1559</v>
      </c>
      <c r="C12" s="76" t="s">
        <v>120</v>
      </c>
      <c r="D12" s="76" t="s">
        <v>121</v>
      </c>
      <c r="E12" s="77" t="s">
        <v>112</v>
      </c>
      <c r="F12" s="75">
        <v>180000</v>
      </c>
      <c r="G12" s="72">
        <v>159042.94</v>
      </c>
      <c r="H12" s="254">
        <v>43378.708333333336</v>
      </c>
      <c r="I12" s="251">
        <v>1</v>
      </c>
      <c r="J12" s="252">
        <v>0.95</v>
      </c>
      <c r="K12" s="253">
        <v>5755</v>
      </c>
      <c r="L12" s="253">
        <v>66547.569999999992</v>
      </c>
      <c r="M12" s="253">
        <v>86740.37000000001</v>
      </c>
      <c r="N12" s="401"/>
      <c r="O12" s="383"/>
      <c r="R12" s="59"/>
    </row>
    <row r="13" spans="1:18" ht="60">
      <c r="A13" s="247">
        <v>8</v>
      </c>
      <c r="B13" s="73" t="s">
        <v>1560</v>
      </c>
      <c r="C13" s="76" t="s">
        <v>122</v>
      </c>
      <c r="D13" s="76" t="s">
        <v>123</v>
      </c>
      <c r="E13" s="77" t="s">
        <v>112</v>
      </c>
      <c r="F13" s="75">
        <v>23410.128000000001</v>
      </c>
      <c r="G13" s="72">
        <v>27040.469999999998</v>
      </c>
      <c r="H13" s="254">
        <v>44671.5</v>
      </c>
      <c r="I13" s="251">
        <v>0.6</v>
      </c>
      <c r="J13" s="252">
        <v>0</v>
      </c>
      <c r="K13" s="253">
        <v>0</v>
      </c>
      <c r="L13" s="253">
        <v>12217.28</v>
      </c>
      <c r="M13" s="253">
        <v>14823.189999999997</v>
      </c>
      <c r="N13" s="401"/>
      <c r="O13" s="383"/>
      <c r="R13" s="59"/>
    </row>
    <row r="14" spans="1:18" ht="60">
      <c r="A14" s="247">
        <v>9</v>
      </c>
      <c r="B14" s="73" t="s">
        <v>1561</v>
      </c>
      <c r="C14" s="76" t="s">
        <v>124</v>
      </c>
      <c r="D14" s="76" t="s">
        <v>125</v>
      </c>
      <c r="E14" s="77" t="s">
        <v>112</v>
      </c>
      <c r="F14" s="75">
        <v>25803.383999999998</v>
      </c>
      <c r="G14" s="72">
        <v>343773.84</v>
      </c>
      <c r="H14" s="254">
        <v>44965</v>
      </c>
      <c r="I14" s="251">
        <v>0.6</v>
      </c>
      <c r="J14" s="252">
        <v>0</v>
      </c>
      <c r="K14" s="253">
        <v>0</v>
      </c>
      <c r="L14" s="253">
        <v>15771.880000000001</v>
      </c>
      <c r="M14" s="253">
        <v>328001.96000000002</v>
      </c>
      <c r="N14" s="401"/>
      <c r="O14" s="383"/>
      <c r="R14" s="59"/>
    </row>
    <row r="15" spans="1:18" ht="45">
      <c r="A15" s="247">
        <v>10</v>
      </c>
      <c r="B15" s="73" t="s">
        <v>1562</v>
      </c>
      <c r="C15" s="76" t="s">
        <v>126</v>
      </c>
      <c r="D15" s="76" t="s">
        <v>1563</v>
      </c>
      <c r="E15" s="77" t="s">
        <v>112</v>
      </c>
      <c r="F15" s="75">
        <v>500000</v>
      </c>
      <c r="G15" s="72">
        <v>3262036.16</v>
      </c>
      <c r="H15" s="254">
        <v>44036.708333333336</v>
      </c>
      <c r="I15" s="251">
        <v>0.95</v>
      </c>
      <c r="J15" s="252">
        <v>0</v>
      </c>
      <c r="K15" s="253">
        <v>301548.56</v>
      </c>
      <c r="L15" s="253">
        <v>464313.3600000001</v>
      </c>
      <c r="M15" s="253">
        <v>2496174.2400000002</v>
      </c>
      <c r="N15" s="401"/>
      <c r="O15" s="383"/>
      <c r="R15" s="59"/>
    </row>
    <row r="16" spans="1:18" ht="45">
      <c r="A16" s="247">
        <v>11</v>
      </c>
      <c r="B16" s="73" t="s">
        <v>1564</v>
      </c>
      <c r="C16" s="76" t="s">
        <v>127</v>
      </c>
      <c r="D16" s="76" t="s">
        <v>128</v>
      </c>
      <c r="E16" s="77" t="s">
        <v>112</v>
      </c>
      <c r="F16" s="75">
        <v>75782.466</v>
      </c>
      <c r="G16" s="72">
        <v>83087</v>
      </c>
      <c r="H16" s="254">
        <v>43369.708333333336</v>
      </c>
      <c r="I16" s="251">
        <v>1</v>
      </c>
      <c r="J16" s="252">
        <v>0.99</v>
      </c>
      <c r="K16" s="253">
        <v>0</v>
      </c>
      <c r="L16" s="253">
        <v>47759.080000000016</v>
      </c>
      <c r="M16" s="253">
        <v>35327.919999999984</v>
      </c>
      <c r="N16" s="401"/>
      <c r="O16" s="383"/>
      <c r="R16" s="59"/>
    </row>
    <row r="17" spans="1:18" ht="90">
      <c r="A17" s="247">
        <v>12</v>
      </c>
      <c r="B17" s="73" t="s">
        <v>1565</v>
      </c>
      <c r="C17" s="76" t="s">
        <v>129</v>
      </c>
      <c r="D17" s="76" t="s">
        <v>130</v>
      </c>
      <c r="E17" s="77" t="s">
        <v>112</v>
      </c>
      <c r="F17" s="75">
        <v>500891.08500000002</v>
      </c>
      <c r="G17" s="72">
        <v>334626.07</v>
      </c>
      <c r="H17" s="254">
        <v>43529.708333333336</v>
      </c>
      <c r="I17" s="251">
        <v>1</v>
      </c>
      <c r="J17" s="252">
        <v>0.64</v>
      </c>
      <c r="K17" s="253">
        <v>71227.69</v>
      </c>
      <c r="L17" s="253">
        <v>115063.58000000005</v>
      </c>
      <c r="M17" s="253">
        <v>148334.79999999996</v>
      </c>
      <c r="N17" s="401"/>
      <c r="O17" s="403"/>
      <c r="R17" s="59"/>
    </row>
    <row r="18" spans="1:18" ht="45">
      <c r="A18" s="247">
        <v>13</v>
      </c>
      <c r="B18" s="73" t="s">
        <v>1566</v>
      </c>
      <c r="C18" s="76" t="s">
        <v>131</v>
      </c>
      <c r="D18" s="76" t="s">
        <v>132</v>
      </c>
      <c r="E18" s="77" t="s">
        <v>112</v>
      </c>
      <c r="F18" s="75">
        <v>126919.24800000001</v>
      </c>
      <c r="G18" s="72">
        <v>65470.75999999998</v>
      </c>
      <c r="H18" s="254">
        <v>43390.708333333336</v>
      </c>
      <c r="I18" s="251">
        <v>1</v>
      </c>
      <c r="J18" s="252">
        <v>0.99</v>
      </c>
      <c r="K18" s="253">
        <v>5489.21</v>
      </c>
      <c r="L18" s="253">
        <v>45670.409999999996</v>
      </c>
      <c r="M18" s="253">
        <v>14311.139999999985</v>
      </c>
      <c r="N18" s="401"/>
      <c r="O18" s="403"/>
      <c r="R18" s="59"/>
    </row>
    <row r="19" spans="1:18" ht="45">
      <c r="A19" s="247">
        <v>14</v>
      </c>
      <c r="B19" s="73" t="s">
        <v>1567</v>
      </c>
      <c r="C19" s="76" t="s">
        <v>133</v>
      </c>
      <c r="D19" s="76" t="s">
        <v>1568</v>
      </c>
      <c r="E19" s="77" t="s">
        <v>112</v>
      </c>
      <c r="F19" s="75">
        <v>0</v>
      </c>
      <c r="G19" s="72">
        <v>206.29</v>
      </c>
      <c r="H19" s="254" t="s">
        <v>81</v>
      </c>
      <c r="I19" s="251">
        <v>1</v>
      </c>
      <c r="J19" s="252">
        <v>0</v>
      </c>
      <c r="K19" s="253">
        <v>0</v>
      </c>
      <c r="L19" s="253">
        <v>206.29</v>
      </c>
      <c r="M19" s="253">
        <v>0</v>
      </c>
      <c r="N19" s="401"/>
      <c r="O19" s="404"/>
      <c r="R19" s="59"/>
    </row>
    <row r="20" spans="1:18" ht="45">
      <c r="A20" s="247">
        <v>15</v>
      </c>
      <c r="B20" s="73" t="s">
        <v>1569</v>
      </c>
      <c r="C20" s="76" t="s">
        <v>134</v>
      </c>
      <c r="D20" s="76" t="s">
        <v>135</v>
      </c>
      <c r="E20" s="77" t="s">
        <v>112</v>
      </c>
      <c r="F20" s="75">
        <v>65290.767</v>
      </c>
      <c r="G20" s="72">
        <v>38792.449999999997</v>
      </c>
      <c r="H20" s="254">
        <v>43377.708333333336</v>
      </c>
      <c r="I20" s="251">
        <v>1</v>
      </c>
      <c r="J20" s="252">
        <v>0.99</v>
      </c>
      <c r="K20" s="253">
        <v>1549.5700000000002</v>
      </c>
      <c r="L20" s="253">
        <v>26425.7</v>
      </c>
      <c r="M20" s="253">
        <v>10817.179999999997</v>
      </c>
      <c r="N20" s="401"/>
      <c r="O20" s="403"/>
      <c r="R20" s="59"/>
    </row>
    <row r="21" spans="1:18" ht="60">
      <c r="A21" s="247">
        <v>16</v>
      </c>
      <c r="B21" s="73" t="s">
        <v>1570</v>
      </c>
      <c r="C21" s="76" t="s">
        <v>136</v>
      </c>
      <c r="D21" s="255" t="s">
        <v>137</v>
      </c>
      <c r="E21" s="77" t="s">
        <v>112</v>
      </c>
      <c r="F21" s="75">
        <v>224828.69850000009</v>
      </c>
      <c r="G21" s="72">
        <v>100043.12</v>
      </c>
      <c r="H21" s="254">
        <v>43354</v>
      </c>
      <c r="I21" s="251">
        <v>1</v>
      </c>
      <c r="J21" s="252">
        <v>0.95</v>
      </c>
      <c r="K21" s="253">
        <v>48793.49</v>
      </c>
      <c r="L21" s="253">
        <v>39007.070000000007</v>
      </c>
      <c r="M21" s="253">
        <v>12242.55999999999</v>
      </c>
      <c r="N21" s="401"/>
      <c r="O21" s="383"/>
      <c r="R21" s="59"/>
    </row>
    <row r="22" spans="1:18">
      <c r="A22" s="247">
        <v>17</v>
      </c>
      <c r="B22" s="73" t="s">
        <v>1571</v>
      </c>
      <c r="C22" s="76" t="s">
        <v>138</v>
      </c>
      <c r="D22" s="76" t="s">
        <v>139</v>
      </c>
      <c r="E22" s="77" t="s">
        <v>112</v>
      </c>
      <c r="F22" s="75">
        <v>93705.800999999992</v>
      </c>
      <c r="G22" s="72">
        <v>46269.29</v>
      </c>
      <c r="H22" s="254">
        <v>43283.708333333336</v>
      </c>
      <c r="I22" s="251">
        <v>1</v>
      </c>
      <c r="J22" s="252">
        <v>1</v>
      </c>
      <c r="K22" s="253">
        <v>1202.76</v>
      </c>
      <c r="L22" s="253">
        <v>29129.339999999997</v>
      </c>
      <c r="M22" s="253">
        <v>15937.190000000002</v>
      </c>
      <c r="N22" s="401"/>
      <c r="O22" s="383"/>
      <c r="R22" s="59"/>
    </row>
    <row r="23" spans="1:18" ht="45">
      <c r="A23" s="247">
        <v>18</v>
      </c>
      <c r="B23" s="73" t="s">
        <v>1572</v>
      </c>
      <c r="C23" s="76" t="s">
        <v>140</v>
      </c>
      <c r="D23" s="76" t="s">
        <v>141</v>
      </c>
      <c r="E23" s="77" t="s">
        <v>112</v>
      </c>
      <c r="F23" s="75">
        <v>50000</v>
      </c>
      <c r="G23" s="72">
        <v>30597.989999999998</v>
      </c>
      <c r="H23" s="254">
        <v>43157</v>
      </c>
      <c r="I23" s="251">
        <v>1</v>
      </c>
      <c r="J23" s="252">
        <v>1</v>
      </c>
      <c r="K23" s="253">
        <v>-1.4210854715202001E-14</v>
      </c>
      <c r="L23" s="253">
        <v>30597.989999999998</v>
      </c>
      <c r="M23" s="253">
        <v>0</v>
      </c>
      <c r="N23" s="401"/>
      <c r="O23" s="403"/>
      <c r="R23" s="59"/>
    </row>
    <row r="24" spans="1:18" ht="75">
      <c r="A24" s="247">
        <v>19</v>
      </c>
      <c r="B24" s="73" t="s">
        <v>1573</v>
      </c>
      <c r="C24" s="76" t="s">
        <v>142</v>
      </c>
      <c r="D24" s="76" t="s">
        <v>1574</v>
      </c>
      <c r="E24" s="77" t="s">
        <v>112</v>
      </c>
      <c r="F24" s="75">
        <v>60000</v>
      </c>
      <c r="G24" s="72">
        <v>537801.79</v>
      </c>
      <c r="H24" s="254">
        <v>43746.708333333336</v>
      </c>
      <c r="I24" s="251">
        <v>0.6</v>
      </c>
      <c r="J24" s="252">
        <v>0</v>
      </c>
      <c r="K24" s="253">
        <v>72328.7</v>
      </c>
      <c r="L24" s="253">
        <v>66520.979999999981</v>
      </c>
      <c r="M24" s="253">
        <v>398952.11000000004</v>
      </c>
      <c r="N24" s="401"/>
      <c r="O24" s="383"/>
      <c r="P24" s="403"/>
      <c r="Q24" s="403"/>
      <c r="R24" s="59"/>
    </row>
    <row r="25" spans="1:18" ht="45">
      <c r="A25" s="247">
        <v>20</v>
      </c>
      <c r="B25" s="73" t="s">
        <v>1575</v>
      </c>
      <c r="C25" s="76" t="s">
        <v>143</v>
      </c>
      <c r="D25" s="76" t="s">
        <v>1576</v>
      </c>
      <c r="E25" s="77" t="s">
        <v>112</v>
      </c>
      <c r="F25" s="75">
        <v>25000</v>
      </c>
      <c r="G25" s="72">
        <v>581686.43999999994</v>
      </c>
      <c r="H25" s="254">
        <v>43847.708333333336</v>
      </c>
      <c r="I25" s="251">
        <v>1</v>
      </c>
      <c r="J25" s="252">
        <v>0</v>
      </c>
      <c r="K25" s="253">
        <v>0</v>
      </c>
      <c r="L25" s="253">
        <v>7633.0800000000008</v>
      </c>
      <c r="M25" s="253">
        <v>574053.36</v>
      </c>
      <c r="N25" s="401"/>
      <c r="O25" s="383"/>
      <c r="R25" s="59"/>
    </row>
    <row r="26" spans="1:18" ht="60">
      <c r="A26" s="247">
        <v>21</v>
      </c>
      <c r="B26" s="73" t="s">
        <v>1577</v>
      </c>
      <c r="C26" s="76" t="s">
        <v>144</v>
      </c>
      <c r="D26" s="76" t="s">
        <v>145</v>
      </c>
      <c r="E26" s="77" t="s">
        <v>112</v>
      </c>
      <c r="F26" s="75">
        <v>153638.97149999999</v>
      </c>
      <c r="G26" s="72">
        <v>169571.94</v>
      </c>
      <c r="H26" s="254">
        <v>44560.708333333336</v>
      </c>
      <c r="I26" s="251">
        <v>0.6</v>
      </c>
      <c r="J26" s="252">
        <v>0</v>
      </c>
      <c r="K26" s="253">
        <v>4336</v>
      </c>
      <c r="L26" s="253">
        <v>63487.659999999989</v>
      </c>
      <c r="M26" s="253">
        <v>101748.28000000001</v>
      </c>
      <c r="N26" s="401"/>
      <c r="O26" s="383"/>
      <c r="R26" s="59"/>
    </row>
    <row r="27" spans="1:18" ht="45">
      <c r="A27" s="247">
        <v>22</v>
      </c>
      <c r="B27" s="73" t="s">
        <v>1578</v>
      </c>
      <c r="C27" s="76" t="s">
        <v>146</v>
      </c>
      <c r="D27" s="76" t="s">
        <v>147</v>
      </c>
      <c r="E27" s="77" t="s">
        <v>112</v>
      </c>
      <c r="F27" s="75">
        <v>73704.406499999997</v>
      </c>
      <c r="G27" s="72">
        <v>43162.990000000013</v>
      </c>
      <c r="H27" s="254">
        <v>43168.708333333336</v>
      </c>
      <c r="I27" s="251">
        <v>1</v>
      </c>
      <c r="J27" s="252">
        <v>1</v>
      </c>
      <c r="K27" s="253">
        <v>1.00000000007894E-2</v>
      </c>
      <c r="L27" s="253">
        <v>39460.25</v>
      </c>
      <c r="M27" s="253">
        <v>3702.7300000000105</v>
      </c>
      <c r="N27" s="401"/>
      <c r="O27" s="383"/>
      <c r="R27" s="59"/>
    </row>
    <row r="28" spans="1:18" ht="45">
      <c r="A28" s="247">
        <v>23</v>
      </c>
      <c r="B28" s="73" t="s">
        <v>1579</v>
      </c>
      <c r="C28" s="76" t="s">
        <v>148</v>
      </c>
      <c r="D28" s="76" t="s">
        <v>149</v>
      </c>
      <c r="E28" s="77" t="s">
        <v>112</v>
      </c>
      <c r="F28" s="75">
        <v>25000</v>
      </c>
      <c r="G28" s="72">
        <v>26367.35</v>
      </c>
      <c r="H28" s="254">
        <v>44060.708333333336</v>
      </c>
      <c r="I28" s="251">
        <v>0.95</v>
      </c>
      <c r="J28" s="252">
        <v>0</v>
      </c>
      <c r="K28" s="253">
        <v>8311</v>
      </c>
      <c r="L28" s="253">
        <v>11289.08</v>
      </c>
      <c r="M28" s="253">
        <v>6767.2699999999986</v>
      </c>
      <c r="N28" s="401"/>
      <c r="O28" s="383"/>
      <c r="R28" s="59"/>
    </row>
    <row r="29" spans="1:18" ht="60">
      <c r="A29" s="247">
        <v>24</v>
      </c>
      <c r="B29" s="73" t="s">
        <v>1580</v>
      </c>
      <c r="C29" s="76" t="s">
        <v>150</v>
      </c>
      <c r="D29" s="76" t="s">
        <v>151</v>
      </c>
      <c r="E29" s="77" t="s">
        <v>112</v>
      </c>
      <c r="F29" s="75">
        <v>68405.426999999996</v>
      </c>
      <c r="G29" s="72">
        <v>71608.179999999993</v>
      </c>
      <c r="H29" s="254">
        <v>44960</v>
      </c>
      <c r="I29" s="251">
        <v>0.6</v>
      </c>
      <c r="J29" s="252">
        <v>0</v>
      </c>
      <c r="K29" s="253">
        <v>0</v>
      </c>
      <c r="L29" s="253">
        <v>10846.66</v>
      </c>
      <c r="M29" s="253">
        <v>60761.51999999999</v>
      </c>
      <c r="N29" s="401"/>
      <c r="O29" s="383"/>
      <c r="R29" s="59"/>
    </row>
    <row r="30" spans="1:18" ht="45">
      <c r="A30" s="247">
        <v>25</v>
      </c>
      <c r="B30" s="73" t="s">
        <v>1581</v>
      </c>
      <c r="C30" s="76" t="s">
        <v>152</v>
      </c>
      <c r="D30" s="255" t="s">
        <v>153</v>
      </c>
      <c r="E30" s="77" t="s">
        <v>112</v>
      </c>
      <c r="F30" s="75">
        <v>50000</v>
      </c>
      <c r="G30" s="72">
        <v>27475.91</v>
      </c>
      <c r="H30" s="254">
        <v>43558</v>
      </c>
      <c r="I30" s="251">
        <v>1</v>
      </c>
      <c r="J30" s="252">
        <v>0</v>
      </c>
      <c r="K30" s="253">
        <v>8998.7900000000009</v>
      </c>
      <c r="L30" s="253">
        <v>15696.740000000002</v>
      </c>
      <c r="M30" s="253">
        <v>2780.3799999999974</v>
      </c>
      <c r="N30" s="401"/>
      <c r="O30" s="383"/>
      <c r="R30" s="59"/>
    </row>
    <row r="31" spans="1:18">
      <c r="A31" s="247">
        <v>26</v>
      </c>
      <c r="B31" s="73" t="s">
        <v>1582</v>
      </c>
      <c r="C31" s="76" t="s">
        <v>154</v>
      </c>
      <c r="D31" s="76" t="s">
        <v>155</v>
      </c>
      <c r="E31" s="77" t="s">
        <v>112</v>
      </c>
      <c r="F31" s="75">
        <v>57765.06749999999</v>
      </c>
      <c r="G31" s="72">
        <v>143706.70999999996</v>
      </c>
      <c r="H31" s="254">
        <v>43111.708333333336</v>
      </c>
      <c r="I31" s="251">
        <v>1</v>
      </c>
      <c r="J31" s="252">
        <v>1</v>
      </c>
      <c r="K31" s="253">
        <v>-7.1054273576010003E-15</v>
      </c>
      <c r="L31" s="253">
        <v>139933.42999999996</v>
      </c>
      <c r="M31" s="253">
        <v>3773.2799999999988</v>
      </c>
      <c r="N31" s="401"/>
      <c r="O31" s="383"/>
      <c r="R31" s="59"/>
    </row>
    <row r="32" spans="1:18" ht="60">
      <c r="A32" s="247">
        <v>27</v>
      </c>
      <c r="B32" s="73" t="s">
        <v>1583</v>
      </c>
      <c r="C32" s="76" t="s">
        <v>156</v>
      </c>
      <c r="D32" s="255" t="s">
        <v>157</v>
      </c>
      <c r="E32" s="77" t="s">
        <v>112</v>
      </c>
      <c r="F32" s="75">
        <v>325000</v>
      </c>
      <c r="G32" s="72">
        <v>172457.9</v>
      </c>
      <c r="H32" s="254">
        <v>43354</v>
      </c>
      <c r="I32" s="251">
        <v>1</v>
      </c>
      <c r="J32" s="252">
        <v>1</v>
      </c>
      <c r="K32" s="253">
        <v>72083.37000000001</v>
      </c>
      <c r="L32" s="253">
        <v>86832.640000000014</v>
      </c>
      <c r="M32" s="253">
        <v>13541.88999999997</v>
      </c>
      <c r="N32" s="401"/>
      <c r="O32" s="383"/>
      <c r="R32" s="59"/>
    </row>
    <row r="33" spans="1:18" ht="60">
      <c r="A33" s="247">
        <v>28</v>
      </c>
      <c r="B33" s="73" t="s">
        <v>1584</v>
      </c>
      <c r="C33" s="76" t="s">
        <v>158</v>
      </c>
      <c r="D33" s="76" t="s">
        <v>159</v>
      </c>
      <c r="E33" s="77" t="s">
        <v>112</v>
      </c>
      <c r="F33" s="75">
        <v>396567.44699999999</v>
      </c>
      <c r="G33" s="72">
        <v>228414.42</v>
      </c>
      <c r="H33" s="254">
        <v>43383.708333333336</v>
      </c>
      <c r="I33" s="251">
        <v>1</v>
      </c>
      <c r="J33" s="252">
        <v>0.62</v>
      </c>
      <c r="K33" s="253">
        <v>20395.39</v>
      </c>
      <c r="L33" s="253">
        <v>117064.26</v>
      </c>
      <c r="M33" s="253">
        <v>90954.770000000033</v>
      </c>
      <c r="N33" s="401"/>
      <c r="O33" s="383"/>
      <c r="R33" s="59"/>
    </row>
    <row r="34" spans="1:18" ht="75">
      <c r="A34" s="247">
        <v>29</v>
      </c>
      <c r="B34" s="73" t="s">
        <v>1585</v>
      </c>
      <c r="C34" s="76" t="s">
        <v>160</v>
      </c>
      <c r="D34" s="76" t="s">
        <v>161</v>
      </c>
      <c r="E34" s="77" t="s">
        <v>112</v>
      </c>
      <c r="F34" s="75">
        <v>25000</v>
      </c>
      <c r="G34" s="72">
        <v>73554.87999999999</v>
      </c>
      <c r="H34" s="254">
        <v>43682.708333333336</v>
      </c>
      <c r="I34" s="251">
        <v>1</v>
      </c>
      <c r="J34" s="252">
        <v>0</v>
      </c>
      <c r="K34" s="253">
        <v>49775</v>
      </c>
      <c r="L34" s="253">
        <v>14913.37</v>
      </c>
      <c r="M34" s="253">
        <v>8866.5099999999893</v>
      </c>
      <c r="N34" s="401"/>
      <c r="O34" s="383"/>
      <c r="R34" s="59"/>
    </row>
    <row r="35" spans="1:18" ht="45">
      <c r="A35" s="247">
        <v>30</v>
      </c>
      <c r="B35" s="73" t="s">
        <v>1586</v>
      </c>
      <c r="C35" s="76" t="s">
        <v>162</v>
      </c>
      <c r="D35" s="76" t="s">
        <v>163</v>
      </c>
      <c r="E35" s="77" t="s">
        <v>112</v>
      </c>
      <c r="F35" s="75">
        <v>224748.54300000001</v>
      </c>
      <c r="G35" s="72">
        <v>235194.63999999996</v>
      </c>
      <c r="H35" s="254">
        <v>43390.708333333336</v>
      </c>
      <c r="I35" s="251">
        <v>1</v>
      </c>
      <c r="J35" s="252">
        <v>0.93</v>
      </c>
      <c r="K35" s="253">
        <v>38155.620000000003</v>
      </c>
      <c r="L35" s="253">
        <v>103085.35999999999</v>
      </c>
      <c r="M35" s="253">
        <v>93953.659999999974</v>
      </c>
      <c r="N35" s="401"/>
      <c r="O35" s="383"/>
      <c r="R35" s="59"/>
    </row>
    <row r="36" spans="1:18">
      <c r="A36" s="247">
        <v>31</v>
      </c>
      <c r="B36" s="73" t="s">
        <v>1587</v>
      </c>
      <c r="C36" s="77" t="s">
        <v>164</v>
      </c>
      <c r="D36" s="76" t="s">
        <v>165</v>
      </c>
      <c r="E36" s="77" t="s">
        <v>112</v>
      </c>
      <c r="F36" s="75">
        <v>52419.699000000001</v>
      </c>
      <c r="G36" s="72">
        <v>35907.79</v>
      </c>
      <c r="H36" s="254">
        <v>43164.708333333336</v>
      </c>
      <c r="I36" s="251">
        <v>1</v>
      </c>
      <c r="J36" s="252">
        <v>1</v>
      </c>
      <c r="K36" s="253">
        <v>1.8189894035458601E-12</v>
      </c>
      <c r="L36" s="253">
        <v>29799.879999999994</v>
      </c>
      <c r="M36" s="253">
        <v>6107.9100000000071</v>
      </c>
      <c r="N36" s="401"/>
      <c r="O36" s="383"/>
      <c r="R36" s="59"/>
    </row>
    <row r="37" spans="1:18">
      <c r="A37" s="247">
        <v>32</v>
      </c>
      <c r="B37" s="73" t="s">
        <v>1588</v>
      </c>
      <c r="C37" s="76" t="s">
        <v>166</v>
      </c>
      <c r="D37" s="76" t="s">
        <v>165</v>
      </c>
      <c r="E37" s="77" t="s">
        <v>112</v>
      </c>
      <c r="F37" s="75">
        <v>130000</v>
      </c>
      <c r="G37" s="72">
        <v>58860.17</v>
      </c>
      <c r="H37" s="254">
        <v>43329</v>
      </c>
      <c r="I37" s="251">
        <v>1</v>
      </c>
      <c r="J37" s="252">
        <v>1</v>
      </c>
      <c r="K37" s="253">
        <v>3.6379788070917101E-12</v>
      </c>
      <c r="L37" s="253">
        <v>58860.169999999991</v>
      </c>
      <c r="M37" s="253">
        <v>0</v>
      </c>
      <c r="N37" s="401"/>
      <c r="O37" s="383"/>
      <c r="R37" s="59"/>
    </row>
    <row r="38" spans="1:18" ht="60">
      <c r="A38" s="247">
        <v>33</v>
      </c>
      <c r="B38" s="73" t="s">
        <v>1589</v>
      </c>
      <c r="C38" s="77" t="s">
        <v>167</v>
      </c>
      <c r="D38" s="76" t="s">
        <v>168</v>
      </c>
      <c r="E38" s="77" t="s">
        <v>112</v>
      </c>
      <c r="F38" s="75">
        <v>0</v>
      </c>
      <c r="G38" s="72">
        <v>216529.53</v>
      </c>
      <c r="H38" s="254">
        <v>43591.708333333336</v>
      </c>
      <c r="I38" s="251">
        <v>1</v>
      </c>
      <c r="J38" s="252">
        <v>0.05</v>
      </c>
      <c r="K38" s="253">
        <v>95532.13</v>
      </c>
      <c r="L38" s="253">
        <v>6661.97</v>
      </c>
      <c r="M38" s="253">
        <v>114335.43</v>
      </c>
      <c r="N38" s="401"/>
      <c r="O38" s="383"/>
      <c r="R38" s="59"/>
    </row>
    <row r="39" spans="1:18">
      <c r="A39" s="247">
        <v>34</v>
      </c>
      <c r="B39" s="73" t="s">
        <v>1590</v>
      </c>
      <c r="C39" s="76" t="s">
        <v>169</v>
      </c>
      <c r="D39" s="76" t="s">
        <v>165</v>
      </c>
      <c r="E39" s="77" t="s">
        <v>112</v>
      </c>
      <c r="F39" s="75">
        <v>25000</v>
      </c>
      <c r="G39" s="72">
        <v>2553.860000000001</v>
      </c>
      <c r="H39" s="254">
        <v>43280</v>
      </c>
      <c r="I39" s="251">
        <v>1</v>
      </c>
      <c r="J39" s="252">
        <v>1</v>
      </c>
      <c r="K39" s="253">
        <v>0</v>
      </c>
      <c r="L39" s="253">
        <v>2553.86</v>
      </c>
      <c r="M39" s="253">
        <v>0</v>
      </c>
      <c r="N39" s="401"/>
      <c r="O39" s="383"/>
      <c r="R39" s="59"/>
    </row>
    <row r="40" spans="1:18" ht="75">
      <c r="A40" s="247">
        <v>35</v>
      </c>
      <c r="B40" s="73" t="s">
        <v>1591</v>
      </c>
      <c r="C40" s="76" t="s">
        <v>170</v>
      </c>
      <c r="D40" s="76" t="s">
        <v>171</v>
      </c>
      <c r="E40" s="77" t="s">
        <v>112</v>
      </c>
      <c r="F40" s="75">
        <v>327367.15950000001</v>
      </c>
      <c r="G40" s="72">
        <v>260192.90999999997</v>
      </c>
      <c r="H40" s="254">
        <v>43474.708333333336</v>
      </c>
      <c r="I40" s="251">
        <v>1</v>
      </c>
      <c r="J40" s="252">
        <v>0.72</v>
      </c>
      <c r="K40" s="253">
        <v>36762.589999999997</v>
      </c>
      <c r="L40" s="253">
        <v>114003.63000000002</v>
      </c>
      <c r="M40" s="253">
        <v>109426.68999999996</v>
      </c>
      <c r="N40" s="401"/>
      <c r="O40" s="383"/>
      <c r="R40" s="59"/>
    </row>
    <row r="41" spans="1:18" ht="75">
      <c r="A41" s="247">
        <v>36</v>
      </c>
      <c r="B41" s="73" t="s">
        <v>1592</v>
      </c>
      <c r="C41" s="76" t="s">
        <v>172</v>
      </c>
      <c r="D41" s="76" t="s">
        <v>173</v>
      </c>
      <c r="E41" s="77" t="s">
        <v>112</v>
      </c>
      <c r="F41" s="75">
        <v>25000</v>
      </c>
      <c r="G41" s="72">
        <v>50000</v>
      </c>
      <c r="H41" s="254">
        <v>45091.708333333336</v>
      </c>
      <c r="I41" s="251">
        <v>0</v>
      </c>
      <c r="J41" s="252">
        <v>0</v>
      </c>
      <c r="K41" s="253">
        <v>0</v>
      </c>
      <c r="L41" s="253">
        <v>0</v>
      </c>
      <c r="M41" s="253">
        <v>50000</v>
      </c>
      <c r="N41" s="401"/>
      <c r="O41" s="383"/>
      <c r="R41" s="59"/>
    </row>
    <row r="42" spans="1:18" s="64" customFormat="1" ht="60">
      <c r="A42" s="247">
        <v>37</v>
      </c>
      <c r="B42" s="73" t="s">
        <v>1593</v>
      </c>
      <c r="C42" s="76" t="s">
        <v>174</v>
      </c>
      <c r="D42" s="76" t="s">
        <v>1594</v>
      </c>
      <c r="E42" s="77" t="s">
        <v>112</v>
      </c>
      <c r="F42" s="75">
        <v>25000</v>
      </c>
      <c r="G42" s="72">
        <v>443240.40000000008</v>
      </c>
      <c r="H42" s="254">
        <v>43829.708333333336</v>
      </c>
      <c r="I42" s="251">
        <v>0.6</v>
      </c>
      <c r="J42" s="252">
        <v>0</v>
      </c>
      <c r="K42" s="253">
        <v>133011.25</v>
      </c>
      <c r="L42" s="253">
        <v>2616.7599999999998</v>
      </c>
      <c r="M42" s="253">
        <v>307612.39000000007</v>
      </c>
      <c r="N42" s="401"/>
      <c r="O42" s="383"/>
      <c r="P42" s="383"/>
      <c r="Q42" s="383"/>
    </row>
    <row r="43" spans="1:18" ht="45">
      <c r="A43" s="247">
        <v>38</v>
      </c>
      <c r="B43" s="73" t="s">
        <v>1595</v>
      </c>
      <c r="C43" s="76" t="s">
        <v>175</v>
      </c>
      <c r="D43" s="76" t="s">
        <v>176</v>
      </c>
      <c r="E43" s="77" t="s">
        <v>112</v>
      </c>
      <c r="F43" s="75">
        <v>150000</v>
      </c>
      <c r="G43" s="72">
        <v>33223.870000000003</v>
      </c>
      <c r="H43" s="254">
        <v>43378.708333333336</v>
      </c>
      <c r="I43" s="251">
        <v>1</v>
      </c>
      <c r="J43" s="251">
        <v>1</v>
      </c>
      <c r="K43" s="253">
        <v>7.3274719625260294E-14</v>
      </c>
      <c r="L43" s="253">
        <v>24004.04</v>
      </c>
      <c r="M43" s="253">
        <v>9219.8300000000017</v>
      </c>
      <c r="N43" s="401"/>
      <c r="O43" s="383"/>
      <c r="R43" s="59"/>
    </row>
    <row r="44" spans="1:18">
      <c r="A44" s="247">
        <v>39</v>
      </c>
      <c r="B44" s="73" t="s">
        <v>1596</v>
      </c>
      <c r="C44" s="76" t="s">
        <v>177</v>
      </c>
      <c r="D44" s="76" t="s">
        <v>178</v>
      </c>
      <c r="E44" s="77" t="s">
        <v>112</v>
      </c>
      <c r="F44" s="75">
        <v>49072.646999999997</v>
      </c>
      <c r="G44" s="72">
        <v>38385.79</v>
      </c>
      <c r="H44" s="254">
        <v>43250</v>
      </c>
      <c r="I44" s="251">
        <v>1</v>
      </c>
      <c r="J44" s="252">
        <v>1</v>
      </c>
      <c r="K44" s="253">
        <v>-1.13686837721616E-13</v>
      </c>
      <c r="L44" s="253">
        <v>28046.240000000002</v>
      </c>
      <c r="M44" s="253">
        <v>10339.549999999999</v>
      </c>
      <c r="N44" s="401"/>
      <c r="O44" s="383"/>
      <c r="R44" s="59"/>
    </row>
    <row r="45" spans="1:18" ht="45">
      <c r="A45" s="247">
        <v>40</v>
      </c>
      <c r="B45" s="73" t="s">
        <v>1597</v>
      </c>
      <c r="C45" s="76" t="s">
        <v>179</v>
      </c>
      <c r="D45" s="76" t="s">
        <v>180</v>
      </c>
      <c r="E45" s="77" t="s">
        <v>112</v>
      </c>
      <c r="F45" s="75">
        <v>25000</v>
      </c>
      <c r="G45" s="72">
        <v>10000</v>
      </c>
      <c r="H45" s="254">
        <v>43054.708333333336</v>
      </c>
      <c r="I45" s="251">
        <v>1</v>
      </c>
      <c r="J45" s="252">
        <v>1</v>
      </c>
      <c r="K45" s="253">
        <v>0</v>
      </c>
      <c r="L45" s="253">
        <v>0</v>
      </c>
      <c r="M45" s="253">
        <v>10000</v>
      </c>
      <c r="N45" s="401"/>
      <c r="O45" s="383"/>
      <c r="R45" s="59"/>
    </row>
    <row r="46" spans="1:18" ht="45">
      <c r="A46" s="247">
        <v>41</v>
      </c>
      <c r="B46" s="73" t="s">
        <v>1598</v>
      </c>
      <c r="C46" s="76" t="s">
        <v>181</v>
      </c>
      <c r="D46" s="76" t="s">
        <v>182</v>
      </c>
      <c r="E46" s="77" t="s">
        <v>112</v>
      </c>
      <c r="F46" s="75">
        <v>70000</v>
      </c>
      <c r="G46" s="72">
        <v>22600.300000000007</v>
      </c>
      <c r="H46" s="254">
        <v>43357</v>
      </c>
      <c r="I46" s="251">
        <v>1</v>
      </c>
      <c r="J46" s="252">
        <v>1</v>
      </c>
      <c r="K46" s="253">
        <v>-1.7763568394002501E-15</v>
      </c>
      <c r="L46" s="253">
        <v>22600.300000000007</v>
      </c>
      <c r="M46" s="253">
        <v>0</v>
      </c>
      <c r="N46" s="401"/>
      <c r="O46" s="383"/>
      <c r="R46" s="59"/>
    </row>
    <row r="47" spans="1:18" ht="45">
      <c r="A47" s="247">
        <v>42</v>
      </c>
      <c r="B47" s="73" t="s">
        <v>1599</v>
      </c>
      <c r="C47" s="76" t="s">
        <v>183</v>
      </c>
      <c r="D47" s="76" t="s">
        <v>184</v>
      </c>
      <c r="E47" s="77" t="s">
        <v>112</v>
      </c>
      <c r="F47" s="75">
        <v>236087.12099999998</v>
      </c>
      <c r="G47" s="72">
        <v>0</v>
      </c>
      <c r="H47" s="254">
        <v>43207.416666666664</v>
      </c>
      <c r="I47" s="251">
        <v>1</v>
      </c>
      <c r="J47" s="251">
        <v>1</v>
      </c>
      <c r="K47" s="253">
        <v>0</v>
      </c>
      <c r="L47" s="253">
        <v>0</v>
      </c>
      <c r="M47" s="253">
        <v>0</v>
      </c>
      <c r="N47" s="401"/>
      <c r="O47" s="383"/>
      <c r="R47" s="59"/>
    </row>
    <row r="48" spans="1:18" ht="75">
      <c r="A48" s="247">
        <v>43</v>
      </c>
      <c r="B48" s="73" t="s">
        <v>1600</v>
      </c>
      <c r="C48" s="76" t="s">
        <v>185</v>
      </c>
      <c r="D48" s="76" t="s">
        <v>186</v>
      </c>
      <c r="E48" s="77" t="s">
        <v>112</v>
      </c>
      <c r="F48" s="75">
        <v>452827.51050000003</v>
      </c>
      <c r="G48" s="72">
        <v>218822.80999999997</v>
      </c>
      <c r="H48" s="254">
        <v>43383.708333333336</v>
      </c>
      <c r="I48" s="251">
        <v>1</v>
      </c>
      <c r="J48" s="252">
        <v>0.95</v>
      </c>
      <c r="K48" s="253">
        <v>41285.300000000003</v>
      </c>
      <c r="L48" s="253">
        <v>143734.84</v>
      </c>
      <c r="M48" s="253">
        <v>33802.669999999955</v>
      </c>
      <c r="N48" s="401"/>
      <c r="O48" s="383"/>
      <c r="R48" s="59"/>
    </row>
    <row r="49" spans="1:18" ht="60">
      <c r="A49" s="247">
        <v>44</v>
      </c>
      <c r="B49" s="73" t="s">
        <v>1601</v>
      </c>
      <c r="C49" s="76" t="s">
        <v>187</v>
      </c>
      <c r="D49" s="76" t="s">
        <v>188</v>
      </c>
      <c r="E49" s="77" t="s">
        <v>112</v>
      </c>
      <c r="F49" s="75">
        <v>50000</v>
      </c>
      <c r="G49" s="72">
        <v>0</v>
      </c>
      <c r="H49" s="254">
        <v>43117.708333333336</v>
      </c>
      <c r="I49" s="251">
        <v>1</v>
      </c>
      <c r="J49" s="252">
        <v>1</v>
      </c>
      <c r="K49" s="253">
        <v>0</v>
      </c>
      <c r="L49" s="253">
        <v>0</v>
      </c>
      <c r="M49" s="253">
        <v>0</v>
      </c>
      <c r="N49" s="401"/>
      <c r="O49" s="383"/>
      <c r="R49" s="59"/>
    </row>
    <row r="50" spans="1:18" ht="45">
      <c r="A50" s="247">
        <v>45</v>
      </c>
      <c r="B50" s="73" t="s">
        <v>1602</v>
      </c>
      <c r="C50" s="76" t="s">
        <v>189</v>
      </c>
      <c r="D50" s="76" t="s">
        <v>190</v>
      </c>
      <c r="E50" s="77" t="s">
        <v>112</v>
      </c>
      <c r="F50" s="75">
        <v>20400</v>
      </c>
      <c r="G50" s="72">
        <v>34138.78</v>
      </c>
      <c r="H50" s="254">
        <v>43326.708333333336</v>
      </c>
      <c r="I50" s="251">
        <v>1</v>
      </c>
      <c r="J50" s="252">
        <v>1</v>
      </c>
      <c r="K50" s="253">
        <v>26129.77</v>
      </c>
      <c r="L50" s="253">
        <v>4657.0300000000007</v>
      </c>
      <c r="M50" s="253">
        <v>3351.9799999999977</v>
      </c>
      <c r="N50" s="401"/>
      <c r="O50" s="383"/>
      <c r="R50" s="59"/>
    </row>
    <row r="51" spans="1:18" ht="45">
      <c r="A51" s="247">
        <v>46</v>
      </c>
      <c r="B51" s="73" t="s">
        <v>1603</v>
      </c>
      <c r="C51" s="76" t="s">
        <v>191</v>
      </c>
      <c r="D51" s="76" t="s">
        <v>192</v>
      </c>
      <c r="E51" s="77" t="s">
        <v>112</v>
      </c>
      <c r="F51" s="75">
        <v>63367.237499999996</v>
      </c>
      <c r="G51" s="72">
        <v>37670.79</v>
      </c>
      <c r="H51" s="254">
        <v>43495.5</v>
      </c>
      <c r="I51" s="251">
        <v>1</v>
      </c>
      <c r="J51" s="252">
        <v>0.85</v>
      </c>
      <c r="K51" s="253">
        <v>25279.95</v>
      </c>
      <c r="L51" s="253">
        <v>2787.56</v>
      </c>
      <c r="M51" s="253">
        <v>9603.2800000000007</v>
      </c>
      <c r="N51" s="401"/>
      <c r="O51" s="383"/>
      <c r="R51" s="59"/>
    </row>
    <row r="52" spans="1:18">
      <c r="A52" s="247">
        <v>47</v>
      </c>
      <c r="B52" s="73" t="s">
        <v>1604</v>
      </c>
      <c r="C52" s="76" t="s">
        <v>193</v>
      </c>
      <c r="D52" s="76" t="s">
        <v>194</v>
      </c>
      <c r="E52" s="77" t="s">
        <v>112</v>
      </c>
      <c r="F52" s="75">
        <v>97679.52</v>
      </c>
      <c r="G52" s="72">
        <v>131500</v>
      </c>
      <c r="H52" s="254">
        <v>43509.708333333336</v>
      </c>
      <c r="I52" s="251">
        <v>1</v>
      </c>
      <c r="J52" s="252">
        <v>0.87</v>
      </c>
      <c r="K52" s="253">
        <v>258.27999999999997</v>
      </c>
      <c r="L52" s="253">
        <v>6334.65</v>
      </c>
      <c r="M52" s="253">
        <v>124907.07</v>
      </c>
      <c r="N52" s="401"/>
      <c r="O52" s="383"/>
      <c r="R52" s="59"/>
    </row>
    <row r="53" spans="1:18" ht="45">
      <c r="A53" s="247">
        <v>48</v>
      </c>
      <c r="B53" s="73" t="s">
        <v>1605</v>
      </c>
      <c r="C53" s="76" t="s">
        <v>195</v>
      </c>
      <c r="D53" s="76" t="s">
        <v>196</v>
      </c>
      <c r="E53" s="77" t="s">
        <v>112</v>
      </c>
      <c r="F53" s="75">
        <v>125000</v>
      </c>
      <c r="G53" s="72">
        <v>125000.00000000001</v>
      </c>
      <c r="H53" s="254">
        <v>43577.708333333336</v>
      </c>
      <c r="I53" s="251">
        <v>1</v>
      </c>
      <c r="J53" s="252">
        <v>0.55000000000000004</v>
      </c>
      <c r="K53" s="253">
        <v>37105.03</v>
      </c>
      <c r="L53" s="253">
        <v>85801.409999999989</v>
      </c>
      <c r="M53" s="253">
        <v>2093.5600000000268</v>
      </c>
      <c r="N53" s="401"/>
      <c r="O53" s="383"/>
      <c r="R53" s="59"/>
    </row>
    <row r="54" spans="1:18" ht="45">
      <c r="A54" s="247">
        <v>49</v>
      </c>
      <c r="B54" s="73" t="s">
        <v>1606</v>
      </c>
      <c r="C54" s="76" t="s">
        <v>197</v>
      </c>
      <c r="D54" s="76" t="s">
        <v>198</v>
      </c>
      <c r="E54" s="77" t="s">
        <v>112</v>
      </c>
      <c r="F54" s="75">
        <v>317000</v>
      </c>
      <c r="G54" s="72">
        <v>400000</v>
      </c>
      <c r="H54" s="254">
        <v>43850.708333333336</v>
      </c>
      <c r="I54" s="251">
        <v>0.6</v>
      </c>
      <c r="J54" s="252">
        <v>0</v>
      </c>
      <c r="K54" s="253">
        <v>0</v>
      </c>
      <c r="L54" s="253">
        <v>0</v>
      </c>
      <c r="M54" s="253">
        <v>400000</v>
      </c>
      <c r="N54" s="401"/>
      <c r="O54" s="383"/>
      <c r="R54" s="59"/>
    </row>
    <row r="55" spans="1:18">
      <c r="A55" s="247">
        <v>50</v>
      </c>
      <c r="B55" s="73" t="s">
        <v>1607</v>
      </c>
      <c r="C55" s="76" t="s">
        <v>199</v>
      </c>
      <c r="D55" s="76" t="s">
        <v>200</v>
      </c>
      <c r="E55" s="77" t="s">
        <v>112</v>
      </c>
      <c r="F55" s="75">
        <v>68673.955499999996</v>
      </c>
      <c r="G55" s="72">
        <v>47557.96</v>
      </c>
      <c r="H55" s="254">
        <v>45173.5</v>
      </c>
      <c r="I55" s="251">
        <v>0.6</v>
      </c>
      <c r="J55" s="252">
        <v>0</v>
      </c>
      <c r="K55" s="253">
        <v>0</v>
      </c>
      <c r="L55" s="253">
        <v>11629.650000000001</v>
      </c>
      <c r="M55" s="253">
        <v>35928.31</v>
      </c>
      <c r="N55" s="401"/>
      <c r="O55" s="383"/>
      <c r="R55" s="59"/>
    </row>
    <row r="56" spans="1:18" ht="60">
      <c r="A56" s="247">
        <v>51</v>
      </c>
      <c r="B56" s="73" t="s">
        <v>1608</v>
      </c>
      <c r="C56" s="76" t="s">
        <v>201</v>
      </c>
      <c r="D56" s="76" t="s">
        <v>202</v>
      </c>
      <c r="E56" s="77" t="s">
        <v>112</v>
      </c>
      <c r="F56" s="75">
        <v>250000</v>
      </c>
      <c r="G56" s="72">
        <v>161570.84999999998</v>
      </c>
      <c r="H56" s="254">
        <v>44833</v>
      </c>
      <c r="I56" s="251">
        <v>0.3</v>
      </c>
      <c r="J56" s="252">
        <v>0</v>
      </c>
      <c r="K56" s="253">
        <v>4.6185277824406499E-14</v>
      </c>
      <c r="L56" s="253">
        <v>48673.03</v>
      </c>
      <c r="M56" s="253">
        <v>112897.81999999998</v>
      </c>
      <c r="N56" s="401"/>
      <c r="O56" s="383"/>
      <c r="R56" s="59"/>
    </row>
    <row r="57" spans="1:18" ht="60">
      <c r="A57" s="247">
        <v>52</v>
      </c>
      <c r="B57" s="73" t="s">
        <v>1609</v>
      </c>
      <c r="C57" s="76" t="s">
        <v>203</v>
      </c>
      <c r="D57" s="76" t="s">
        <v>204</v>
      </c>
      <c r="E57" s="77" t="s">
        <v>112</v>
      </c>
      <c r="F57" s="75">
        <v>10000</v>
      </c>
      <c r="G57" s="72">
        <v>115805.64</v>
      </c>
      <c r="H57" s="254">
        <v>43739</v>
      </c>
      <c r="I57" s="251">
        <v>0.3</v>
      </c>
      <c r="J57" s="252">
        <v>0</v>
      </c>
      <c r="K57" s="253">
        <v>96887</v>
      </c>
      <c r="L57" s="253">
        <v>6023.88</v>
      </c>
      <c r="M57" s="253">
        <v>12894.759999999998</v>
      </c>
      <c r="N57" s="401"/>
      <c r="O57" s="383"/>
      <c r="R57" s="59"/>
    </row>
    <row r="58" spans="1:18" ht="45">
      <c r="A58" s="247">
        <v>53</v>
      </c>
      <c r="B58" s="73" t="s">
        <v>1610</v>
      </c>
      <c r="C58" s="76" t="s">
        <v>205</v>
      </c>
      <c r="D58" s="76" t="s">
        <v>206</v>
      </c>
      <c r="E58" s="77" t="s">
        <v>112</v>
      </c>
      <c r="F58" s="75">
        <v>15000</v>
      </c>
      <c r="G58" s="72">
        <v>0</v>
      </c>
      <c r="H58" s="254">
        <v>43021</v>
      </c>
      <c r="I58" s="251">
        <v>1</v>
      </c>
      <c r="J58" s="252">
        <v>1</v>
      </c>
      <c r="K58" s="253">
        <v>0</v>
      </c>
      <c r="L58" s="253">
        <v>0</v>
      </c>
      <c r="M58" s="253">
        <v>0</v>
      </c>
      <c r="N58" s="401"/>
      <c r="O58" s="383"/>
      <c r="R58" s="59"/>
    </row>
    <row r="59" spans="1:18" ht="60">
      <c r="A59" s="247">
        <v>54</v>
      </c>
      <c r="B59" s="73" t="s">
        <v>1611</v>
      </c>
      <c r="C59" s="76" t="s">
        <v>207</v>
      </c>
      <c r="D59" s="76" t="s">
        <v>121</v>
      </c>
      <c r="E59" s="77" t="s">
        <v>112</v>
      </c>
      <c r="F59" s="75">
        <v>150000</v>
      </c>
      <c r="G59" s="72">
        <v>159302.38</v>
      </c>
      <c r="H59" s="254">
        <v>43421.708333333336</v>
      </c>
      <c r="I59" s="251">
        <v>1</v>
      </c>
      <c r="J59" s="252">
        <v>0.95</v>
      </c>
      <c r="K59" s="253">
        <v>2956.170000000001</v>
      </c>
      <c r="L59" s="253">
        <v>148274.13999999998</v>
      </c>
      <c r="M59" s="253">
        <v>8072.070000000007</v>
      </c>
      <c r="N59" s="401"/>
      <c r="O59" s="383"/>
      <c r="R59" s="59"/>
    </row>
    <row r="60" spans="1:18" ht="60">
      <c r="A60" s="247">
        <v>55</v>
      </c>
      <c r="B60" s="73" t="s">
        <v>1612</v>
      </c>
      <c r="C60" s="76" t="s">
        <v>208</v>
      </c>
      <c r="D60" s="76" t="s">
        <v>209</v>
      </c>
      <c r="E60" s="77" t="s">
        <v>112</v>
      </c>
      <c r="F60" s="75">
        <v>77399</v>
      </c>
      <c r="G60" s="72">
        <v>50771.05</v>
      </c>
      <c r="H60" s="254">
        <v>43276.708333333336</v>
      </c>
      <c r="I60" s="251">
        <v>1</v>
      </c>
      <c r="J60" s="252">
        <v>1</v>
      </c>
      <c r="K60" s="253">
        <v>2525.11</v>
      </c>
      <c r="L60" s="253">
        <v>15557.8</v>
      </c>
      <c r="M60" s="253">
        <v>32688.140000000003</v>
      </c>
      <c r="N60" s="401"/>
      <c r="O60" s="383"/>
      <c r="R60" s="59"/>
    </row>
    <row r="61" spans="1:18" ht="45">
      <c r="A61" s="247">
        <v>56</v>
      </c>
      <c r="B61" s="73" t="s">
        <v>1613</v>
      </c>
      <c r="C61" s="76" t="s">
        <v>210</v>
      </c>
      <c r="D61" s="76" t="s">
        <v>211</v>
      </c>
      <c r="E61" s="77" t="s">
        <v>112</v>
      </c>
      <c r="F61" s="75">
        <v>25000</v>
      </c>
      <c r="G61" s="72">
        <v>25000</v>
      </c>
      <c r="H61" s="254">
        <v>44851.708333333336</v>
      </c>
      <c r="I61" s="251">
        <v>0.3</v>
      </c>
      <c r="J61" s="252">
        <v>0</v>
      </c>
      <c r="K61" s="253">
        <v>25000</v>
      </c>
      <c r="L61" s="253">
        <v>0</v>
      </c>
      <c r="M61" s="253">
        <v>0</v>
      </c>
      <c r="N61" s="401"/>
      <c r="O61" s="383"/>
      <c r="R61" s="59"/>
    </row>
    <row r="62" spans="1:18">
      <c r="A62" s="247">
        <v>57</v>
      </c>
      <c r="B62" s="73" t="s">
        <v>1614</v>
      </c>
      <c r="C62" s="76" t="s">
        <v>212</v>
      </c>
      <c r="D62" s="76" t="s">
        <v>213</v>
      </c>
      <c r="E62" s="77" t="s">
        <v>112</v>
      </c>
      <c r="F62" s="75">
        <v>11625</v>
      </c>
      <c r="G62" s="72">
        <v>0</v>
      </c>
      <c r="H62" s="254">
        <v>43237.708333333336</v>
      </c>
      <c r="I62" s="251">
        <v>1</v>
      </c>
      <c r="J62" s="252">
        <v>1</v>
      </c>
      <c r="K62" s="253">
        <v>0</v>
      </c>
      <c r="L62" s="253">
        <v>0</v>
      </c>
      <c r="M62" s="253">
        <v>0</v>
      </c>
      <c r="N62" s="401"/>
      <c r="O62" s="383"/>
      <c r="R62" s="59"/>
    </row>
    <row r="63" spans="1:18" s="64" customFormat="1" ht="45">
      <c r="A63" s="247">
        <v>58</v>
      </c>
      <c r="B63" s="73" t="s">
        <v>1615</v>
      </c>
      <c r="C63" s="76" t="s">
        <v>214</v>
      </c>
      <c r="D63" s="76" t="s">
        <v>215</v>
      </c>
      <c r="E63" s="77" t="s">
        <v>112</v>
      </c>
      <c r="F63" s="75">
        <v>30000</v>
      </c>
      <c r="G63" s="72">
        <v>0</v>
      </c>
      <c r="H63" s="254">
        <v>43495.708333333336</v>
      </c>
      <c r="I63" s="251">
        <v>1</v>
      </c>
      <c r="J63" s="252">
        <v>0.95</v>
      </c>
      <c r="K63" s="253">
        <v>0</v>
      </c>
      <c r="L63" s="253">
        <v>0</v>
      </c>
      <c r="M63" s="253">
        <v>0</v>
      </c>
      <c r="N63" s="401"/>
      <c r="O63" s="383"/>
      <c r="P63" s="383"/>
      <c r="Q63" s="383"/>
    </row>
    <row r="64" spans="1:18">
      <c r="A64" s="247">
        <v>59</v>
      </c>
      <c r="B64" s="73" t="s">
        <v>1616</v>
      </c>
      <c r="C64" s="76" t="s">
        <v>216</v>
      </c>
      <c r="D64" s="76" t="s">
        <v>217</v>
      </c>
      <c r="E64" s="77" t="s">
        <v>112</v>
      </c>
      <c r="F64" s="75">
        <v>25000</v>
      </c>
      <c r="G64" s="72">
        <v>25851.919999999998</v>
      </c>
      <c r="H64" s="254">
        <v>42885.708333333336</v>
      </c>
      <c r="I64" s="251">
        <v>1</v>
      </c>
      <c r="J64" s="252">
        <v>1</v>
      </c>
      <c r="K64" s="253">
        <v>0</v>
      </c>
      <c r="L64" s="253">
        <v>5578.51</v>
      </c>
      <c r="M64" s="253">
        <v>20273.409999999996</v>
      </c>
      <c r="N64" s="401"/>
      <c r="O64" s="383"/>
      <c r="R64" s="59"/>
    </row>
    <row r="65" spans="1:18" ht="45">
      <c r="A65" s="247">
        <v>60</v>
      </c>
      <c r="B65" s="73" t="s">
        <v>1617</v>
      </c>
      <c r="C65" s="76" t="s">
        <v>218</v>
      </c>
      <c r="D65" s="76" t="s">
        <v>219</v>
      </c>
      <c r="E65" s="77" t="s">
        <v>112</v>
      </c>
      <c r="F65" s="75">
        <v>250000</v>
      </c>
      <c r="G65" s="72">
        <v>0</v>
      </c>
      <c r="H65" s="254">
        <v>43586</v>
      </c>
      <c r="I65" s="251">
        <v>1</v>
      </c>
      <c r="J65" s="252">
        <v>0.76</v>
      </c>
      <c r="K65" s="253">
        <v>0</v>
      </c>
      <c r="L65" s="253">
        <v>0</v>
      </c>
      <c r="M65" s="253">
        <v>0</v>
      </c>
      <c r="N65" s="401"/>
      <c r="O65" s="383"/>
      <c r="R65" s="59"/>
    </row>
    <row r="66" spans="1:18" ht="45">
      <c r="A66" s="247">
        <v>61</v>
      </c>
      <c r="B66" s="73" t="s">
        <v>1618</v>
      </c>
      <c r="C66" s="76" t="s">
        <v>220</v>
      </c>
      <c r="D66" s="76" t="s">
        <v>221</v>
      </c>
      <c r="E66" s="77" t="s">
        <v>112</v>
      </c>
      <c r="F66" s="75">
        <v>0</v>
      </c>
      <c r="G66" s="72">
        <v>702950</v>
      </c>
      <c r="H66" s="254">
        <v>43350</v>
      </c>
      <c r="I66" s="251">
        <v>1</v>
      </c>
      <c r="J66" s="251">
        <v>1</v>
      </c>
      <c r="K66" s="253">
        <v>4898.9900000000098</v>
      </c>
      <c r="L66" s="253">
        <v>673496.7699999999</v>
      </c>
      <c r="M66" s="253">
        <v>24554.240000000107</v>
      </c>
      <c r="N66" s="401"/>
      <c r="O66" s="383"/>
      <c r="R66" s="59"/>
    </row>
    <row r="67" spans="1:18" ht="45">
      <c r="A67" s="247">
        <v>62</v>
      </c>
      <c r="B67" s="73" t="s">
        <v>1619</v>
      </c>
      <c r="C67" s="76" t="s">
        <v>222</v>
      </c>
      <c r="D67" s="76" t="s">
        <v>223</v>
      </c>
      <c r="E67" s="77" t="s">
        <v>112</v>
      </c>
      <c r="F67" s="75">
        <v>0</v>
      </c>
      <c r="G67" s="72">
        <v>250028.28</v>
      </c>
      <c r="H67" s="254">
        <v>44246</v>
      </c>
      <c r="I67" s="251">
        <v>0.05</v>
      </c>
      <c r="J67" s="252">
        <v>0</v>
      </c>
      <c r="K67" s="253">
        <v>6018.58</v>
      </c>
      <c r="L67" s="253">
        <v>17671.400000000001</v>
      </c>
      <c r="M67" s="253">
        <v>226338.30000000002</v>
      </c>
      <c r="N67" s="401"/>
      <c r="O67" s="383"/>
      <c r="R67" s="59"/>
    </row>
    <row r="68" spans="1:18" ht="45">
      <c r="A68" s="247">
        <v>63</v>
      </c>
      <c r="B68" s="73" t="s">
        <v>1620</v>
      </c>
      <c r="C68" s="76" t="s">
        <v>224</v>
      </c>
      <c r="D68" s="76" t="s">
        <v>225</v>
      </c>
      <c r="E68" s="77" t="s">
        <v>112</v>
      </c>
      <c r="F68" s="75">
        <v>0</v>
      </c>
      <c r="G68" s="72">
        <v>1255021.1300000001</v>
      </c>
      <c r="H68" s="254">
        <v>44057.708333333336</v>
      </c>
      <c r="I68" s="251">
        <v>0.3</v>
      </c>
      <c r="J68" s="252">
        <v>0</v>
      </c>
      <c r="K68" s="253">
        <v>0</v>
      </c>
      <c r="L68" s="253">
        <v>19164.259999999998</v>
      </c>
      <c r="M68" s="253">
        <v>1235856.8700000001</v>
      </c>
      <c r="N68" s="401"/>
      <c r="O68" s="383"/>
      <c r="R68" s="59"/>
    </row>
    <row r="69" spans="1:18" ht="45">
      <c r="A69" s="247">
        <v>64</v>
      </c>
      <c r="B69" s="73" t="s">
        <v>1621</v>
      </c>
      <c r="C69" s="76" t="s">
        <v>226</v>
      </c>
      <c r="D69" s="76" t="s">
        <v>1622</v>
      </c>
      <c r="E69" s="77" t="s">
        <v>112</v>
      </c>
      <c r="F69" s="75">
        <v>0</v>
      </c>
      <c r="G69" s="72">
        <v>182208.56</v>
      </c>
      <c r="H69" s="254">
        <v>44211</v>
      </c>
      <c r="I69" s="251">
        <v>0.1</v>
      </c>
      <c r="J69" s="252">
        <v>0</v>
      </c>
      <c r="K69" s="253">
        <v>0</v>
      </c>
      <c r="L69" s="253">
        <v>1829.62</v>
      </c>
      <c r="M69" s="253">
        <v>180378.94</v>
      </c>
      <c r="N69" s="401"/>
      <c r="O69" s="383"/>
      <c r="R69" s="59"/>
    </row>
    <row r="70" spans="1:18" ht="45">
      <c r="A70" s="247">
        <v>65</v>
      </c>
      <c r="B70" s="73" t="s">
        <v>1623</v>
      </c>
      <c r="C70" s="76" t="s">
        <v>227</v>
      </c>
      <c r="D70" s="76" t="s">
        <v>228</v>
      </c>
      <c r="E70" s="77" t="s">
        <v>112</v>
      </c>
      <c r="F70" s="75">
        <v>0</v>
      </c>
      <c r="G70" s="72">
        <v>111973.09</v>
      </c>
      <c r="H70" s="254" t="s">
        <v>81</v>
      </c>
      <c r="I70" s="251">
        <v>1</v>
      </c>
      <c r="J70" s="252">
        <v>0.82</v>
      </c>
      <c r="K70" s="253">
        <v>46496</v>
      </c>
      <c r="L70" s="253">
        <v>65477.09</v>
      </c>
      <c r="M70" s="253">
        <v>0</v>
      </c>
      <c r="N70" s="401"/>
      <c r="O70" s="383"/>
      <c r="R70" s="59"/>
    </row>
    <row r="71" spans="1:18">
      <c r="A71" s="247">
        <v>66</v>
      </c>
      <c r="B71" s="73" t="s">
        <v>1624</v>
      </c>
      <c r="C71" s="76" t="s">
        <v>230</v>
      </c>
      <c r="D71" s="76" t="s">
        <v>231</v>
      </c>
      <c r="E71" s="77" t="s">
        <v>112</v>
      </c>
      <c r="F71" s="75">
        <v>0</v>
      </c>
      <c r="G71" s="72">
        <v>253356.69999999998</v>
      </c>
      <c r="H71" s="254">
        <v>44495</v>
      </c>
      <c r="I71" s="251">
        <v>0.1</v>
      </c>
      <c r="J71" s="252">
        <v>0</v>
      </c>
      <c r="K71" s="253">
        <v>145935.16</v>
      </c>
      <c r="L71" s="253">
        <v>15541.87</v>
      </c>
      <c r="M71" s="253">
        <v>91879.669999999984</v>
      </c>
      <c r="N71" s="401"/>
      <c r="O71" s="383"/>
      <c r="R71" s="59"/>
    </row>
    <row r="72" spans="1:18">
      <c r="A72" s="247">
        <v>67</v>
      </c>
      <c r="B72" s="73" t="s">
        <v>1625</v>
      </c>
      <c r="C72" s="76" t="s">
        <v>232</v>
      </c>
      <c r="D72" s="76" t="s">
        <v>233</v>
      </c>
      <c r="E72" s="77" t="s">
        <v>112</v>
      </c>
      <c r="F72" s="75">
        <v>0</v>
      </c>
      <c r="G72" s="72">
        <v>1692467.42</v>
      </c>
      <c r="H72" s="254">
        <v>43494</v>
      </c>
      <c r="I72" s="251">
        <v>1</v>
      </c>
      <c r="J72" s="252">
        <v>0.42</v>
      </c>
      <c r="K72" s="253">
        <v>1119148.72</v>
      </c>
      <c r="L72" s="253">
        <v>45293.749999999993</v>
      </c>
      <c r="M72" s="253">
        <v>528024.94999999995</v>
      </c>
      <c r="N72" s="401"/>
      <c r="O72" s="383"/>
      <c r="R72" s="59"/>
    </row>
    <row r="73" spans="1:18">
      <c r="A73" s="247">
        <v>68</v>
      </c>
      <c r="B73" s="73" t="s">
        <v>1626</v>
      </c>
      <c r="C73" s="76" t="s">
        <v>234</v>
      </c>
      <c r="D73" s="76" t="s">
        <v>235</v>
      </c>
      <c r="E73" s="77" t="s">
        <v>112</v>
      </c>
      <c r="F73" s="75">
        <v>0</v>
      </c>
      <c r="G73" s="72">
        <v>121000</v>
      </c>
      <c r="H73" s="254">
        <v>43820</v>
      </c>
      <c r="I73" s="251" t="s">
        <v>81</v>
      </c>
      <c r="J73" s="252">
        <v>0</v>
      </c>
      <c r="K73" s="253">
        <v>0</v>
      </c>
      <c r="L73" s="253">
        <v>27360</v>
      </c>
      <c r="M73" s="253">
        <v>93640</v>
      </c>
      <c r="N73" s="401"/>
      <c r="O73" s="383"/>
      <c r="R73" s="59"/>
    </row>
    <row r="74" spans="1:18" ht="45">
      <c r="A74" s="247">
        <v>69</v>
      </c>
      <c r="B74" s="256" t="s">
        <v>1831</v>
      </c>
      <c r="C74" s="76" t="s">
        <v>1832</v>
      </c>
      <c r="D74" s="76" t="s">
        <v>1833</v>
      </c>
      <c r="E74" s="77" t="s">
        <v>112</v>
      </c>
      <c r="F74" s="75">
        <v>0</v>
      </c>
      <c r="G74" s="72">
        <v>1031960.49</v>
      </c>
      <c r="H74" s="254" t="s">
        <v>243</v>
      </c>
      <c r="I74" s="405">
        <v>1</v>
      </c>
      <c r="J74" s="252">
        <v>0</v>
      </c>
      <c r="K74" s="253">
        <v>0</v>
      </c>
      <c r="L74" s="253">
        <v>0</v>
      </c>
      <c r="M74" s="253">
        <v>1031960.5</v>
      </c>
      <c r="N74" s="401" t="s">
        <v>229</v>
      </c>
      <c r="O74" s="383"/>
      <c r="R74" s="59"/>
    </row>
    <row r="75" spans="1:18">
      <c r="A75" s="247">
        <v>70</v>
      </c>
      <c r="B75" s="256" t="s">
        <v>1834</v>
      </c>
      <c r="C75" s="76" t="s">
        <v>1835</v>
      </c>
      <c r="D75" s="76" t="s">
        <v>1836</v>
      </c>
      <c r="E75" s="77" t="s">
        <v>112</v>
      </c>
      <c r="F75" s="75">
        <v>0</v>
      </c>
      <c r="G75" s="72">
        <v>275500</v>
      </c>
      <c r="H75" s="254">
        <v>44021</v>
      </c>
      <c r="I75" s="251">
        <v>0.6</v>
      </c>
      <c r="J75" s="252">
        <v>0</v>
      </c>
      <c r="K75" s="253">
        <v>75445</v>
      </c>
      <c r="L75" s="253">
        <v>19.23</v>
      </c>
      <c r="M75" s="253">
        <v>200035.77</v>
      </c>
      <c r="N75" s="401" t="s">
        <v>229</v>
      </c>
      <c r="O75" s="383"/>
      <c r="R75" s="59"/>
    </row>
    <row r="76" spans="1:18">
      <c r="A76" s="247">
        <v>71</v>
      </c>
      <c r="B76" s="73" t="s">
        <v>1627</v>
      </c>
      <c r="C76" s="76" t="s">
        <v>236</v>
      </c>
      <c r="D76" s="76" t="s">
        <v>1837</v>
      </c>
      <c r="E76" s="77" t="s">
        <v>112</v>
      </c>
      <c r="F76" s="75">
        <v>6274215</v>
      </c>
      <c r="G76" s="72">
        <v>6289318.54</v>
      </c>
      <c r="H76" s="254">
        <v>44459</v>
      </c>
      <c r="I76" s="251">
        <v>0.6</v>
      </c>
      <c r="J76" s="252">
        <v>0</v>
      </c>
      <c r="K76" s="253">
        <v>70117.100000000006</v>
      </c>
      <c r="L76" s="253">
        <v>17814.28</v>
      </c>
      <c r="M76" s="253">
        <v>6201387.1600000001</v>
      </c>
      <c r="N76" s="401"/>
      <c r="O76" s="383"/>
      <c r="R76" s="59"/>
    </row>
    <row r="77" spans="1:18" ht="60.75">
      <c r="A77" s="247">
        <v>72</v>
      </c>
      <c r="B77" s="73" t="s">
        <v>1628</v>
      </c>
      <c r="C77" s="76" t="s">
        <v>237</v>
      </c>
      <c r="D77" s="76" t="s">
        <v>1838</v>
      </c>
      <c r="E77" s="77" t="s">
        <v>112</v>
      </c>
      <c r="F77" s="75">
        <v>17031700</v>
      </c>
      <c r="G77" s="72">
        <v>15560781.800000001</v>
      </c>
      <c r="H77" s="254">
        <v>44099</v>
      </c>
      <c r="I77" s="251">
        <v>0.6</v>
      </c>
      <c r="J77" s="252">
        <v>0</v>
      </c>
      <c r="K77" s="253">
        <v>445141.53</v>
      </c>
      <c r="L77" s="253">
        <v>66131.73000000001</v>
      </c>
      <c r="M77" s="253">
        <v>15049508.540000001</v>
      </c>
      <c r="N77" s="401"/>
      <c r="O77" s="383"/>
      <c r="R77" s="59"/>
    </row>
    <row r="78" spans="1:18" ht="60.75">
      <c r="A78" s="247">
        <v>73</v>
      </c>
      <c r="B78" s="73" t="s">
        <v>1629</v>
      </c>
      <c r="C78" s="76" t="s">
        <v>238</v>
      </c>
      <c r="D78" s="76" t="s">
        <v>1839</v>
      </c>
      <c r="E78" s="77" t="s">
        <v>112</v>
      </c>
      <c r="F78" s="75">
        <v>2481400</v>
      </c>
      <c r="G78" s="72">
        <v>861384.69</v>
      </c>
      <c r="H78" s="254">
        <v>44050</v>
      </c>
      <c r="I78" s="251">
        <v>0.6</v>
      </c>
      <c r="J78" s="252">
        <v>0</v>
      </c>
      <c r="K78" s="253">
        <v>123750</v>
      </c>
      <c r="L78" s="253">
        <v>38857.040000000001</v>
      </c>
      <c r="M78" s="253">
        <v>698777.64999999991</v>
      </c>
      <c r="N78" s="401"/>
      <c r="O78" s="383"/>
      <c r="R78" s="59"/>
    </row>
    <row r="79" spans="1:18" ht="60.75">
      <c r="A79" s="247">
        <v>74</v>
      </c>
      <c r="B79" s="73" t="s">
        <v>1630</v>
      </c>
      <c r="C79" s="76" t="s">
        <v>239</v>
      </c>
      <c r="D79" s="76" t="s">
        <v>1840</v>
      </c>
      <c r="E79" s="77" t="s">
        <v>112</v>
      </c>
      <c r="F79" s="75">
        <v>1632000</v>
      </c>
      <c r="G79" s="72">
        <v>178437.77</v>
      </c>
      <c r="H79" s="254">
        <v>43783</v>
      </c>
      <c r="I79" s="251">
        <v>1</v>
      </c>
      <c r="J79" s="252">
        <v>0</v>
      </c>
      <c r="K79" s="253">
        <v>32605</v>
      </c>
      <c r="L79" s="253">
        <v>6677.0999999999995</v>
      </c>
      <c r="M79" s="253">
        <v>139155.66999999998</v>
      </c>
      <c r="N79" s="401"/>
      <c r="O79" s="383"/>
      <c r="R79" s="59"/>
    </row>
    <row r="80" spans="1:18" ht="60">
      <c r="A80" s="247">
        <v>75</v>
      </c>
      <c r="B80" s="73" t="s">
        <v>1631</v>
      </c>
      <c r="C80" s="76" t="s">
        <v>240</v>
      </c>
      <c r="D80" s="76" t="s">
        <v>1841</v>
      </c>
      <c r="E80" s="77" t="s">
        <v>112</v>
      </c>
      <c r="F80" s="75">
        <v>157950</v>
      </c>
      <c r="G80" s="72">
        <v>11764.24</v>
      </c>
      <c r="H80" s="254">
        <v>43983</v>
      </c>
      <c r="I80" s="251">
        <v>1</v>
      </c>
      <c r="J80" s="252">
        <v>0</v>
      </c>
      <c r="K80" s="253">
        <v>0</v>
      </c>
      <c r="L80" s="253">
        <v>3099.6800000000003</v>
      </c>
      <c r="M80" s="253">
        <v>8664.56</v>
      </c>
      <c r="N80" s="401"/>
      <c r="O80" s="383"/>
      <c r="R80" s="59"/>
    </row>
    <row r="81" spans="1:18" ht="45.75">
      <c r="A81" s="247">
        <v>76</v>
      </c>
      <c r="B81" s="73" t="s">
        <v>1632</v>
      </c>
      <c r="C81" s="76" t="s">
        <v>241</v>
      </c>
      <c r="D81" s="76" t="s">
        <v>1842</v>
      </c>
      <c r="E81" s="77" t="s">
        <v>112</v>
      </c>
      <c r="F81" s="75">
        <v>1660500</v>
      </c>
      <c r="G81" s="72">
        <v>63107.25</v>
      </c>
      <c r="H81" s="254">
        <v>44333</v>
      </c>
      <c r="I81" s="251">
        <v>0.6</v>
      </c>
      <c r="J81" s="252">
        <v>0</v>
      </c>
      <c r="K81" s="253">
        <v>0</v>
      </c>
      <c r="L81" s="253">
        <v>8800.2299999999977</v>
      </c>
      <c r="M81" s="253">
        <v>54307.020000000004</v>
      </c>
      <c r="N81" s="401"/>
      <c r="O81" s="383"/>
      <c r="R81" s="59"/>
    </row>
    <row r="82" spans="1:18" ht="75.75">
      <c r="A82" s="247">
        <v>77</v>
      </c>
      <c r="B82" s="73" t="s">
        <v>1633</v>
      </c>
      <c r="C82" s="76" t="s">
        <v>242</v>
      </c>
      <c r="D82" s="76" t="s">
        <v>1843</v>
      </c>
      <c r="E82" s="77" t="s">
        <v>112</v>
      </c>
      <c r="F82" s="75">
        <v>4286250</v>
      </c>
      <c r="G82" s="72">
        <v>64355.66</v>
      </c>
      <c r="H82" s="254">
        <v>43382</v>
      </c>
      <c r="I82" s="251">
        <v>1</v>
      </c>
      <c r="J82" s="252">
        <v>1</v>
      </c>
      <c r="K82" s="253">
        <v>0</v>
      </c>
      <c r="L82" s="253">
        <v>41720.1</v>
      </c>
      <c r="M82" s="253">
        <v>22635.560000000005</v>
      </c>
      <c r="N82" s="401"/>
      <c r="O82" s="383"/>
      <c r="R82" s="59"/>
    </row>
    <row r="83" spans="1:18" ht="45.75">
      <c r="A83" s="247">
        <v>78</v>
      </c>
      <c r="B83" s="73" t="s">
        <v>243</v>
      </c>
      <c r="C83" s="76" t="s">
        <v>244</v>
      </c>
      <c r="D83" s="76" t="s">
        <v>1844</v>
      </c>
      <c r="E83" s="77" t="s">
        <v>112</v>
      </c>
      <c r="F83" s="75">
        <v>977000</v>
      </c>
      <c r="G83" s="72">
        <v>0</v>
      </c>
      <c r="H83" s="254" t="s">
        <v>81</v>
      </c>
      <c r="I83" s="251">
        <v>1</v>
      </c>
      <c r="J83" s="252">
        <v>0</v>
      </c>
      <c r="K83" s="253">
        <v>0</v>
      </c>
      <c r="L83" s="253">
        <v>0</v>
      </c>
      <c r="M83" s="253">
        <v>0</v>
      </c>
      <c r="N83" s="401"/>
      <c r="O83" s="383"/>
      <c r="R83" s="59"/>
    </row>
    <row r="84" spans="1:18" ht="45.75">
      <c r="A84" s="247">
        <v>79</v>
      </c>
      <c r="B84" s="73" t="s">
        <v>1634</v>
      </c>
      <c r="C84" s="76" t="s">
        <v>245</v>
      </c>
      <c r="D84" s="76" t="s">
        <v>1845</v>
      </c>
      <c r="E84" s="77" t="s">
        <v>112</v>
      </c>
      <c r="F84" s="75">
        <v>8729250</v>
      </c>
      <c r="G84" s="72">
        <v>3457618.5700000003</v>
      </c>
      <c r="H84" s="254">
        <v>43822</v>
      </c>
      <c r="I84" s="251">
        <v>1</v>
      </c>
      <c r="J84" s="252">
        <v>0</v>
      </c>
      <c r="K84" s="253">
        <v>188566.55</v>
      </c>
      <c r="L84" s="253">
        <v>32251.020000000004</v>
      </c>
      <c r="M84" s="253">
        <v>3236801.0000000005</v>
      </c>
      <c r="N84" s="401"/>
      <c r="O84" s="383"/>
      <c r="R84" s="59"/>
    </row>
    <row r="85" spans="1:18">
      <c r="A85" s="247">
        <v>80</v>
      </c>
      <c r="B85" s="73" t="s">
        <v>243</v>
      </c>
      <c r="C85" s="76" t="s">
        <v>246</v>
      </c>
      <c r="D85" s="76" t="s">
        <v>1846</v>
      </c>
      <c r="E85" s="77" t="s">
        <v>112</v>
      </c>
      <c r="F85" s="75">
        <v>300000</v>
      </c>
      <c r="G85" s="72">
        <v>0</v>
      </c>
      <c r="H85" s="254" t="s">
        <v>81</v>
      </c>
      <c r="I85" s="251" t="s">
        <v>81</v>
      </c>
      <c r="J85" s="252">
        <v>0</v>
      </c>
      <c r="K85" s="253">
        <v>0</v>
      </c>
      <c r="L85" s="253">
        <v>0</v>
      </c>
      <c r="M85" s="253">
        <v>0</v>
      </c>
      <c r="N85" s="401"/>
      <c r="O85" s="383"/>
      <c r="R85" s="59"/>
    </row>
    <row r="86" spans="1:18">
      <c r="A86" s="247">
        <v>81</v>
      </c>
      <c r="B86" s="73" t="s">
        <v>1635</v>
      </c>
      <c r="C86" s="76" t="s">
        <v>246</v>
      </c>
      <c r="D86" s="76" t="s">
        <v>1847</v>
      </c>
      <c r="E86" s="77" t="s">
        <v>112</v>
      </c>
      <c r="F86" s="75">
        <v>0</v>
      </c>
      <c r="G86" s="72">
        <v>30000</v>
      </c>
      <c r="H86" s="254" t="s">
        <v>81</v>
      </c>
      <c r="I86" s="251" t="s">
        <v>81</v>
      </c>
      <c r="J86" s="252">
        <v>0</v>
      </c>
      <c r="K86" s="253">
        <v>0</v>
      </c>
      <c r="L86" s="253">
        <v>0</v>
      </c>
      <c r="M86" s="253">
        <v>30000</v>
      </c>
      <c r="N86" s="401"/>
      <c r="O86" s="383"/>
      <c r="R86" s="59"/>
    </row>
    <row r="87" spans="1:18">
      <c r="A87" s="247">
        <v>82</v>
      </c>
      <c r="B87" s="73" t="s">
        <v>1636</v>
      </c>
      <c r="C87" s="76" t="s">
        <v>246</v>
      </c>
      <c r="D87" s="76" t="s">
        <v>1848</v>
      </c>
      <c r="E87" s="77" t="s">
        <v>112</v>
      </c>
      <c r="F87" s="75">
        <v>0</v>
      </c>
      <c r="G87" s="72">
        <v>41000</v>
      </c>
      <c r="H87" s="254" t="s">
        <v>81</v>
      </c>
      <c r="I87" s="251" t="s">
        <v>81</v>
      </c>
      <c r="J87" s="252">
        <v>0.46</v>
      </c>
      <c r="K87" s="253">
        <v>0</v>
      </c>
      <c r="L87" s="253">
        <v>18830</v>
      </c>
      <c r="M87" s="253">
        <v>22170</v>
      </c>
      <c r="N87" s="401"/>
      <c r="O87" s="383"/>
      <c r="R87" s="59"/>
    </row>
    <row r="88" spans="1:18">
      <c r="A88" s="247">
        <v>83</v>
      </c>
      <c r="B88" s="256" t="s">
        <v>1849</v>
      </c>
      <c r="C88" s="76" t="s">
        <v>246</v>
      </c>
      <c r="D88" s="76" t="s">
        <v>1850</v>
      </c>
      <c r="E88" s="77" t="s">
        <v>112</v>
      </c>
      <c r="F88" s="75">
        <v>0</v>
      </c>
      <c r="G88" s="72">
        <v>108000</v>
      </c>
      <c r="H88" s="254" t="s">
        <v>81</v>
      </c>
      <c r="I88" s="251" t="s">
        <v>81</v>
      </c>
      <c r="J88" s="252">
        <v>0.34902777777777777</v>
      </c>
      <c r="K88" s="253">
        <v>0</v>
      </c>
      <c r="L88" s="253">
        <v>37695</v>
      </c>
      <c r="M88" s="253">
        <v>70305</v>
      </c>
      <c r="N88" s="401" t="s">
        <v>229</v>
      </c>
      <c r="O88" s="383"/>
      <c r="R88" s="59"/>
    </row>
    <row r="89" spans="1:18" ht="45.75">
      <c r="A89" s="247">
        <v>84</v>
      </c>
      <c r="B89" s="73" t="s">
        <v>1637</v>
      </c>
      <c r="C89" s="76" t="s">
        <v>247</v>
      </c>
      <c r="D89" s="76" t="s">
        <v>1851</v>
      </c>
      <c r="E89" s="77" t="s">
        <v>112</v>
      </c>
      <c r="F89" s="75">
        <v>4164700</v>
      </c>
      <c r="G89" s="72">
        <v>4092501.01</v>
      </c>
      <c r="H89" s="254">
        <v>43944</v>
      </c>
      <c r="I89" s="251">
        <v>0.6</v>
      </c>
      <c r="J89" s="252">
        <v>0</v>
      </c>
      <c r="K89" s="253">
        <v>66904</v>
      </c>
      <c r="L89" s="253">
        <v>27393.000000000004</v>
      </c>
      <c r="M89" s="253">
        <v>3998204.01</v>
      </c>
      <c r="N89" s="401"/>
      <c r="O89" s="383"/>
      <c r="R89" s="59"/>
    </row>
    <row r="90" spans="1:18" ht="45">
      <c r="A90" s="247">
        <v>85</v>
      </c>
      <c r="B90" s="73" t="s">
        <v>243</v>
      </c>
      <c r="C90" s="76" t="s">
        <v>248</v>
      </c>
      <c r="D90" s="76" t="s">
        <v>1638</v>
      </c>
      <c r="E90" s="77" t="s">
        <v>112</v>
      </c>
      <c r="F90" s="75">
        <v>813600</v>
      </c>
      <c r="G90" s="72">
        <v>15277</v>
      </c>
      <c r="H90" s="254" t="s">
        <v>81</v>
      </c>
      <c r="I90" s="251" t="s">
        <v>81</v>
      </c>
      <c r="J90" s="252">
        <v>0</v>
      </c>
      <c r="K90" s="253">
        <v>0</v>
      </c>
      <c r="L90" s="253">
        <v>0</v>
      </c>
      <c r="M90" s="253">
        <v>15277</v>
      </c>
      <c r="N90" s="401"/>
      <c r="O90" s="383"/>
      <c r="R90" s="59"/>
    </row>
    <row r="91" spans="1:18">
      <c r="A91" s="247">
        <v>86</v>
      </c>
      <c r="B91" s="73" t="s">
        <v>1639</v>
      </c>
      <c r="C91" s="76" t="s">
        <v>249</v>
      </c>
      <c r="D91" s="76" t="s">
        <v>1640</v>
      </c>
      <c r="E91" s="77" t="s">
        <v>112</v>
      </c>
      <c r="F91" s="75">
        <v>0</v>
      </c>
      <c r="G91" s="72">
        <v>317723.87</v>
      </c>
      <c r="H91" s="254">
        <v>44763</v>
      </c>
      <c r="I91" s="251">
        <v>0.1</v>
      </c>
      <c r="J91" s="252">
        <v>0</v>
      </c>
      <c r="K91" s="253">
        <v>288056.40000000002</v>
      </c>
      <c r="L91" s="253">
        <v>2911.86</v>
      </c>
      <c r="M91" s="253">
        <v>26755.609999999971</v>
      </c>
      <c r="N91" s="401"/>
      <c r="O91" s="383"/>
      <c r="R91" s="59"/>
    </row>
    <row r="92" spans="1:18" ht="75">
      <c r="A92" s="247">
        <v>87</v>
      </c>
      <c r="B92" s="73" t="s">
        <v>1641</v>
      </c>
      <c r="C92" s="76" t="s">
        <v>250</v>
      </c>
      <c r="D92" s="76" t="s">
        <v>1642</v>
      </c>
      <c r="E92" s="77" t="s">
        <v>112</v>
      </c>
      <c r="F92" s="75">
        <v>0</v>
      </c>
      <c r="G92" s="72">
        <v>1253077.75</v>
      </c>
      <c r="H92" s="254">
        <v>44334.5</v>
      </c>
      <c r="I92" s="251">
        <v>0.3</v>
      </c>
      <c r="J92" s="252">
        <v>0</v>
      </c>
      <c r="K92" s="253">
        <v>66296.210000000006</v>
      </c>
      <c r="L92" s="253">
        <v>156554.62999999995</v>
      </c>
      <c r="M92" s="253">
        <v>1030226.9100000001</v>
      </c>
      <c r="N92" s="401"/>
      <c r="O92" s="383"/>
      <c r="R92" s="59"/>
    </row>
    <row r="93" spans="1:18">
      <c r="A93" s="247">
        <v>88</v>
      </c>
      <c r="B93" s="73" t="s">
        <v>1643</v>
      </c>
      <c r="C93" s="76" t="s">
        <v>251</v>
      </c>
      <c r="D93" s="76" t="s">
        <v>1644</v>
      </c>
      <c r="E93" s="77" t="s">
        <v>112</v>
      </c>
      <c r="F93" s="75">
        <v>0</v>
      </c>
      <c r="G93" s="72">
        <v>303911.27</v>
      </c>
      <c r="H93" s="254">
        <v>43823</v>
      </c>
      <c r="I93" s="251">
        <v>0.1</v>
      </c>
      <c r="J93" s="252">
        <v>0.15</v>
      </c>
      <c r="K93" s="253">
        <v>41831.83</v>
      </c>
      <c r="L93" s="253">
        <v>44860.37000000001</v>
      </c>
      <c r="M93" s="253">
        <v>217219.07</v>
      </c>
      <c r="N93" s="401"/>
      <c r="O93" s="383"/>
      <c r="R93" s="59"/>
    </row>
    <row r="94" spans="1:18" ht="90">
      <c r="A94" s="247">
        <v>89</v>
      </c>
      <c r="B94" s="73" t="s">
        <v>1645</v>
      </c>
      <c r="C94" s="76" t="s">
        <v>252</v>
      </c>
      <c r="D94" s="76" t="s">
        <v>1646</v>
      </c>
      <c r="E94" s="77" t="s">
        <v>112</v>
      </c>
      <c r="F94" s="75">
        <v>0</v>
      </c>
      <c r="G94" s="72">
        <v>1805031.72</v>
      </c>
      <c r="H94" s="254">
        <v>44034</v>
      </c>
      <c r="I94" s="251">
        <v>0.6</v>
      </c>
      <c r="J94" s="252">
        <v>0</v>
      </c>
      <c r="K94" s="253">
        <v>157732.46</v>
      </c>
      <c r="L94" s="253">
        <v>97890.36</v>
      </c>
      <c r="M94" s="253">
        <v>1549408.9</v>
      </c>
      <c r="N94" s="401"/>
      <c r="O94" s="383"/>
      <c r="R94" s="59"/>
    </row>
    <row r="95" spans="1:18" ht="60">
      <c r="A95" s="247">
        <v>90</v>
      </c>
      <c r="B95" s="73" t="s">
        <v>1647</v>
      </c>
      <c r="C95" s="76" t="s">
        <v>253</v>
      </c>
      <c r="D95" s="76" t="s">
        <v>1648</v>
      </c>
      <c r="E95" s="77" t="s">
        <v>112</v>
      </c>
      <c r="F95" s="75">
        <v>0</v>
      </c>
      <c r="G95" s="72">
        <v>123830.23000000001</v>
      </c>
      <c r="H95" s="254" t="s">
        <v>81</v>
      </c>
      <c r="I95" s="251" t="s">
        <v>81</v>
      </c>
      <c r="J95" s="252">
        <v>1</v>
      </c>
      <c r="K95" s="253">
        <v>6.8212102632969598E-13</v>
      </c>
      <c r="L95" s="253">
        <v>123830.23000000001</v>
      </c>
      <c r="M95" s="253">
        <v>0</v>
      </c>
      <c r="N95" s="401"/>
      <c r="O95" s="406"/>
      <c r="R95" s="59"/>
    </row>
    <row r="96" spans="1:18" ht="45">
      <c r="A96" s="247">
        <v>91</v>
      </c>
      <c r="B96" s="73" t="s">
        <v>1649</v>
      </c>
      <c r="C96" s="76" t="s">
        <v>253</v>
      </c>
      <c r="D96" s="76" t="s">
        <v>1650</v>
      </c>
      <c r="E96" s="77" t="s">
        <v>112</v>
      </c>
      <c r="F96" s="75">
        <v>0</v>
      </c>
      <c r="G96" s="72">
        <v>58714.25</v>
      </c>
      <c r="H96" s="254" t="s">
        <v>81</v>
      </c>
      <c r="I96" s="251" t="s">
        <v>81</v>
      </c>
      <c r="J96" s="252">
        <v>1</v>
      </c>
      <c r="K96" s="253">
        <v>0</v>
      </c>
      <c r="L96" s="253">
        <v>58714.25</v>
      </c>
      <c r="M96" s="253">
        <v>0</v>
      </c>
      <c r="N96" s="401"/>
      <c r="O96" s="383"/>
      <c r="R96" s="59"/>
    </row>
    <row r="97" spans="1:18" ht="75">
      <c r="A97" s="247">
        <v>92</v>
      </c>
      <c r="B97" s="73" t="s">
        <v>1651</v>
      </c>
      <c r="C97" s="76" t="s">
        <v>254</v>
      </c>
      <c r="D97" s="76" t="s">
        <v>1652</v>
      </c>
      <c r="E97" s="77" t="s">
        <v>112</v>
      </c>
      <c r="F97" s="75">
        <v>0</v>
      </c>
      <c r="G97" s="72">
        <v>981859.89999999991</v>
      </c>
      <c r="H97" s="254">
        <v>44007.708333333336</v>
      </c>
      <c r="I97" s="251">
        <v>0.3</v>
      </c>
      <c r="J97" s="252">
        <v>0</v>
      </c>
      <c r="K97" s="253">
        <v>160711.46999999997</v>
      </c>
      <c r="L97" s="253">
        <v>75053.64</v>
      </c>
      <c r="M97" s="253">
        <v>746094.78999999992</v>
      </c>
      <c r="N97" s="401"/>
      <c r="O97" s="383"/>
      <c r="R97" s="59"/>
    </row>
    <row r="98" spans="1:18" ht="45">
      <c r="A98" s="247">
        <v>93</v>
      </c>
      <c r="B98" s="73" t="s">
        <v>1653</v>
      </c>
      <c r="C98" s="76" t="s">
        <v>255</v>
      </c>
      <c r="D98" s="76" t="s">
        <v>1654</v>
      </c>
      <c r="E98" s="77" t="s">
        <v>112</v>
      </c>
      <c r="F98" s="75">
        <v>0</v>
      </c>
      <c r="G98" s="72">
        <v>127375.29000000001</v>
      </c>
      <c r="H98" s="254" t="s">
        <v>81</v>
      </c>
      <c r="I98" s="251" t="s">
        <v>81</v>
      </c>
      <c r="J98" s="252">
        <v>1</v>
      </c>
      <c r="K98" s="253">
        <v>4.6895820560166602E-13</v>
      </c>
      <c r="L98" s="253">
        <v>127375.29000000001</v>
      </c>
      <c r="M98" s="253">
        <v>0</v>
      </c>
      <c r="N98" s="401"/>
      <c r="O98" s="383"/>
      <c r="R98" s="59"/>
    </row>
    <row r="99" spans="1:18" ht="105">
      <c r="A99" s="247">
        <v>94</v>
      </c>
      <c r="B99" s="73" t="s">
        <v>1655</v>
      </c>
      <c r="C99" s="76" t="s">
        <v>256</v>
      </c>
      <c r="D99" s="76" t="s">
        <v>1656</v>
      </c>
      <c r="E99" s="77" t="s">
        <v>112</v>
      </c>
      <c r="F99" s="75">
        <v>0</v>
      </c>
      <c r="G99" s="72">
        <v>645860.02</v>
      </c>
      <c r="H99" s="254">
        <v>43404.708333333336</v>
      </c>
      <c r="I99" s="251">
        <v>1</v>
      </c>
      <c r="J99" s="252">
        <v>0.98</v>
      </c>
      <c r="K99" s="253">
        <v>48589.479999999996</v>
      </c>
      <c r="L99" s="253">
        <v>536777.10999999987</v>
      </c>
      <c r="M99" s="253">
        <v>60493.430000000168</v>
      </c>
      <c r="N99" s="401"/>
      <c r="O99" s="383"/>
      <c r="R99" s="59"/>
    </row>
    <row r="100" spans="1:18" ht="75">
      <c r="A100" s="247">
        <v>95</v>
      </c>
      <c r="B100" s="73" t="s">
        <v>1657</v>
      </c>
      <c r="C100" s="76" t="s">
        <v>257</v>
      </c>
      <c r="D100" s="76" t="s">
        <v>1658</v>
      </c>
      <c r="E100" s="77" t="s">
        <v>112</v>
      </c>
      <c r="F100" s="75">
        <v>0</v>
      </c>
      <c r="G100" s="72">
        <v>194594.22999999998</v>
      </c>
      <c r="H100" s="254">
        <v>43194</v>
      </c>
      <c r="I100" s="251" t="s">
        <v>81</v>
      </c>
      <c r="J100" s="252">
        <v>1</v>
      </c>
      <c r="K100" s="253">
        <v>-1.8189894035458561E-12</v>
      </c>
      <c r="L100" s="253">
        <v>194594.22999999998</v>
      </c>
      <c r="M100" s="253">
        <v>0</v>
      </c>
      <c r="N100" s="401"/>
      <c r="O100" s="383"/>
      <c r="R100" s="59"/>
    </row>
    <row r="101" spans="1:18" ht="45">
      <c r="A101" s="247">
        <v>96</v>
      </c>
      <c r="B101" s="73" t="s">
        <v>1659</v>
      </c>
      <c r="C101" s="76" t="s">
        <v>258</v>
      </c>
      <c r="D101" s="76" t="s">
        <v>1660</v>
      </c>
      <c r="E101" s="77" t="s">
        <v>112</v>
      </c>
      <c r="F101" s="75">
        <v>0</v>
      </c>
      <c r="G101" s="72">
        <v>150000</v>
      </c>
      <c r="H101" s="254">
        <v>43193.708333333336</v>
      </c>
      <c r="I101" s="251" t="s">
        <v>81</v>
      </c>
      <c r="J101" s="252">
        <v>1</v>
      </c>
      <c r="K101" s="253">
        <v>0</v>
      </c>
      <c r="L101" s="253">
        <v>123423.08</v>
      </c>
      <c r="M101" s="253">
        <v>26576.92</v>
      </c>
      <c r="N101" s="401"/>
      <c r="O101" s="383"/>
      <c r="R101" s="59"/>
    </row>
    <row r="102" spans="1:18">
      <c r="A102" s="247">
        <v>97</v>
      </c>
      <c r="B102" s="73" t="s">
        <v>1661</v>
      </c>
      <c r="C102" s="76" t="s">
        <v>259</v>
      </c>
      <c r="D102" s="76" t="s">
        <v>1662</v>
      </c>
      <c r="E102" s="77" t="s">
        <v>112</v>
      </c>
      <c r="F102" s="75">
        <v>0</v>
      </c>
      <c r="G102" s="72">
        <v>5416.8</v>
      </c>
      <c r="H102" s="254" t="s">
        <v>81</v>
      </c>
      <c r="I102" s="251" t="s">
        <v>81</v>
      </c>
      <c r="J102" s="251">
        <v>1</v>
      </c>
      <c r="K102" s="253">
        <v>0</v>
      </c>
      <c r="L102" s="253">
        <v>5396.1</v>
      </c>
      <c r="M102" s="253">
        <v>20.699999999999818</v>
      </c>
      <c r="N102" s="401"/>
      <c r="O102" s="383"/>
      <c r="R102" s="59"/>
    </row>
    <row r="103" spans="1:18" ht="75">
      <c r="A103" s="247">
        <v>98</v>
      </c>
      <c r="B103" s="73" t="s">
        <v>1663</v>
      </c>
      <c r="C103" s="76" t="s">
        <v>259</v>
      </c>
      <c r="D103" s="76" t="s">
        <v>1664</v>
      </c>
      <c r="E103" s="77" t="s">
        <v>112</v>
      </c>
      <c r="F103" s="75">
        <v>0</v>
      </c>
      <c r="G103" s="72">
        <v>100848.79</v>
      </c>
      <c r="H103" s="254">
        <v>43160</v>
      </c>
      <c r="I103" s="251" t="s">
        <v>81</v>
      </c>
      <c r="J103" s="251">
        <v>1</v>
      </c>
      <c r="K103" s="253">
        <v>-1.45519152283669E-11</v>
      </c>
      <c r="L103" s="253">
        <v>97046.389999999985</v>
      </c>
      <c r="M103" s="253">
        <v>3802.4000000000233</v>
      </c>
      <c r="N103" s="401"/>
      <c r="O103" s="383"/>
      <c r="R103" s="59"/>
    </row>
    <row r="104" spans="1:18" ht="60">
      <c r="A104" s="247">
        <v>99</v>
      </c>
      <c r="B104" s="73" t="s">
        <v>1665</v>
      </c>
      <c r="C104" s="76" t="s">
        <v>260</v>
      </c>
      <c r="D104" s="76" t="s">
        <v>1666</v>
      </c>
      <c r="E104" s="77" t="s">
        <v>112</v>
      </c>
      <c r="F104" s="75">
        <v>0</v>
      </c>
      <c r="G104" s="72">
        <v>339723.42999999993</v>
      </c>
      <c r="H104" s="254">
        <v>43817.5</v>
      </c>
      <c r="I104" s="251">
        <v>0.3</v>
      </c>
      <c r="J104" s="252">
        <v>0</v>
      </c>
      <c r="K104" s="253">
        <v>45024.800000000003</v>
      </c>
      <c r="L104" s="253">
        <v>38765.920000000006</v>
      </c>
      <c r="M104" s="253">
        <v>255932.70999999993</v>
      </c>
      <c r="N104" s="401"/>
      <c r="O104" s="383"/>
      <c r="R104" s="59"/>
    </row>
    <row r="105" spans="1:18" ht="45">
      <c r="A105" s="247">
        <v>100</v>
      </c>
      <c r="B105" s="73" t="s">
        <v>1667</v>
      </c>
      <c r="C105" s="76" t="s">
        <v>261</v>
      </c>
      <c r="D105" s="76" t="s">
        <v>262</v>
      </c>
      <c r="E105" s="77" t="s">
        <v>112</v>
      </c>
      <c r="F105" s="75">
        <v>41338.35</v>
      </c>
      <c r="G105" s="72">
        <v>8618.91</v>
      </c>
      <c r="H105" s="254">
        <v>43075</v>
      </c>
      <c r="I105" s="251">
        <v>1</v>
      </c>
      <c r="J105" s="252">
        <v>1</v>
      </c>
      <c r="K105" s="253">
        <v>0</v>
      </c>
      <c r="L105" s="253">
        <v>8618.91</v>
      </c>
      <c r="M105" s="253">
        <v>0</v>
      </c>
      <c r="N105" s="401"/>
      <c r="O105" s="383"/>
      <c r="R105" s="59"/>
    </row>
    <row r="106" spans="1:18" ht="45">
      <c r="A106" s="247">
        <v>101</v>
      </c>
      <c r="B106" s="73" t="s">
        <v>1668</v>
      </c>
      <c r="C106" s="76" t="s">
        <v>263</v>
      </c>
      <c r="D106" s="76" t="s">
        <v>264</v>
      </c>
      <c r="E106" s="77" t="s">
        <v>112</v>
      </c>
      <c r="F106" s="75">
        <v>29507.25</v>
      </c>
      <c r="G106" s="72">
        <v>39000.789999999994</v>
      </c>
      <c r="H106" s="254">
        <v>43406</v>
      </c>
      <c r="I106" s="251">
        <v>1</v>
      </c>
      <c r="J106" s="252">
        <v>0</v>
      </c>
      <c r="K106" s="253">
        <v>1.13686837721616E-13</v>
      </c>
      <c r="L106" s="253">
        <v>9360.58</v>
      </c>
      <c r="M106" s="253">
        <v>29640.209999999992</v>
      </c>
      <c r="N106" s="401"/>
      <c r="O106" s="383"/>
      <c r="R106" s="59"/>
    </row>
    <row r="107" spans="1:18" ht="45">
      <c r="A107" s="247">
        <v>102</v>
      </c>
      <c r="B107" s="73" t="s">
        <v>1669</v>
      </c>
      <c r="C107" s="76" t="s">
        <v>265</v>
      </c>
      <c r="D107" s="76" t="s">
        <v>266</v>
      </c>
      <c r="E107" s="77" t="s">
        <v>112</v>
      </c>
      <c r="F107" s="75">
        <v>0</v>
      </c>
      <c r="G107" s="72">
        <v>282</v>
      </c>
      <c r="H107" s="254">
        <v>42942</v>
      </c>
      <c r="I107" s="251">
        <v>1</v>
      </c>
      <c r="J107" s="252">
        <v>1</v>
      </c>
      <c r="K107" s="253">
        <v>0</v>
      </c>
      <c r="L107" s="253">
        <v>282</v>
      </c>
      <c r="M107" s="253">
        <v>0</v>
      </c>
      <c r="N107" s="401"/>
      <c r="O107" s="383"/>
      <c r="R107" s="59"/>
    </row>
    <row r="108" spans="1:18" ht="45">
      <c r="A108" s="247">
        <v>103</v>
      </c>
      <c r="B108" s="73" t="s">
        <v>267</v>
      </c>
      <c r="C108" s="76" t="s">
        <v>268</v>
      </c>
      <c r="D108" s="76" t="s">
        <v>269</v>
      </c>
      <c r="E108" s="77" t="s">
        <v>270</v>
      </c>
      <c r="F108" s="75">
        <v>300000</v>
      </c>
      <c r="G108" s="75">
        <v>0</v>
      </c>
      <c r="H108" s="254" t="s">
        <v>81</v>
      </c>
      <c r="I108" s="251" t="s">
        <v>81</v>
      </c>
      <c r="J108" s="252">
        <v>0</v>
      </c>
      <c r="K108" s="253">
        <v>0</v>
      </c>
      <c r="L108" s="253">
        <v>0</v>
      </c>
      <c r="M108" s="253">
        <v>0</v>
      </c>
      <c r="N108" s="401"/>
      <c r="O108" s="383"/>
      <c r="R108" s="59"/>
    </row>
    <row r="109" spans="1:18" ht="45">
      <c r="A109" s="247">
        <v>104</v>
      </c>
      <c r="B109" s="73" t="s">
        <v>243</v>
      </c>
      <c r="C109" s="76" t="s">
        <v>271</v>
      </c>
      <c r="D109" s="76" t="s">
        <v>1670</v>
      </c>
      <c r="E109" s="77" t="s">
        <v>270</v>
      </c>
      <c r="F109" s="75">
        <v>677100</v>
      </c>
      <c r="G109" s="75">
        <v>1180233</v>
      </c>
      <c r="H109" s="407" t="s">
        <v>69</v>
      </c>
      <c r="I109" s="251" t="s">
        <v>81</v>
      </c>
      <c r="J109" s="252">
        <v>0</v>
      </c>
      <c r="K109" s="253">
        <v>0</v>
      </c>
      <c r="L109" s="253">
        <v>0</v>
      </c>
      <c r="M109" s="75">
        <v>1180233</v>
      </c>
      <c r="N109" s="401"/>
      <c r="O109" s="383"/>
      <c r="R109" s="59"/>
    </row>
    <row r="110" spans="1:18" ht="45">
      <c r="A110" s="247">
        <v>105</v>
      </c>
      <c r="B110" s="73" t="s">
        <v>1671</v>
      </c>
      <c r="C110" s="76" t="s">
        <v>272</v>
      </c>
      <c r="D110" s="76" t="s">
        <v>273</v>
      </c>
      <c r="E110" s="77" t="s">
        <v>274</v>
      </c>
      <c r="F110" s="75">
        <v>150000</v>
      </c>
      <c r="G110" s="75">
        <v>61047.369999999995</v>
      </c>
      <c r="H110" s="254">
        <v>43417.708333333336</v>
      </c>
      <c r="I110" s="251">
        <v>1</v>
      </c>
      <c r="J110" s="252">
        <v>0.66</v>
      </c>
      <c r="K110" s="253">
        <v>15566.85</v>
      </c>
      <c r="L110" s="253">
        <v>39191.19000000001</v>
      </c>
      <c r="M110" s="253">
        <v>6289.3299999999872</v>
      </c>
      <c r="N110" s="401"/>
      <c r="O110" s="383"/>
      <c r="R110" s="59"/>
    </row>
    <row r="111" spans="1:18" ht="75">
      <c r="A111" s="247">
        <v>106</v>
      </c>
      <c r="B111" s="73" t="s">
        <v>1672</v>
      </c>
      <c r="C111" s="76" t="s">
        <v>275</v>
      </c>
      <c r="D111" s="76" t="s">
        <v>276</v>
      </c>
      <c r="E111" s="77" t="s">
        <v>270</v>
      </c>
      <c r="F111" s="75">
        <v>395000</v>
      </c>
      <c r="G111" s="75">
        <v>122295.21</v>
      </c>
      <c r="H111" s="254">
        <v>43476.708333333336</v>
      </c>
      <c r="I111" s="251">
        <v>1</v>
      </c>
      <c r="J111" s="252">
        <v>0.73</v>
      </c>
      <c r="K111" s="253">
        <v>13576.99</v>
      </c>
      <c r="L111" s="253">
        <v>32260.67</v>
      </c>
      <c r="M111" s="253">
        <v>76457.55</v>
      </c>
      <c r="N111" s="401"/>
      <c r="O111" s="383"/>
      <c r="R111" s="59"/>
    </row>
    <row r="112" spans="1:18" ht="60">
      <c r="A112" s="247">
        <v>107</v>
      </c>
      <c r="B112" s="73" t="s">
        <v>1673</v>
      </c>
      <c r="C112" s="76" t="s">
        <v>277</v>
      </c>
      <c r="D112" s="76" t="s">
        <v>278</v>
      </c>
      <c r="E112" s="77" t="s">
        <v>274</v>
      </c>
      <c r="F112" s="75">
        <v>20000</v>
      </c>
      <c r="G112" s="75">
        <v>1163.8099999999997</v>
      </c>
      <c r="H112" s="254">
        <v>43195</v>
      </c>
      <c r="I112" s="251">
        <v>1</v>
      </c>
      <c r="J112" s="252">
        <v>1</v>
      </c>
      <c r="K112" s="253">
        <v>0</v>
      </c>
      <c r="L112" s="253">
        <v>1163.81</v>
      </c>
      <c r="M112" s="253">
        <v>0</v>
      </c>
      <c r="N112" s="401"/>
      <c r="O112" s="383"/>
      <c r="R112" s="59"/>
    </row>
    <row r="113" spans="1:18" ht="45">
      <c r="A113" s="247">
        <v>108</v>
      </c>
      <c r="B113" s="73" t="s">
        <v>1674</v>
      </c>
      <c r="C113" s="76" t="s">
        <v>279</v>
      </c>
      <c r="D113" s="76" t="s">
        <v>280</v>
      </c>
      <c r="E113" s="77" t="s">
        <v>274</v>
      </c>
      <c r="F113" s="75">
        <v>72000</v>
      </c>
      <c r="G113" s="75">
        <v>62862.67</v>
      </c>
      <c r="H113" s="254">
        <v>43294.708333333336</v>
      </c>
      <c r="I113" s="251">
        <v>1</v>
      </c>
      <c r="J113" s="252">
        <v>1</v>
      </c>
      <c r="K113" s="253">
        <v>5.4605209243163707E-12</v>
      </c>
      <c r="L113" s="253">
        <v>52176.049999999996</v>
      </c>
      <c r="M113" s="253">
        <v>10686.619999999995</v>
      </c>
      <c r="N113" s="401"/>
      <c r="O113" s="403"/>
      <c r="P113" s="403"/>
      <c r="Q113" s="403"/>
      <c r="R113" s="59"/>
    </row>
    <row r="114" spans="1:18">
      <c r="A114" s="247">
        <v>109</v>
      </c>
      <c r="B114" s="73" t="s">
        <v>1675</v>
      </c>
      <c r="C114" s="76" t="s">
        <v>281</v>
      </c>
      <c r="D114" s="76" t="s">
        <v>282</v>
      </c>
      <c r="E114" s="77" t="s">
        <v>270</v>
      </c>
      <c r="F114" s="75">
        <v>61000</v>
      </c>
      <c r="G114" s="75">
        <v>218020.08000000002</v>
      </c>
      <c r="H114" s="254">
        <v>43475.708333333336</v>
      </c>
      <c r="I114" s="251">
        <v>1</v>
      </c>
      <c r="J114" s="252">
        <v>0.98</v>
      </c>
      <c r="K114" s="253">
        <v>34479.919999999976</v>
      </c>
      <c r="L114" s="253">
        <v>126420.34999999999</v>
      </c>
      <c r="M114" s="253">
        <v>57119.810000000041</v>
      </c>
      <c r="N114" s="401"/>
      <c r="O114" s="383"/>
      <c r="R114" s="59"/>
    </row>
    <row r="115" spans="1:18" ht="60">
      <c r="A115" s="247">
        <v>110</v>
      </c>
      <c r="B115" s="73" t="s">
        <v>1676</v>
      </c>
      <c r="C115" s="76" t="s">
        <v>283</v>
      </c>
      <c r="D115" s="76" t="s">
        <v>284</v>
      </c>
      <c r="E115" s="77" t="s">
        <v>270</v>
      </c>
      <c r="F115" s="75">
        <v>325000</v>
      </c>
      <c r="G115" s="75">
        <v>50162.270000000004</v>
      </c>
      <c r="H115" s="254">
        <v>45056</v>
      </c>
      <c r="I115" s="251">
        <v>0.3</v>
      </c>
      <c r="J115" s="252">
        <v>0</v>
      </c>
      <c r="K115" s="253">
        <v>-2.6645352591004009E-15</v>
      </c>
      <c r="L115" s="253">
        <v>25830.140000000007</v>
      </c>
      <c r="M115" s="253">
        <v>24332.129999999997</v>
      </c>
      <c r="N115" s="401"/>
      <c r="O115" s="383"/>
      <c r="R115" s="59"/>
    </row>
    <row r="116" spans="1:18" ht="45">
      <c r="A116" s="247">
        <v>111</v>
      </c>
      <c r="B116" s="73" t="s">
        <v>1677</v>
      </c>
      <c r="C116" s="76" t="s">
        <v>285</v>
      </c>
      <c r="D116" s="76" t="s">
        <v>286</v>
      </c>
      <c r="E116" s="77" t="s">
        <v>270</v>
      </c>
      <c r="F116" s="75">
        <v>55000</v>
      </c>
      <c r="G116" s="75">
        <v>21227.58</v>
      </c>
      <c r="H116" s="254">
        <v>43293.708333333336</v>
      </c>
      <c r="I116" s="251">
        <v>1</v>
      </c>
      <c r="J116" s="252">
        <v>1</v>
      </c>
      <c r="K116" s="253">
        <v>0</v>
      </c>
      <c r="L116" s="253">
        <v>9365.02</v>
      </c>
      <c r="M116" s="253">
        <v>11862.560000000001</v>
      </c>
      <c r="N116" s="401"/>
      <c r="O116" s="383"/>
      <c r="R116" s="59"/>
    </row>
    <row r="117" spans="1:18">
      <c r="A117" s="247">
        <v>112</v>
      </c>
      <c r="B117" s="73" t="s">
        <v>1678</v>
      </c>
      <c r="C117" s="76" t="s">
        <v>287</v>
      </c>
      <c r="D117" s="76" t="s">
        <v>288</v>
      </c>
      <c r="E117" s="77" t="s">
        <v>274</v>
      </c>
      <c r="F117" s="75">
        <v>30000</v>
      </c>
      <c r="G117" s="75">
        <v>74548.75</v>
      </c>
      <c r="H117" s="254">
        <v>43431.708333333336</v>
      </c>
      <c r="I117" s="251">
        <v>1</v>
      </c>
      <c r="J117" s="252">
        <v>0.62</v>
      </c>
      <c r="K117" s="253">
        <v>25145.58</v>
      </c>
      <c r="L117" s="253">
        <v>16497.11</v>
      </c>
      <c r="M117" s="253">
        <v>32906.06</v>
      </c>
      <c r="N117" s="401"/>
      <c r="O117" s="383"/>
      <c r="R117" s="59"/>
    </row>
    <row r="118" spans="1:18" ht="45">
      <c r="A118" s="247">
        <v>113</v>
      </c>
      <c r="B118" s="73" t="s">
        <v>1679</v>
      </c>
      <c r="C118" s="76" t="s">
        <v>289</v>
      </c>
      <c r="D118" s="76" t="s">
        <v>290</v>
      </c>
      <c r="E118" s="77" t="s">
        <v>270</v>
      </c>
      <c r="F118" s="75">
        <v>75000</v>
      </c>
      <c r="G118" s="75">
        <v>41519.429999999993</v>
      </c>
      <c r="H118" s="254">
        <v>43398.708333333336</v>
      </c>
      <c r="I118" s="251">
        <v>1</v>
      </c>
      <c r="J118" s="252">
        <v>1</v>
      </c>
      <c r="K118" s="253">
        <v>462.62000000000103</v>
      </c>
      <c r="L118" s="253">
        <v>33132.020000000011</v>
      </c>
      <c r="M118" s="253">
        <v>7924.789999999979</v>
      </c>
      <c r="N118" s="401"/>
      <c r="O118" s="383"/>
      <c r="R118" s="59"/>
    </row>
    <row r="119" spans="1:18" ht="45">
      <c r="A119" s="247">
        <v>114</v>
      </c>
      <c r="B119" s="73" t="s">
        <v>1680</v>
      </c>
      <c r="C119" s="76" t="s">
        <v>291</v>
      </c>
      <c r="D119" s="76" t="s">
        <v>292</v>
      </c>
      <c r="E119" s="77" t="s">
        <v>270</v>
      </c>
      <c r="F119" s="75">
        <v>150000</v>
      </c>
      <c r="G119" s="75">
        <v>87230.999999999985</v>
      </c>
      <c r="H119" s="254">
        <v>43424.708333333336</v>
      </c>
      <c r="I119" s="251">
        <v>1</v>
      </c>
      <c r="J119" s="252">
        <v>0.95</v>
      </c>
      <c r="K119" s="253">
        <v>1286.9000000000001</v>
      </c>
      <c r="L119" s="253">
        <v>74524.409999999989</v>
      </c>
      <c r="M119" s="253">
        <v>11419.690000000002</v>
      </c>
      <c r="N119" s="401"/>
      <c r="O119" s="383"/>
      <c r="R119" s="59"/>
    </row>
    <row r="120" spans="1:18" ht="45">
      <c r="A120" s="247">
        <v>115</v>
      </c>
      <c r="B120" s="73" t="s">
        <v>1681</v>
      </c>
      <c r="C120" s="76" t="s">
        <v>293</v>
      </c>
      <c r="D120" s="76" t="s">
        <v>294</v>
      </c>
      <c r="E120" s="77" t="s">
        <v>270</v>
      </c>
      <c r="F120" s="75">
        <v>28000</v>
      </c>
      <c r="G120" s="75">
        <v>1554.66</v>
      </c>
      <c r="H120" s="254">
        <v>43025</v>
      </c>
      <c r="I120" s="251">
        <v>1</v>
      </c>
      <c r="J120" s="252">
        <v>1</v>
      </c>
      <c r="K120" s="253">
        <v>0</v>
      </c>
      <c r="L120" s="253">
        <v>1554.66</v>
      </c>
      <c r="M120" s="253">
        <v>0</v>
      </c>
      <c r="N120" s="401"/>
      <c r="O120" s="383"/>
      <c r="R120" s="59"/>
    </row>
    <row r="121" spans="1:18" ht="45">
      <c r="A121" s="247">
        <v>116</v>
      </c>
      <c r="B121" s="73" t="s">
        <v>1852</v>
      </c>
      <c r="C121" s="76" t="s">
        <v>1682</v>
      </c>
      <c r="D121" s="76" t="s">
        <v>1683</v>
      </c>
      <c r="E121" s="77" t="s">
        <v>270</v>
      </c>
      <c r="F121" s="75">
        <v>0</v>
      </c>
      <c r="G121" s="75">
        <v>40176</v>
      </c>
      <c r="H121" s="254">
        <v>43800</v>
      </c>
      <c r="I121" s="251">
        <v>0.1</v>
      </c>
      <c r="J121" s="252">
        <v>0</v>
      </c>
      <c r="K121" s="253">
        <v>0</v>
      </c>
      <c r="L121" s="253">
        <v>0</v>
      </c>
      <c r="M121" s="253">
        <v>40176</v>
      </c>
      <c r="N121" s="401"/>
      <c r="O121" s="383"/>
      <c r="R121" s="59"/>
    </row>
    <row r="122" spans="1:18" ht="45">
      <c r="A122" s="247">
        <v>117</v>
      </c>
      <c r="B122" s="73" t="s">
        <v>1684</v>
      </c>
      <c r="C122" s="76" t="s">
        <v>295</v>
      </c>
      <c r="D122" s="76" t="s">
        <v>1685</v>
      </c>
      <c r="E122" s="77" t="s">
        <v>270</v>
      </c>
      <c r="F122" s="75">
        <v>0</v>
      </c>
      <c r="G122" s="75">
        <v>194255.05999999997</v>
      </c>
      <c r="H122" s="254">
        <v>43278.708333333336</v>
      </c>
      <c r="I122" s="251">
        <v>1</v>
      </c>
      <c r="J122" s="252">
        <v>1</v>
      </c>
      <c r="K122" s="253">
        <v>1.81890058570389E-11</v>
      </c>
      <c r="L122" s="253">
        <v>173437.44999999998</v>
      </c>
      <c r="M122" s="253">
        <v>20817.609999999957</v>
      </c>
      <c r="N122" s="401"/>
      <c r="O122" s="383"/>
      <c r="R122" s="59"/>
    </row>
    <row r="123" spans="1:18" ht="45">
      <c r="A123" s="247">
        <v>118</v>
      </c>
      <c r="B123" s="73" t="s">
        <v>1686</v>
      </c>
      <c r="C123" s="76" t="s">
        <v>295</v>
      </c>
      <c r="D123" s="76" t="s">
        <v>1687</v>
      </c>
      <c r="E123" s="77" t="s">
        <v>274</v>
      </c>
      <c r="F123" s="75">
        <v>0</v>
      </c>
      <c r="G123" s="75">
        <v>3359.379999999996</v>
      </c>
      <c r="H123" s="254" t="s">
        <v>81</v>
      </c>
      <c r="I123" s="251" t="s">
        <v>81</v>
      </c>
      <c r="J123" s="251">
        <v>1</v>
      </c>
      <c r="K123" s="253">
        <v>0</v>
      </c>
      <c r="L123" s="253">
        <v>3356.97</v>
      </c>
      <c r="M123" s="253">
        <v>2.4099999999962165</v>
      </c>
      <c r="N123" s="401"/>
      <c r="O123" s="383"/>
      <c r="R123" s="59"/>
    </row>
    <row r="124" spans="1:18">
      <c r="A124" s="247">
        <v>119</v>
      </c>
      <c r="B124" s="73" t="s">
        <v>1688</v>
      </c>
      <c r="C124" s="76" t="s">
        <v>296</v>
      </c>
      <c r="D124" s="76" t="s">
        <v>1687</v>
      </c>
      <c r="E124" s="77" t="s">
        <v>270</v>
      </c>
      <c r="F124" s="75">
        <v>0</v>
      </c>
      <c r="G124" s="75">
        <v>27500</v>
      </c>
      <c r="H124" s="254" t="s">
        <v>81</v>
      </c>
      <c r="I124" s="251" t="s">
        <v>81</v>
      </c>
      <c r="J124" s="251">
        <v>1</v>
      </c>
      <c r="K124" s="253">
        <v>0</v>
      </c>
      <c r="L124" s="253">
        <v>27500</v>
      </c>
      <c r="M124" s="253">
        <v>0</v>
      </c>
      <c r="N124" s="401"/>
      <c r="O124" s="383"/>
      <c r="R124" s="59"/>
    </row>
    <row r="125" spans="1:18" ht="45">
      <c r="A125" s="247">
        <v>120</v>
      </c>
      <c r="B125" s="73" t="s">
        <v>1689</v>
      </c>
      <c r="C125" s="76" t="s">
        <v>297</v>
      </c>
      <c r="D125" s="76" t="s">
        <v>1690</v>
      </c>
      <c r="E125" s="77" t="s">
        <v>270</v>
      </c>
      <c r="F125" s="75">
        <v>0</v>
      </c>
      <c r="G125" s="75">
        <v>231102.29</v>
      </c>
      <c r="H125" s="254">
        <v>43495.708333333336</v>
      </c>
      <c r="I125" s="251">
        <v>1</v>
      </c>
      <c r="J125" s="252">
        <v>0.92</v>
      </c>
      <c r="K125" s="253">
        <v>50120.650000000009</v>
      </c>
      <c r="L125" s="253">
        <v>141778.85999999999</v>
      </c>
      <c r="M125" s="253">
        <v>39202.780000000028</v>
      </c>
      <c r="N125" s="401"/>
      <c r="O125" s="383"/>
      <c r="R125" s="59"/>
    </row>
    <row r="126" spans="1:18">
      <c r="A126" s="247">
        <v>121</v>
      </c>
      <c r="B126" s="73" t="s">
        <v>1691</v>
      </c>
      <c r="C126" s="76" t="s">
        <v>298</v>
      </c>
      <c r="D126" s="76" t="s">
        <v>1687</v>
      </c>
      <c r="E126" s="77" t="s">
        <v>270</v>
      </c>
      <c r="F126" s="75">
        <v>0</v>
      </c>
      <c r="G126" s="75">
        <v>14444</v>
      </c>
      <c r="H126" s="254" t="s">
        <v>81</v>
      </c>
      <c r="I126" s="251" t="s">
        <v>81</v>
      </c>
      <c r="J126" s="252">
        <v>0.95</v>
      </c>
      <c r="K126" s="253">
        <v>0</v>
      </c>
      <c r="L126" s="253">
        <v>14444</v>
      </c>
      <c r="M126" s="253">
        <v>0</v>
      </c>
      <c r="N126" s="401"/>
      <c r="O126" s="383"/>
      <c r="R126" s="59"/>
    </row>
    <row r="127" spans="1:18">
      <c r="A127" s="247">
        <v>122</v>
      </c>
      <c r="B127" s="73" t="s">
        <v>1692</v>
      </c>
      <c r="C127" s="76" t="s">
        <v>299</v>
      </c>
      <c r="D127" s="76" t="s">
        <v>1693</v>
      </c>
      <c r="E127" s="77" t="s">
        <v>270</v>
      </c>
      <c r="F127" s="75">
        <v>0</v>
      </c>
      <c r="G127" s="75">
        <v>190000.43</v>
      </c>
      <c r="H127" s="254">
        <v>43466</v>
      </c>
      <c r="I127" s="251" t="s">
        <v>81</v>
      </c>
      <c r="J127" s="251">
        <v>1</v>
      </c>
      <c r="K127" s="253">
        <v>9069</v>
      </c>
      <c r="L127" s="253">
        <v>146797.99</v>
      </c>
      <c r="M127" s="253">
        <v>34133.440000000002</v>
      </c>
      <c r="N127" s="401"/>
      <c r="O127" s="383"/>
      <c r="R127" s="59"/>
    </row>
    <row r="128" spans="1:18">
      <c r="A128" s="247">
        <v>123</v>
      </c>
      <c r="B128" s="73" t="s">
        <v>1694</v>
      </c>
      <c r="C128" s="76" t="s">
        <v>300</v>
      </c>
      <c r="D128" s="76" t="s">
        <v>1687</v>
      </c>
      <c r="E128" s="77" t="s">
        <v>270</v>
      </c>
      <c r="F128" s="75">
        <v>0</v>
      </c>
      <c r="G128" s="75">
        <v>2795</v>
      </c>
      <c r="H128" s="254" t="s">
        <v>81</v>
      </c>
      <c r="I128" s="251" t="s">
        <v>81</v>
      </c>
      <c r="J128" s="251">
        <v>1</v>
      </c>
      <c r="K128" s="253">
        <v>0</v>
      </c>
      <c r="L128" s="253">
        <v>2795</v>
      </c>
      <c r="M128" s="253">
        <v>0</v>
      </c>
      <c r="N128" s="401"/>
      <c r="O128" s="383"/>
      <c r="R128" s="59"/>
    </row>
    <row r="129" spans="1:18">
      <c r="A129" s="247">
        <v>124</v>
      </c>
      <c r="B129" s="73" t="s">
        <v>1695</v>
      </c>
      <c r="C129" s="76" t="s">
        <v>301</v>
      </c>
      <c r="D129" s="76" t="s">
        <v>1696</v>
      </c>
      <c r="E129" s="77" t="s">
        <v>270</v>
      </c>
      <c r="F129" s="75">
        <v>0</v>
      </c>
      <c r="G129" s="75">
        <v>11490</v>
      </c>
      <c r="H129" s="254" t="s">
        <v>81</v>
      </c>
      <c r="I129" s="251" t="s">
        <v>81</v>
      </c>
      <c r="J129" s="251">
        <v>1</v>
      </c>
      <c r="K129" s="253">
        <v>0</v>
      </c>
      <c r="L129" s="253">
        <v>11490</v>
      </c>
      <c r="M129" s="253">
        <v>0</v>
      </c>
      <c r="N129" s="401"/>
      <c r="O129" s="383"/>
      <c r="R129" s="59"/>
    </row>
    <row r="130" spans="1:18" ht="45">
      <c r="A130" s="247">
        <v>125</v>
      </c>
      <c r="B130" s="73" t="s">
        <v>1697</v>
      </c>
      <c r="C130" s="76" t="s">
        <v>302</v>
      </c>
      <c r="D130" s="76" t="s">
        <v>1698</v>
      </c>
      <c r="E130" s="77" t="s">
        <v>270</v>
      </c>
      <c r="F130" s="75">
        <v>0</v>
      </c>
      <c r="G130" s="75">
        <v>131923.72000000003</v>
      </c>
      <c r="H130" s="254">
        <v>43497.708333333336</v>
      </c>
      <c r="I130" s="251">
        <v>1</v>
      </c>
      <c r="J130" s="252">
        <v>0.6</v>
      </c>
      <c r="K130" s="253">
        <v>7808.9999999999964</v>
      </c>
      <c r="L130" s="253">
        <v>120338.30000000002</v>
      </c>
      <c r="M130" s="253">
        <v>3776.4200000000128</v>
      </c>
      <c r="N130" s="401"/>
      <c r="O130" s="383"/>
      <c r="R130" s="59"/>
    </row>
    <row r="131" spans="1:18">
      <c r="A131" s="247">
        <v>126</v>
      </c>
      <c r="B131" s="73" t="s">
        <v>1699</v>
      </c>
      <c r="C131" s="76" t="s">
        <v>303</v>
      </c>
      <c r="D131" s="76" t="s">
        <v>1700</v>
      </c>
      <c r="E131" s="77" t="s">
        <v>270</v>
      </c>
      <c r="F131" s="75">
        <v>0</v>
      </c>
      <c r="G131" s="75">
        <v>57328.840000000004</v>
      </c>
      <c r="H131" s="254">
        <v>43321.708333333336</v>
      </c>
      <c r="I131" s="251" t="s">
        <v>81</v>
      </c>
      <c r="J131" s="251">
        <v>1</v>
      </c>
      <c r="K131" s="253">
        <v>0</v>
      </c>
      <c r="L131" s="253">
        <v>50541.79</v>
      </c>
      <c r="M131" s="253">
        <v>6787.0500000000029</v>
      </c>
      <c r="N131" s="401"/>
      <c r="O131" s="383"/>
      <c r="R131" s="59"/>
    </row>
    <row r="132" spans="1:18" ht="60">
      <c r="A132" s="247">
        <v>127</v>
      </c>
      <c r="B132" s="73" t="s">
        <v>1701</v>
      </c>
      <c r="C132" s="76" t="s">
        <v>304</v>
      </c>
      <c r="D132" s="76" t="s">
        <v>305</v>
      </c>
      <c r="E132" s="77" t="s">
        <v>270</v>
      </c>
      <c r="F132" s="75">
        <v>1539000</v>
      </c>
      <c r="G132" s="75">
        <v>700124</v>
      </c>
      <c r="H132" s="254">
        <v>44424</v>
      </c>
      <c r="I132" s="251">
        <v>0.6</v>
      </c>
      <c r="J132" s="252">
        <v>0</v>
      </c>
      <c r="K132" s="253">
        <v>0</v>
      </c>
      <c r="L132" s="253">
        <v>0</v>
      </c>
      <c r="M132" s="253">
        <v>700124</v>
      </c>
      <c r="N132" s="401"/>
      <c r="O132" s="383"/>
      <c r="R132" s="59"/>
    </row>
    <row r="133" spans="1:18">
      <c r="A133" s="247">
        <v>128</v>
      </c>
      <c r="B133" s="73" t="s">
        <v>306</v>
      </c>
      <c r="C133" s="76" t="s">
        <v>307</v>
      </c>
      <c r="D133" s="76" t="s">
        <v>308</v>
      </c>
      <c r="E133" s="77" t="s">
        <v>270</v>
      </c>
      <c r="F133" s="75">
        <v>0</v>
      </c>
      <c r="G133" s="75">
        <v>735.72000000000048</v>
      </c>
      <c r="H133" s="254">
        <v>43213</v>
      </c>
      <c r="I133" s="251">
        <v>1</v>
      </c>
      <c r="J133" s="252">
        <v>1</v>
      </c>
      <c r="K133" s="253">
        <v>0</v>
      </c>
      <c r="L133" s="253">
        <v>735.71999999999991</v>
      </c>
      <c r="M133" s="253">
        <v>0</v>
      </c>
      <c r="N133" s="401"/>
      <c r="O133" s="383"/>
      <c r="R133" s="59"/>
    </row>
    <row r="134" spans="1:18">
      <c r="A134" s="247">
        <v>129</v>
      </c>
      <c r="B134" s="73" t="s">
        <v>1853</v>
      </c>
      <c r="C134" s="76" t="s">
        <v>1702</v>
      </c>
      <c r="D134" s="76" t="s">
        <v>1854</v>
      </c>
      <c r="E134" s="77" t="s">
        <v>270</v>
      </c>
      <c r="F134" s="75">
        <v>0</v>
      </c>
      <c r="G134" s="75">
        <v>350000</v>
      </c>
      <c r="H134" s="254">
        <v>43800</v>
      </c>
      <c r="I134" s="251">
        <v>0.1</v>
      </c>
      <c r="J134" s="252">
        <v>0</v>
      </c>
      <c r="K134" s="253">
        <v>23255</v>
      </c>
      <c r="L134" s="253">
        <v>158.66</v>
      </c>
      <c r="M134" s="253">
        <v>326586.34000000003</v>
      </c>
      <c r="N134" s="401"/>
      <c r="O134" s="383"/>
      <c r="R134" s="59"/>
    </row>
    <row r="135" spans="1:18" ht="45">
      <c r="A135" s="247">
        <v>130</v>
      </c>
      <c r="B135" s="73" t="s">
        <v>1703</v>
      </c>
      <c r="C135" s="76" t="s">
        <v>309</v>
      </c>
      <c r="D135" s="76" t="s">
        <v>310</v>
      </c>
      <c r="E135" s="77" t="s">
        <v>311</v>
      </c>
      <c r="F135" s="75">
        <v>125000</v>
      </c>
      <c r="G135" s="75">
        <v>423668.07999999996</v>
      </c>
      <c r="H135" s="254">
        <v>43462.708333333336</v>
      </c>
      <c r="I135" s="251">
        <v>1</v>
      </c>
      <c r="J135" s="252">
        <v>0.95</v>
      </c>
      <c r="K135" s="253">
        <v>58420.02</v>
      </c>
      <c r="L135" s="253">
        <v>348083.92999999993</v>
      </c>
      <c r="M135" s="253">
        <v>17164.130000000005</v>
      </c>
      <c r="N135" s="401"/>
      <c r="O135" s="383"/>
      <c r="R135" s="59"/>
    </row>
    <row r="136" spans="1:18">
      <c r="A136" s="247">
        <v>131</v>
      </c>
      <c r="B136" s="73" t="s">
        <v>1704</v>
      </c>
      <c r="C136" s="76" t="s">
        <v>1705</v>
      </c>
      <c r="D136" s="76" t="s">
        <v>312</v>
      </c>
      <c r="E136" s="77" t="s">
        <v>311</v>
      </c>
      <c r="F136" s="75">
        <v>0</v>
      </c>
      <c r="G136" s="75">
        <v>351718.04000000004</v>
      </c>
      <c r="H136" s="254">
        <v>44166</v>
      </c>
      <c r="I136" s="251">
        <v>0.3</v>
      </c>
      <c r="J136" s="252">
        <v>0</v>
      </c>
      <c r="K136" s="253">
        <v>64485</v>
      </c>
      <c r="L136" s="253">
        <v>11862.52</v>
      </c>
      <c r="M136" s="253">
        <v>275370.52</v>
      </c>
      <c r="N136" s="401"/>
      <c r="O136" s="408"/>
      <c r="R136" s="59"/>
    </row>
    <row r="137" spans="1:18">
      <c r="A137" s="247">
        <v>132</v>
      </c>
      <c r="B137" s="73" t="s">
        <v>1706</v>
      </c>
      <c r="C137" s="76" t="s">
        <v>313</v>
      </c>
      <c r="D137" s="76" t="s">
        <v>314</v>
      </c>
      <c r="E137" s="77" t="s">
        <v>311</v>
      </c>
      <c r="F137" s="75">
        <v>75000</v>
      </c>
      <c r="G137" s="75">
        <v>396699.77999999991</v>
      </c>
      <c r="H137" s="254">
        <v>43642.708333333336</v>
      </c>
      <c r="I137" s="251">
        <v>1</v>
      </c>
      <c r="J137" s="252">
        <v>0</v>
      </c>
      <c r="K137" s="253">
        <v>255162.78</v>
      </c>
      <c r="L137" s="253">
        <v>57655.97</v>
      </c>
      <c r="M137" s="253">
        <v>83881.029999999912</v>
      </c>
      <c r="N137" s="401"/>
      <c r="O137" s="383"/>
      <c r="R137" s="59"/>
    </row>
    <row r="138" spans="1:18" ht="90">
      <c r="A138" s="247">
        <v>133</v>
      </c>
      <c r="B138" s="73" t="s">
        <v>1707</v>
      </c>
      <c r="C138" s="76" t="s">
        <v>315</v>
      </c>
      <c r="D138" s="76" t="s">
        <v>316</v>
      </c>
      <c r="E138" s="77" t="s">
        <v>311</v>
      </c>
      <c r="F138" s="75">
        <v>4180000</v>
      </c>
      <c r="G138" s="75">
        <v>1740901</v>
      </c>
      <c r="H138" s="254">
        <v>44245</v>
      </c>
      <c r="I138" s="251">
        <v>0.95</v>
      </c>
      <c r="J138" s="252">
        <v>0</v>
      </c>
      <c r="K138" s="253">
        <v>-8.4376949871511897E-15</v>
      </c>
      <c r="L138" s="253">
        <v>7918.4000000000005</v>
      </c>
      <c r="M138" s="253">
        <v>1732982.6</v>
      </c>
      <c r="N138" s="401"/>
      <c r="O138" s="383"/>
      <c r="R138" s="59"/>
    </row>
    <row r="139" spans="1:18" ht="60">
      <c r="A139" s="247">
        <v>134</v>
      </c>
      <c r="B139" s="73" t="s">
        <v>1708</v>
      </c>
      <c r="C139" s="76" t="s">
        <v>317</v>
      </c>
      <c r="D139" s="76" t="s">
        <v>318</v>
      </c>
      <c r="E139" s="77" t="s">
        <v>311</v>
      </c>
      <c r="F139" s="75">
        <v>0</v>
      </c>
      <c r="G139" s="75">
        <v>400000</v>
      </c>
      <c r="H139" s="254">
        <v>44456</v>
      </c>
      <c r="I139" s="251">
        <v>0.3</v>
      </c>
      <c r="J139" s="252">
        <v>0</v>
      </c>
      <c r="K139" s="253">
        <v>352936.58</v>
      </c>
      <c r="L139" s="253">
        <v>32703.5</v>
      </c>
      <c r="M139" s="253">
        <v>14359.919999999984</v>
      </c>
      <c r="N139" s="402" t="s">
        <v>229</v>
      </c>
      <c r="O139" s="383"/>
      <c r="R139" s="59"/>
    </row>
    <row r="140" spans="1:18" ht="45">
      <c r="A140" s="247">
        <v>135</v>
      </c>
      <c r="B140" s="73" t="s">
        <v>1709</v>
      </c>
      <c r="C140" s="76" t="s">
        <v>319</v>
      </c>
      <c r="D140" s="76" t="s">
        <v>320</v>
      </c>
      <c r="E140" s="77" t="s">
        <v>311</v>
      </c>
      <c r="F140" s="75">
        <v>25000</v>
      </c>
      <c r="G140" s="75">
        <v>0</v>
      </c>
      <c r="H140" s="254">
        <v>42949</v>
      </c>
      <c r="I140" s="251">
        <v>1</v>
      </c>
      <c r="J140" s="251">
        <v>1</v>
      </c>
      <c r="K140" s="253">
        <v>0</v>
      </c>
      <c r="L140" s="253">
        <v>0</v>
      </c>
      <c r="M140" s="253">
        <v>0</v>
      </c>
      <c r="N140" s="401"/>
      <c r="O140" s="59"/>
      <c r="R140" s="59"/>
    </row>
    <row r="141" spans="1:18" ht="45">
      <c r="A141" s="247">
        <v>136</v>
      </c>
      <c r="B141" s="73" t="s">
        <v>1710</v>
      </c>
      <c r="C141" s="76" t="s">
        <v>321</v>
      </c>
      <c r="D141" s="76" t="s">
        <v>322</v>
      </c>
      <c r="E141" s="77" t="s">
        <v>311</v>
      </c>
      <c r="F141" s="75">
        <v>0</v>
      </c>
      <c r="G141" s="75">
        <v>171599.58</v>
      </c>
      <c r="H141" s="254">
        <v>43852</v>
      </c>
      <c r="I141" s="251">
        <v>0.1</v>
      </c>
      <c r="J141" s="252">
        <v>0</v>
      </c>
      <c r="K141" s="253">
        <v>0</v>
      </c>
      <c r="L141" s="253">
        <v>819.86999999999989</v>
      </c>
      <c r="M141" s="253">
        <v>170779.71</v>
      </c>
      <c r="N141" s="401"/>
      <c r="O141" s="408"/>
      <c r="R141" s="59"/>
    </row>
    <row r="142" spans="1:18">
      <c r="A142" s="247">
        <v>137</v>
      </c>
      <c r="B142" s="73" t="s">
        <v>1711</v>
      </c>
      <c r="C142" s="76" t="s">
        <v>323</v>
      </c>
      <c r="D142" s="76" t="s">
        <v>324</v>
      </c>
      <c r="E142" s="77" t="s">
        <v>311</v>
      </c>
      <c r="F142" s="75">
        <v>0</v>
      </c>
      <c r="G142" s="75">
        <v>105000</v>
      </c>
      <c r="H142" s="254">
        <v>44349</v>
      </c>
      <c r="I142" s="251">
        <v>0.1</v>
      </c>
      <c r="J142" s="252">
        <v>0</v>
      </c>
      <c r="K142" s="253">
        <v>95054.56</v>
      </c>
      <c r="L142" s="253">
        <v>7223</v>
      </c>
      <c r="M142" s="253">
        <v>2722.4400000000023</v>
      </c>
      <c r="N142" s="401"/>
      <c r="O142" s="406"/>
      <c r="R142" s="59"/>
    </row>
    <row r="143" spans="1:18" ht="45">
      <c r="A143" s="247">
        <v>138</v>
      </c>
      <c r="B143" s="256" t="s">
        <v>1712</v>
      </c>
      <c r="C143" s="76" t="s">
        <v>325</v>
      </c>
      <c r="D143" s="76" t="s">
        <v>1713</v>
      </c>
      <c r="E143" s="77" t="s">
        <v>311</v>
      </c>
      <c r="F143" s="75">
        <v>500000</v>
      </c>
      <c r="G143" s="75">
        <v>0</v>
      </c>
      <c r="H143" s="254" t="s">
        <v>243</v>
      </c>
      <c r="I143" s="251">
        <v>1</v>
      </c>
      <c r="J143" s="252">
        <v>0</v>
      </c>
      <c r="K143" s="253">
        <v>0</v>
      </c>
      <c r="L143" s="253">
        <v>0</v>
      </c>
      <c r="M143" s="253">
        <v>0</v>
      </c>
      <c r="N143" s="401"/>
      <c r="O143" s="406"/>
      <c r="R143" s="59"/>
    </row>
    <row r="144" spans="1:18">
      <c r="A144" s="247">
        <v>139</v>
      </c>
      <c r="B144" s="73" t="s">
        <v>1714</v>
      </c>
      <c r="C144" s="76" t="s">
        <v>326</v>
      </c>
      <c r="D144" s="76" t="s">
        <v>327</v>
      </c>
      <c r="E144" s="77" t="s">
        <v>311</v>
      </c>
      <c r="F144" s="75">
        <v>10000</v>
      </c>
      <c r="G144" s="75">
        <v>4178.08</v>
      </c>
      <c r="H144" s="254" t="s">
        <v>243</v>
      </c>
      <c r="I144" s="251">
        <v>1</v>
      </c>
      <c r="J144" s="252">
        <v>1</v>
      </c>
      <c r="K144" s="253">
        <v>0</v>
      </c>
      <c r="L144" s="253">
        <v>4178.08</v>
      </c>
      <c r="M144" s="253">
        <v>0</v>
      </c>
      <c r="N144" s="401"/>
      <c r="O144" s="408"/>
      <c r="R144" s="59"/>
    </row>
    <row r="145" spans="1:18" ht="45">
      <c r="A145" s="247">
        <v>140</v>
      </c>
      <c r="B145" s="256" t="s">
        <v>1855</v>
      </c>
      <c r="C145" s="76" t="s">
        <v>1856</v>
      </c>
      <c r="D145" s="76" t="s">
        <v>1857</v>
      </c>
      <c r="E145" s="77" t="s">
        <v>311</v>
      </c>
      <c r="F145" s="75">
        <v>0</v>
      </c>
      <c r="G145" s="75">
        <v>1000000</v>
      </c>
      <c r="H145" s="254" t="s">
        <v>267</v>
      </c>
      <c r="I145" s="251">
        <v>0.1</v>
      </c>
      <c r="J145" s="252">
        <v>0</v>
      </c>
      <c r="K145" s="253">
        <v>302159</v>
      </c>
      <c r="L145" s="253">
        <v>1513</v>
      </c>
      <c r="M145" s="253">
        <v>696328</v>
      </c>
      <c r="N145" s="402" t="s">
        <v>229</v>
      </c>
      <c r="O145" s="409"/>
      <c r="R145" s="59"/>
    </row>
    <row r="146" spans="1:18" ht="45">
      <c r="A146" s="247">
        <v>141</v>
      </c>
      <c r="B146" s="73" t="s">
        <v>1715</v>
      </c>
      <c r="C146" s="76" t="s">
        <v>328</v>
      </c>
      <c r="D146" s="76" t="s">
        <v>329</v>
      </c>
      <c r="E146" s="77" t="s">
        <v>311</v>
      </c>
      <c r="F146" s="75">
        <v>30000</v>
      </c>
      <c r="G146" s="75">
        <v>78069.829999999973</v>
      </c>
      <c r="H146" s="254">
        <v>43469</v>
      </c>
      <c r="I146" s="251">
        <v>1</v>
      </c>
      <c r="J146" s="252">
        <v>0.95</v>
      </c>
      <c r="K146" s="253">
        <v>60877.990000000005</v>
      </c>
      <c r="L146" s="253">
        <v>10616.57</v>
      </c>
      <c r="M146" s="253">
        <v>6575.2699999999677</v>
      </c>
      <c r="N146" s="401"/>
      <c r="O146" s="383"/>
      <c r="R146" s="59"/>
    </row>
    <row r="147" spans="1:18" ht="45">
      <c r="A147" s="247">
        <v>142</v>
      </c>
      <c r="B147" s="73" t="s">
        <v>1716</v>
      </c>
      <c r="C147" s="76" t="s">
        <v>330</v>
      </c>
      <c r="D147" s="76" t="s">
        <v>331</v>
      </c>
      <c r="E147" s="77" t="s">
        <v>311</v>
      </c>
      <c r="F147" s="75">
        <v>25000</v>
      </c>
      <c r="G147" s="75">
        <v>2075.6199999999926</v>
      </c>
      <c r="H147" s="254" t="s">
        <v>243</v>
      </c>
      <c r="I147" s="251">
        <v>1</v>
      </c>
      <c r="J147" s="252">
        <v>1</v>
      </c>
      <c r="K147" s="253">
        <v>0</v>
      </c>
      <c r="L147" s="253">
        <v>2075.62</v>
      </c>
      <c r="M147" s="253">
        <v>-7.2759576141834259E-12</v>
      </c>
      <c r="N147" s="401"/>
      <c r="O147" s="408"/>
      <c r="R147" s="59"/>
    </row>
    <row r="148" spans="1:18">
      <c r="A148" s="247">
        <v>143</v>
      </c>
      <c r="B148" s="73" t="s">
        <v>1717</v>
      </c>
      <c r="C148" s="76" t="s">
        <v>332</v>
      </c>
      <c r="D148" s="76" t="s">
        <v>333</v>
      </c>
      <c r="E148" s="77" t="s">
        <v>311</v>
      </c>
      <c r="F148" s="75">
        <v>30000</v>
      </c>
      <c r="G148" s="75">
        <v>39054.94</v>
      </c>
      <c r="H148" s="254">
        <v>43353.708333333336</v>
      </c>
      <c r="I148" s="251">
        <v>1</v>
      </c>
      <c r="J148" s="252">
        <v>1</v>
      </c>
      <c r="K148" s="253">
        <v>1.0000000002151E-2</v>
      </c>
      <c r="L148" s="253">
        <v>30581.919999999998</v>
      </c>
      <c r="M148" s="253">
        <v>8473.010000000002</v>
      </c>
      <c r="N148" s="401"/>
      <c r="O148" s="383"/>
      <c r="R148" s="59"/>
    </row>
    <row r="149" spans="1:18" ht="45" thickBot="1">
      <c r="A149" s="247">
        <v>144</v>
      </c>
      <c r="B149" s="78" t="s">
        <v>1718</v>
      </c>
      <c r="C149" s="79" t="s">
        <v>304</v>
      </c>
      <c r="D149" s="79" t="s">
        <v>334</v>
      </c>
      <c r="E149" s="257" t="s">
        <v>311</v>
      </c>
      <c r="F149" s="80">
        <v>0</v>
      </c>
      <c r="G149" s="80">
        <v>287035.03999999998</v>
      </c>
      <c r="H149" s="258">
        <v>43511</v>
      </c>
      <c r="I149" s="259">
        <v>1</v>
      </c>
      <c r="J149" s="260">
        <v>0.43</v>
      </c>
      <c r="K149" s="261">
        <v>50210.07</v>
      </c>
      <c r="L149" s="261">
        <v>167748.08999999997</v>
      </c>
      <c r="M149" s="261">
        <v>69076.88</v>
      </c>
      <c r="N149" s="410"/>
      <c r="O149" s="383"/>
      <c r="R149" s="59"/>
    </row>
    <row r="150" spans="1:18" ht="35.1" customHeight="1" thickBot="1">
      <c r="A150" s="411"/>
      <c r="B150" s="412"/>
      <c r="C150" s="412"/>
      <c r="D150" s="263"/>
      <c r="E150" s="413" t="s">
        <v>52</v>
      </c>
      <c r="F150" s="414">
        <v>66185665.138499998</v>
      </c>
      <c r="G150" s="415">
        <v>66185664.989999972</v>
      </c>
      <c r="H150" s="416"/>
      <c r="I150" s="417"/>
      <c r="J150" s="418"/>
      <c r="K150" s="415">
        <v>6297690.7200000007</v>
      </c>
      <c r="L150" s="415">
        <v>7994434.6999999983</v>
      </c>
      <c r="M150" s="415">
        <v>51893539.580000028</v>
      </c>
      <c r="N150" s="419"/>
      <c r="O150" s="383"/>
      <c r="R150" s="59"/>
    </row>
    <row r="151" spans="1:18">
      <c r="K151" s="66"/>
      <c r="L151" s="66"/>
      <c r="M151" s="66"/>
    </row>
    <row r="152" spans="1:18">
      <c r="D152" s="64"/>
      <c r="E152" s="57"/>
      <c r="F152" s="58"/>
      <c r="G152" s="422"/>
      <c r="K152" s="383"/>
      <c r="L152" s="383"/>
    </row>
    <row r="153" spans="1:18">
      <c r="D153" s="64"/>
      <c r="E153" s="423"/>
      <c r="F153" s="424"/>
      <c r="G153" s="422"/>
      <c r="K153" s="425"/>
      <c r="L153" s="426"/>
    </row>
    <row r="154" spans="1:18">
      <c r="D154" s="64"/>
      <c r="E154" s="423"/>
      <c r="F154" s="424"/>
      <c r="G154" s="422"/>
      <c r="K154" s="427"/>
      <c r="L154" s="425"/>
      <c r="M154" s="425"/>
    </row>
    <row r="155" spans="1:18">
      <c r="D155" s="64"/>
      <c r="E155" s="423"/>
      <c r="F155" s="424"/>
      <c r="G155" s="422"/>
      <c r="L155" s="425"/>
    </row>
    <row r="156" spans="1:18">
      <c r="D156" s="64"/>
      <c r="E156" s="423"/>
      <c r="F156" s="424"/>
      <c r="G156" s="428"/>
    </row>
    <row r="157" spans="1:18">
      <c r="D157" s="64"/>
      <c r="E157" s="429"/>
      <c r="F157" s="424"/>
      <c r="G157" s="422"/>
      <c r="L157" s="66"/>
      <c r="M157" s="66"/>
    </row>
    <row r="158" spans="1:18">
      <c r="D158" s="64"/>
      <c r="E158" s="57"/>
      <c r="F158" s="58"/>
      <c r="G158" s="245"/>
    </row>
    <row r="159" spans="1:18">
      <c r="D159" s="64"/>
      <c r="E159" s="57"/>
      <c r="F159" s="58"/>
      <c r="G159" s="245"/>
      <c r="L159" s="425"/>
    </row>
    <row r="160" spans="1:18">
      <c r="D160" s="64"/>
      <c r="E160" s="57"/>
      <c r="F160" s="58"/>
      <c r="G160" s="245"/>
    </row>
    <row r="161" spans="4:7">
      <c r="D161" s="64"/>
      <c r="E161" s="57"/>
      <c r="F161" s="58"/>
      <c r="G161" s="245"/>
    </row>
  </sheetData>
  <mergeCells count="3">
    <mergeCell ref="C1:D1"/>
    <mergeCell ref="C2:D2"/>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zoomScale="80" zoomScaleNormal="80" workbookViewId="0">
      <selection activeCell="D35" sqref="D35"/>
    </sheetView>
  </sheetViews>
  <sheetFormatPr defaultRowHeight="15"/>
  <cols>
    <col min="1" max="1" width="13" customWidth="1"/>
    <col min="2" max="2" width="17.85546875" customWidth="1"/>
    <col min="3" max="3" width="30.85546875" customWidth="1"/>
    <col min="4" max="4" width="66" customWidth="1"/>
    <col min="5" max="5" width="23.140625" customWidth="1"/>
    <col min="6" max="6" width="18.7109375" customWidth="1"/>
    <col min="7" max="7" width="18.42578125" customWidth="1"/>
    <col min="8" max="9" width="16.5703125" customWidth="1"/>
    <col min="10" max="10" width="17.140625" customWidth="1"/>
    <col min="11" max="11" width="16.5703125" customWidth="1"/>
    <col min="12" max="14" width="17" customWidth="1"/>
    <col min="15" max="15" width="15.5703125" customWidth="1"/>
    <col min="16" max="16" width="14.85546875" customWidth="1"/>
    <col min="17" max="17" width="12.42578125" bestFit="1" customWidth="1"/>
    <col min="18" max="18" width="10" customWidth="1"/>
    <col min="19" max="19" width="16.28515625" customWidth="1"/>
    <col min="20" max="21" width="16.140625" customWidth="1"/>
  </cols>
  <sheetData>
    <row r="1" spans="1:14" ht="15.75">
      <c r="B1" s="81" t="s">
        <v>26</v>
      </c>
      <c r="C1" s="795" t="s">
        <v>335</v>
      </c>
      <c r="D1" s="797"/>
      <c r="E1" s="82"/>
      <c r="I1" s="40"/>
    </row>
    <row r="2" spans="1:14" ht="15.75">
      <c r="B2" s="81" t="s">
        <v>28</v>
      </c>
      <c r="C2" s="813">
        <f>[3]Template!C2</f>
        <v>43449</v>
      </c>
      <c r="D2" s="814"/>
      <c r="E2" s="83"/>
      <c r="G2" s="40"/>
      <c r="H2" s="41"/>
      <c r="I2" s="40"/>
      <c r="J2" s="40"/>
      <c r="M2" s="42"/>
    </row>
    <row r="3" spans="1:14" ht="15.75">
      <c r="B3" s="81" t="s">
        <v>29</v>
      </c>
      <c r="C3" s="815" t="s">
        <v>109</v>
      </c>
      <c r="D3" s="816"/>
      <c r="E3" s="84"/>
    </row>
    <row r="4" spans="1:14" ht="15.75">
      <c r="B4" s="85"/>
      <c r="C4" s="86"/>
      <c r="D4" s="87"/>
      <c r="E4" s="87"/>
    </row>
    <row r="5" spans="1:14">
      <c r="A5" s="817" t="s">
        <v>30</v>
      </c>
      <c r="B5" s="820" t="s">
        <v>336</v>
      </c>
      <c r="C5" s="821"/>
      <c r="D5" s="821"/>
      <c r="E5" s="821"/>
      <c r="F5" s="821"/>
      <c r="G5" s="821"/>
      <c r="H5" s="821"/>
      <c r="I5" s="821"/>
      <c r="J5" s="821"/>
      <c r="K5" s="821"/>
      <c r="L5" s="821"/>
      <c r="M5" s="821"/>
      <c r="N5" s="822"/>
    </row>
    <row r="6" spans="1:14">
      <c r="A6" s="818"/>
      <c r="B6" s="823"/>
      <c r="C6" s="824"/>
      <c r="D6" s="824"/>
      <c r="E6" s="824"/>
      <c r="F6" s="824"/>
      <c r="G6" s="824"/>
      <c r="H6" s="824"/>
      <c r="I6" s="824"/>
      <c r="J6" s="824"/>
      <c r="K6" s="824"/>
      <c r="L6" s="824"/>
      <c r="M6" s="824"/>
      <c r="N6" s="825"/>
    </row>
    <row r="7" spans="1:14" s="87" customFormat="1">
      <c r="A7" s="819"/>
      <c r="B7" s="826"/>
      <c r="C7" s="827"/>
      <c r="D7" s="827"/>
      <c r="E7" s="827"/>
      <c r="F7" s="827"/>
      <c r="G7" s="827"/>
      <c r="H7" s="827"/>
      <c r="I7" s="827"/>
      <c r="J7" s="827"/>
      <c r="K7" s="827"/>
      <c r="L7" s="827"/>
      <c r="M7" s="827"/>
      <c r="N7" s="828"/>
    </row>
    <row r="8" spans="1:14" s="87" customFormat="1">
      <c r="A8" s="88">
        <v>4</v>
      </c>
      <c r="B8" s="829" t="s">
        <v>1858</v>
      </c>
      <c r="C8" s="830"/>
      <c r="D8" s="830"/>
      <c r="E8" s="830"/>
      <c r="F8" s="830"/>
      <c r="G8" s="830"/>
      <c r="H8" s="830"/>
      <c r="I8" s="830"/>
      <c r="J8" s="830"/>
      <c r="K8" s="830"/>
      <c r="L8" s="830"/>
      <c r="M8" s="830"/>
      <c r="N8" s="831"/>
    </row>
    <row r="9" spans="1:14" s="87" customFormat="1">
      <c r="A9" s="88">
        <v>69</v>
      </c>
      <c r="B9" s="829" t="s">
        <v>1859</v>
      </c>
      <c r="C9" s="830"/>
      <c r="D9" s="830"/>
      <c r="E9" s="830"/>
      <c r="F9" s="830"/>
      <c r="G9" s="830"/>
      <c r="H9" s="830"/>
      <c r="I9" s="830"/>
      <c r="J9" s="830"/>
      <c r="K9" s="830"/>
      <c r="L9" s="830"/>
      <c r="M9" s="830"/>
      <c r="N9" s="831"/>
    </row>
    <row r="10" spans="1:14" s="87" customFormat="1">
      <c r="A10" s="88">
        <v>70</v>
      </c>
      <c r="B10" s="829" t="s">
        <v>1860</v>
      </c>
      <c r="C10" s="830"/>
      <c r="D10" s="830"/>
      <c r="E10" s="830"/>
      <c r="F10" s="830"/>
      <c r="G10" s="830"/>
      <c r="H10" s="830"/>
      <c r="I10" s="830"/>
      <c r="J10" s="830"/>
      <c r="K10" s="830"/>
      <c r="L10" s="830"/>
      <c r="M10" s="830"/>
      <c r="N10" s="831"/>
    </row>
    <row r="11" spans="1:14" s="87" customFormat="1">
      <c r="A11" s="88">
        <v>83</v>
      </c>
      <c r="B11" s="832" t="s">
        <v>1861</v>
      </c>
      <c r="C11" s="833"/>
      <c r="D11" s="833"/>
      <c r="E11" s="833"/>
      <c r="F11" s="833"/>
      <c r="G11" s="833"/>
      <c r="H11" s="833"/>
      <c r="I11" s="833"/>
      <c r="J11" s="833"/>
      <c r="K11" s="833"/>
      <c r="L11" s="833"/>
      <c r="M11" s="833"/>
      <c r="N11" s="834"/>
    </row>
    <row r="12" spans="1:14" s="87" customFormat="1">
      <c r="A12" s="88">
        <v>134</v>
      </c>
      <c r="B12" s="829" t="s">
        <v>1862</v>
      </c>
      <c r="C12" s="830"/>
      <c r="D12" s="830"/>
      <c r="E12" s="830"/>
      <c r="F12" s="830"/>
      <c r="G12" s="830"/>
      <c r="H12" s="830"/>
      <c r="I12" s="830"/>
      <c r="J12" s="830"/>
      <c r="K12" s="830"/>
      <c r="L12" s="830"/>
      <c r="M12" s="830"/>
      <c r="N12" s="831"/>
    </row>
    <row r="13" spans="1:14" s="87" customFormat="1">
      <c r="A13" s="88">
        <v>140</v>
      </c>
      <c r="B13" s="829" t="s">
        <v>1863</v>
      </c>
      <c r="C13" s="830"/>
      <c r="D13" s="830"/>
      <c r="E13" s="830"/>
      <c r="F13" s="830"/>
      <c r="G13" s="830"/>
      <c r="H13" s="830"/>
      <c r="I13" s="830"/>
      <c r="J13" s="830"/>
      <c r="K13" s="830"/>
      <c r="L13" s="830"/>
      <c r="M13" s="830"/>
      <c r="N13" s="831"/>
    </row>
    <row r="14" spans="1:14" s="87" customFormat="1">
      <c r="A14" s="89"/>
      <c r="B14" s="430"/>
      <c r="C14" s="431"/>
      <c r="D14" s="431"/>
      <c r="E14" s="431"/>
      <c r="F14" s="431"/>
      <c r="G14" s="431"/>
      <c r="H14" s="431"/>
      <c r="I14" s="431"/>
      <c r="J14" s="431"/>
      <c r="K14" s="431"/>
      <c r="L14" s="431"/>
      <c r="M14" s="431"/>
      <c r="N14" s="432"/>
    </row>
    <row r="15" spans="1:14" s="87" customFormat="1" ht="18">
      <c r="A15" s="90"/>
      <c r="B15" s="810" t="s">
        <v>337</v>
      </c>
      <c r="C15" s="811"/>
      <c r="D15" s="811"/>
      <c r="E15" s="811"/>
      <c r="F15" s="811"/>
      <c r="G15" s="811"/>
      <c r="H15" s="811"/>
      <c r="I15" s="811"/>
      <c r="J15" s="811"/>
      <c r="K15" s="811"/>
      <c r="L15" s="811"/>
      <c r="M15" s="811"/>
      <c r="N15" s="812"/>
    </row>
    <row r="16" spans="1:14" s="87" customFormat="1" ht="15.75">
      <c r="A16" s="91" t="s">
        <v>1864</v>
      </c>
      <c r="B16" s="92" t="s">
        <v>338</v>
      </c>
      <c r="C16" s="93"/>
      <c r="D16" s="93"/>
      <c r="E16" s="93"/>
      <c r="F16" s="93"/>
      <c r="G16" s="93"/>
      <c r="H16" s="93"/>
      <c r="I16" s="93"/>
      <c r="J16" s="93"/>
      <c r="K16" s="93"/>
      <c r="L16" s="93"/>
      <c r="M16" s="93"/>
      <c r="N16" s="94"/>
    </row>
    <row r="17" spans="1:14" s="87" customFormat="1" ht="15.75">
      <c r="A17" s="95" t="s">
        <v>1865</v>
      </c>
      <c r="B17" s="799" t="s">
        <v>339</v>
      </c>
      <c r="C17" s="800"/>
      <c r="D17" s="800"/>
      <c r="E17" s="800"/>
      <c r="F17" s="800"/>
      <c r="G17" s="800"/>
      <c r="H17" s="800"/>
      <c r="I17" s="800"/>
      <c r="J17" s="800"/>
      <c r="K17" s="800"/>
      <c r="L17" s="800"/>
      <c r="M17" s="800"/>
      <c r="N17" s="801"/>
    </row>
    <row r="18" spans="1:14" s="87" customFormat="1" ht="15.75">
      <c r="A18" s="95" t="s">
        <v>1866</v>
      </c>
      <c r="B18" s="799" t="s">
        <v>340</v>
      </c>
      <c r="C18" s="800"/>
      <c r="D18" s="800"/>
      <c r="E18" s="800"/>
      <c r="F18" s="800"/>
      <c r="G18" s="800"/>
      <c r="H18" s="800"/>
      <c r="I18" s="800"/>
      <c r="J18" s="800"/>
      <c r="K18" s="800"/>
      <c r="L18" s="800"/>
      <c r="M18" s="800"/>
      <c r="N18" s="801"/>
    </row>
    <row r="19" spans="1:14" s="87" customFormat="1" ht="15.75">
      <c r="A19" s="96" t="s">
        <v>1867</v>
      </c>
      <c r="B19" s="802" t="s">
        <v>341</v>
      </c>
      <c r="C19" s="803"/>
      <c r="D19" s="803"/>
      <c r="E19" s="803"/>
      <c r="F19" s="803"/>
      <c r="G19" s="803"/>
      <c r="H19" s="803"/>
      <c r="I19" s="803"/>
      <c r="J19" s="803"/>
      <c r="K19" s="803"/>
      <c r="L19" s="803"/>
      <c r="M19" s="803"/>
      <c r="N19" s="804"/>
    </row>
    <row r="20" spans="1:14" ht="15.75">
      <c r="A20" s="95" t="s">
        <v>1868</v>
      </c>
      <c r="B20" s="799" t="s">
        <v>1719</v>
      </c>
      <c r="C20" s="800"/>
      <c r="D20" s="800"/>
      <c r="E20" s="800"/>
      <c r="F20" s="800"/>
      <c r="G20" s="800"/>
      <c r="H20" s="800"/>
      <c r="I20" s="800"/>
      <c r="J20" s="800"/>
      <c r="K20" s="800"/>
      <c r="L20" s="800"/>
      <c r="M20" s="800"/>
      <c r="N20" s="801"/>
    </row>
    <row r="21" spans="1:14" ht="15.75">
      <c r="A21" s="95" t="s">
        <v>1869</v>
      </c>
      <c r="B21" s="799" t="s">
        <v>342</v>
      </c>
      <c r="C21" s="800"/>
      <c r="D21" s="800"/>
      <c r="E21" s="800"/>
      <c r="F21" s="800"/>
      <c r="G21" s="800"/>
      <c r="H21" s="800"/>
      <c r="I21" s="800"/>
      <c r="J21" s="800"/>
      <c r="K21" s="800"/>
      <c r="L21" s="800"/>
      <c r="M21" s="800"/>
      <c r="N21" s="801"/>
    </row>
    <row r="22" spans="1:14">
      <c r="A22" s="97"/>
      <c r="B22" s="157"/>
      <c r="C22" s="159"/>
      <c r="D22" s="159"/>
      <c r="E22" s="159"/>
      <c r="F22" s="159"/>
      <c r="G22" s="159"/>
      <c r="H22" s="159"/>
      <c r="I22" s="159"/>
      <c r="J22" s="159"/>
      <c r="K22" s="159"/>
      <c r="L22" s="159"/>
      <c r="M22" s="159"/>
      <c r="N22" s="160"/>
    </row>
    <row r="23" spans="1:14" ht="18">
      <c r="A23" s="433"/>
      <c r="B23" s="434"/>
      <c r="C23" s="435"/>
      <c r="D23" s="435"/>
      <c r="E23" s="435"/>
      <c r="F23" s="435"/>
      <c r="G23" s="435"/>
      <c r="H23" s="435"/>
      <c r="I23" s="435"/>
      <c r="J23" s="435"/>
      <c r="K23" s="435"/>
      <c r="L23" s="435"/>
      <c r="M23" s="435"/>
      <c r="N23" s="436"/>
    </row>
    <row r="24" spans="1:14" s="40" customFormat="1" ht="18">
      <c r="A24" s="433"/>
      <c r="B24" s="434"/>
      <c r="C24" s="435"/>
      <c r="D24" s="435"/>
      <c r="E24" s="435"/>
      <c r="F24" s="435"/>
      <c r="G24" s="435"/>
      <c r="H24" s="435"/>
      <c r="I24" s="435"/>
      <c r="J24" s="435"/>
      <c r="K24" s="435"/>
      <c r="L24" s="435"/>
      <c r="M24" s="435"/>
      <c r="N24" s="436"/>
    </row>
    <row r="25" spans="1:14" ht="18">
      <c r="A25" s="433"/>
      <c r="B25" s="434"/>
      <c r="C25" s="435"/>
      <c r="D25" s="435"/>
      <c r="E25" s="435"/>
      <c r="F25" s="435"/>
      <c r="G25" s="435"/>
      <c r="H25" s="435"/>
      <c r="I25" s="435"/>
      <c r="J25" s="435"/>
      <c r="K25" s="435"/>
      <c r="L25" s="435"/>
      <c r="M25" s="435"/>
      <c r="N25" s="436"/>
    </row>
    <row r="26" spans="1:14" ht="18">
      <c r="A26" s="433"/>
      <c r="B26" s="434"/>
      <c r="C26" s="435"/>
      <c r="D26" s="435"/>
      <c r="E26" s="435"/>
      <c r="F26" s="435"/>
      <c r="G26" s="435"/>
      <c r="H26" s="435"/>
      <c r="I26" s="435"/>
      <c r="J26" s="435"/>
      <c r="K26" s="435"/>
      <c r="L26" s="435"/>
      <c r="M26" s="435"/>
      <c r="N26" s="436"/>
    </row>
    <row r="27" spans="1:14" ht="18">
      <c r="A27" s="433"/>
      <c r="B27" s="434"/>
      <c r="C27" s="435"/>
      <c r="D27" s="435"/>
      <c r="E27" s="435"/>
      <c r="F27" s="435"/>
      <c r="G27" s="435"/>
      <c r="H27" s="435"/>
      <c r="I27" s="435"/>
      <c r="J27" s="435"/>
      <c r="K27" s="435"/>
      <c r="L27" s="435"/>
      <c r="M27" s="435"/>
      <c r="N27" s="436"/>
    </row>
    <row r="28" spans="1:14" ht="18">
      <c r="A28" s="433"/>
      <c r="B28" s="434"/>
      <c r="C28" s="435"/>
      <c r="D28" s="435"/>
      <c r="E28" s="435"/>
      <c r="F28" s="435"/>
      <c r="G28" s="435"/>
      <c r="H28" s="435"/>
      <c r="I28" s="435"/>
      <c r="J28" s="435"/>
      <c r="K28" s="435"/>
      <c r="L28" s="435"/>
      <c r="M28" s="435"/>
      <c r="N28" s="436"/>
    </row>
    <row r="29" spans="1:14" ht="18">
      <c r="A29" s="437"/>
      <c r="B29" s="749"/>
      <c r="C29" s="805"/>
      <c r="D29" s="805"/>
      <c r="E29" s="805"/>
      <c r="F29" s="805"/>
      <c r="G29" s="805"/>
      <c r="H29" s="805"/>
      <c r="I29" s="805"/>
      <c r="J29" s="805"/>
      <c r="K29" s="805"/>
      <c r="L29" s="805"/>
      <c r="M29" s="805"/>
      <c r="N29" s="806"/>
    </row>
    <row r="30" spans="1:14" s="439" customFormat="1" ht="18">
      <c r="A30" s="438"/>
      <c r="B30" s="749"/>
      <c r="C30" s="805"/>
      <c r="D30" s="805"/>
      <c r="E30" s="805"/>
      <c r="F30" s="805"/>
      <c r="G30" s="805"/>
      <c r="H30" s="805"/>
      <c r="I30" s="805"/>
      <c r="J30" s="805"/>
      <c r="K30" s="805"/>
      <c r="L30" s="805"/>
      <c r="M30" s="805"/>
      <c r="N30" s="806"/>
    </row>
    <row r="31" spans="1:14" ht="18">
      <c r="A31" s="433"/>
      <c r="B31" s="440"/>
      <c r="C31" s="441"/>
      <c r="D31" s="441"/>
      <c r="E31" s="441"/>
      <c r="F31" s="441"/>
      <c r="G31" s="441"/>
      <c r="H31" s="441"/>
      <c r="I31" s="441"/>
      <c r="J31" s="441"/>
      <c r="K31" s="441"/>
      <c r="L31" s="441"/>
      <c r="M31" s="441"/>
      <c r="N31" s="442"/>
    </row>
    <row r="32" spans="1:14" s="444" customFormat="1" ht="18">
      <c r="A32" s="443"/>
      <c r="B32" s="807"/>
      <c r="C32" s="808"/>
      <c r="D32" s="808"/>
      <c r="E32" s="808"/>
      <c r="F32" s="808"/>
      <c r="G32" s="808"/>
      <c r="H32" s="808"/>
      <c r="I32" s="808"/>
      <c r="J32" s="808"/>
      <c r="K32" s="808"/>
      <c r="L32" s="808"/>
      <c r="M32" s="808"/>
      <c r="N32" s="809"/>
    </row>
    <row r="33" spans="1:14" s="40" customFormat="1" ht="18">
      <c r="A33" s="445"/>
      <c r="B33" s="446"/>
      <c r="C33" s="447"/>
      <c r="D33" s="447"/>
      <c r="E33" s="447"/>
      <c r="F33" s="447"/>
      <c r="G33" s="447"/>
      <c r="H33" s="447"/>
      <c r="I33" s="447"/>
      <c r="J33" s="447"/>
      <c r="K33" s="447"/>
      <c r="L33" s="447"/>
      <c r="M33" s="447"/>
      <c r="N33" s="448"/>
    </row>
    <row r="34" spans="1:14" s="444" customFormat="1" ht="18">
      <c r="A34" s="438"/>
      <c r="B34" s="749"/>
      <c r="C34" s="805"/>
      <c r="D34" s="805"/>
      <c r="E34" s="805"/>
      <c r="F34" s="805"/>
      <c r="G34" s="805"/>
      <c r="H34" s="805"/>
      <c r="I34" s="805"/>
      <c r="J34" s="805"/>
      <c r="K34" s="805"/>
      <c r="L34" s="805"/>
      <c r="M34" s="805"/>
      <c r="N34" s="806"/>
    </row>
    <row r="35" spans="1:14" s="40" customFormat="1" ht="18">
      <c r="A35" s="433"/>
      <c r="B35" s="440"/>
      <c r="C35" s="441"/>
      <c r="D35" s="441"/>
      <c r="E35" s="441"/>
      <c r="F35" s="441"/>
      <c r="G35" s="441"/>
      <c r="H35" s="441"/>
      <c r="I35" s="441"/>
      <c r="J35" s="441"/>
      <c r="K35" s="441"/>
      <c r="L35" s="441"/>
      <c r="M35" s="441"/>
      <c r="N35" s="442"/>
    </row>
    <row r="36" spans="1:14" s="40" customFormat="1" ht="18">
      <c r="A36" s="433"/>
      <c r="B36" s="440"/>
      <c r="C36" s="441"/>
      <c r="D36" s="441"/>
      <c r="E36" s="441"/>
      <c r="F36" s="441"/>
      <c r="G36" s="441"/>
      <c r="H36" s="441"/>
      <c r="I36" s="441"/>
      <c r="J36" s="441"/>
      <c r="K36" s="441"/>
      <c r="L36" s="441"/>
      <c r="M36" s="441"/>
      <c r="N36" s="442"/>
    </row>
    <row r="37" spans="1:14" s="40" customFormat="1" ht="18">
      <c r="A37" s="438"/>
      <c r="B37" s="749"/>
      <c r="C37" s="805"/>
      <c r="D37" s="805"/>
      <c r="E37" s="805"/>
      <c r="F37" s="805"/>
      <c r="G37" s="805"/>
      <c r="H37" s="805"/>
      <c r="I37" s="805"/>
      <c r="J37" s="805"/>
      <c r="K37" s="805"/>
      <c r="L37" s="805"/>
      <c r="M37" s="805"/>
      <c r="N37" s="806"/>
    </row>
    <row r="38" spans="1:14" s="40" customFormat="1" ht="18">
      <c r="A38" s="449"/>
      <c r="B38" s="440"/>
      <c r="C38" s="435"/>
      <c r="D38" s="435"/>
      <c r="E38" s="435"/>
      <c r="F38" s="435"/>
      <c r="G38" s="435"/>
      <c r="H38" s="435"/>
      <c r="I38" s="435"/>
      <c r="J38" s="435"/>
      <c r="K38" s="435"/>
      <c r="L38" s="435"/>
      <c r="M38" s="435"/>
      <c r="N38" s="436"/>
    </row>
    <row r="39" spans="1:14" s="40" customFormat="1">
      <c r="A39" s="450"/>
      <c r="B39" s="752"/>
      <c r="C39" s="750"/>
      <c r="D39" s="750"/>
      <c r="E39" s="750"/>
      <c r="F39" s="750"/>
      <c r="G39" s="750"/>
      <c r="H39" s="750"/>
      <c r="I39" s="750"/>
      <c r="J39" s="750"/>
      <c r="K39" s="750"/>
      <c r="L39" s="750"/>
      <c r="M39" s="750"/>
      <c r="N39" s="798"/>
    </row>
    <row r="40" spans="1:14" s="40" customFormat="1">
      <c r="A40" s="450"/>
      <c r="B40" s="752"/>
      <c r="C40" s="750"/>
      <c r="D40" s="750"/>
      <c r="E40" s="750"/>
      <c r="F40" s="750"/>
      <c r="G40" s="750"/>
      <c r="H40" s="750"/>
      <c r="I40" s="750"/>
      <c r="J40" s="750"/>
      <c r="K40" s="750"/>
      <c r="L40" s="750"/>
      <c r="M40" s="750"/>
      <c r="N40" s="798"/>
    </row>
    <row r="41" spans="1:14" s="40" customFormat="1">
      <c r="A41" s="450"/>
      <c r="B41" s="795"/>
      <c r="C41" s="796"/>
      <c r="D41" s="796"/>
      <c r="E41" s="796"/>
      <c r="F41" s="796"/>
      <c r="G41" s="796"/>
      <c r="H41" s="796"/>
      <c r="I41" s="796"/>
      <c r="J41" s="796"/>
      <c r="K41" s="796"/>
      <c r="L41" s="796"/>
      <c r="M41" s="796"/>
      <c r="N41" s="797"/>
    </row>
    <row r="42" spans="1:14">
      <c r="A42" s="450"/>
      <c r="B42" s="795"/>
      <c r="C42" s="796"/>
      <c r="D42" s="796"/>
      <c r="E42" s="796"/>
      <c r="F42" s="796"/>
      <c r="G42" s="796"/>
      <c r="H42" s="796"/>
      <c r="I42" s="796"/>
      <c r="J42" s="796"/>
      <c r="K42" s="796"/>
      <c r="L42" s="796"/>
      <c r="M42" s="796"/>
      <c r="N42" s="797"/>
    </row>
    <row r="43" spans="1:14">
      <c r="A43" s="450"/>
      <c r="B43" s="795"/>
      <c r="C43" s="796"/>
      <c r="D43" s="796"/>
      <c r="E43" s="796"/>
      <c r="F43" s="796"/>
      <c r="G43" s="796"/>
      <c r="H43" s="796"/>
      <c r="I43" s="796"/>
      <c r="J43" s="796"/>
      <c r="K43" s="796"/>
      <c r="L43" s="796"/>
      <c r="M43" s="796"/>
      <c r="N43" s="797"/>
    </row>
    <row r="44" spans="1:14">
      <c r="A44" s="450"/>
      <c r="B44" s="795"/>
      <c r="C44" s="796"/>
      <c r="D44" s="796"/>
      <c r="E44" s="796"/>
      <c r="F44" s="796"/>
      <c r="G44" s="796"/>
      <c r="H44" s="796"/>
      <c r="I44" s="796"/>
      <c r="J44" s="796"/>
      <c r="K44" s="796"/>
      <c r="L44" s="796"/>
      <c r="M44" s="796"/>
      <c r="N44" s="797"/>
    </row>
    <row r="45" spans="1:14">
      <c r="A45" s="450"/>
      <c r="B45" s="795"/>
      <c r="C45" s="796"/>
      <c r="D45" s="796"/>
      <c r="E45" s="796"/>
      <c r="F45" s="796"/>
      <c r="G45" s="796"/>
      <c r="H45" s="796"/>
      <c r="I45" s="796"/>
      <c r="J45" s="796"/>
      <c r="K45" s="796"/>
      <c r="L45" s="796"/>
      <c r="M45" s="796"/>
      <c r="N45" s="797"/>
    </row>
    <row r="46" spans="1:14">
      <c r="A46" s="450"/>
      <c r="B46" s="795"/>
      <c r="C46" s="796"/>
      <c r="D46" s="796"/>
      <c r="E46" s="796"/>
      <c r="F46" s="796"/>
      <c r="G46" s="796"/>
      <c r="H46" s="796"/>
      <c r="I46" s="796"/>
      <c r="J46" s="796"/>
      <c r="K46" s="796"/>
      <c r="L46" s="796"/>
      <c r="M46" s="796"/>
      <c r="N46" s="797"/>
    </row>
    <row r="47" spans="1:14">
      <c r="A47" s="450"/>
      <c r="B47" s="753"/>
      <c r="C47" s="754"/>
      <c r="D47" s="754"/>
      <c r="E47" s="754"/>
      <c r="F47" s="754"/>
      <c r="G47" s="754"/>
      <c r="H47" s="754"/>
      <c r="I47" s="754"/>
      <c r="J47" s="754"/>
      <c r="K47" s="754"/>
      <c r="L47" s="754"/>
      <c r="M47" s="754"/>
      <c r="N47" s="794"/>
    </row>
    <row r="48" spans="1:14">
      <c r="A48" s="450"/>
      <c r="B48" s="753"/>
      <c r="C48" s="754"/>
      <c r="D48" s="754"/>
      <c r="E48" s="754"/>
      <c r="F48" s="754"/>
      <c r="G48" s="754"/>
      <c r="H48" s="754"/>
      <c r="I48" s="754"/>
      <c r="J48" s="754"/>
      <c r="K48" s="754"/>
      <c r="L48" s="754"/>
      <c r="M48" s="754"/>
      <c r="N48" s="794"/>
    </row>
    <row r="49" spans="1:14">
      <c r="A49" s="450"/>
      <c r="B49" s="753"/>
      <c r="C49" s="754"/>
      <c r="D49" s="754"/>
      <c r="E49" s="754"/>
      <c r="F49" s="754"/>
      <c r="G49" s="754"/>
      <c r="H49" s="754"/>
      <c r="I49" s="754"/>
      <c r="J49" s="754"/>
      <c r="K49" s="754"/>
      <c r="L49" s="754"/>
      <c r="M49" s="754"/>
      <c r="N49" s="794"/>
    </row>
    <row r="50" spans="1:14">
      <c r="A50" s="450"/>
      <c r="B50" s="795"/>
      <c r="C50" s="796"/>
      <c r="D50" s="796"/>
      <c r="E50" s="796"/>
      <c r="F50" s="796"/>
      <c r="G50" s="796"/>
      <c r="H50" s="796"/>
      <c r="I50" s="796"/>
      <c r="J50" s="796"/>
      <c r="K50" s="796"/>
      <c r="L50" s="796"/>
      <c r="M50" s="796"/>
      <c r="N50" s="797"/>
    </row>
  </sheetData>
  <mergeCells count="34">
    <mergeCell ref="B15:N15"/>
    <mergeCell ref="C1:D1"/>
    <mergeCell ref="C2:D2"/>
    <mergeCell ref="C3:D3"/>
    <mergeCell ref="A5:A7"/>
    <mergeCell ref="B5:N7"/>
    <mergeCell ref="B8:N8"/>
    <mergeCell ref="B9:N9"/>
    <mergeCell ref="B10:N10"/>
    <mergeCell ref="B11:N11"/>
    <mergeCell ref="B12:N12"/>
    <mergeCell ref="B13:N13"/>
    <mergeCell ref="B40:N40"/>
    <mergeCell ref="B17:N17"/>
    <mergeCell ref="B18:N18"/>
    <mergeCell ref="B19:N19"/>
    <mergeCell ref="B20:N20"/>
    <mergeCell ref="B21:N21"/>
    <mergeCell ref="B29:N29"/>
    <mergeCell ref="B30:N30"/>
    <mergeCell ref="B32:N32"/>
    <mergeCell ref="B34:N34"/>
    <mergeCell ref="B37:N37"/>
    <mergeCell ref="B39:N39"/>
    <mergeCell ref="B47:N47"/>
    <mergeCell ref="B48:N48"/>
    <mergeCell ref="B49:N49"/>
    <mergeCell ref="B50:N50"/>
    <mergeCell ref="B41:N41"/>
    <mergeCell ref="B42:N42"/>
    <mergeCell ref="B43:N43"/>
    <mergeCell ref="B44:N44"/>
    <mergeCell ref="B45:N45"/>
    <mergeCell ref="B46:N4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6"/>
  <sheetViews>
    <sheetView zoomScale="90" zoomScaleNormal="90" workbookViewId="0">
      <selection activeCell="F16" sqref="F16"/>
    </sheetView>
  </sheetViews>
  <sheetFormatPr defaultRowHeight="15"/>
  <cols>
    <col min="1" max="1" width="10.140625" style="453" customWidth="1"/>
    <col min="2" max="2" width="15.42578125" style="494" customWidth="1"/>
    <col min="3" max="3" width="33.140625" style="469" customWidth="1"/>
    <col min="4" max="4" width="68.5703125" style="469" customWidth="1"/>
    <col min="5" max="5" width="23.140625" style="453" customWidth="1"/>
    <col min="6" max="6" width="18.7109375" style="456" customWidth="1"/>
    <col min="7" max="7" width="18.42578125" style="457" customWidth="1"/>
    <col min="8" max="8" width="16.5703125" style="458" customWidth="1"/>
    <col min="9" max="9" width="16.5703125" style="460" customWidth="1"/>
    <col min="10" max="10" width="17.140625" style="460" customWidth="1"/>
    <col min="11" max="11" width="16.5703125" style="457" customWidth="1"/>
    <col min="12" max="12" width="17" style="457" customWidth="1"/>
    <col min="13" max="13" width="17" style="453" customWidth="1"/>
    <col min="14" max="14" width="10.42578125" style="461" customWidth="1"/>
    <col min="15" max="15" width="15.5703125" style="453" customWidth="1"/>
    <col min="16" max="16" width="14.85546875" style="453" customWidth="1"/>
    <col min="17" max="17" width="12.42578125" style="453" bestFit="1" customWidth="1"/>
    <col min="18" max="18" width="10" style="453" customWidth="1"/>
    <col min="19" max="19" width="16.28515625" style="453" customWidth="1"/>
    <col min="20" max="21" width="16.140625" style="453" customWidth="1"/>
    <col min="22" max="16384" width="9.140625" style="453"/>
  </cols>
  <sheetData>
    <row r="1" spans="1:14" ht="23.25" customHeight="1">
      <c r="B1" s="454" t="s">
        <v>26</v>
      </c>
      <c r="C1" s="753" t="s">
        <v>343</v>
      </c>
      <c r="D1" s="794"/>
      <c r="E1" s="455"/>
      <c r="I1" s="459"/>
    </row>
    <row r="2" spans="1:14" ht="23.25" customHeight="1">
      <c r="B2" s="454" t="s">
        <v>28</v>
      </c>
      <c r="C2" s="848">
        <v>43448</v>
      </c>
      <c r="D2" s="849"/>
      <c r="E2" s="462"/>
      <c r="G2" s="463"/>
      <c r="H2" s="464"/>
      <c r="I2" s="459"/>
      <c r="J2" s="459"/>
      <c r="M2" s="465">
        <f>C2</f>
        <v>43448</v>
      </c>
    </row>
    <row r="3" spans="1:14" ht="30.75" customHeight="1">
      <c r="B3" s="454" t="s">
        <v>29</v>
      </c>
      <c r="C3" s="850" t="s">
        <v>344</v>
      </c>
      <c r="D3" s="851"/>
      <c r="E3" s="466"/>
    </row>
    <row r="4" spans="1:14" ht="9" customHeight="1">
      <c r="B4" s="467"/>
      <c r="C4" s="468"/>
      <c r="E4" s="469"/>
    </row>
    <row r="5" spans="1:14" ht="15.75" customHeight="1">
      <c r="A5" s="838" t="s">
        <v>30</v>
      </c>
      <c r="B5" s="852" t="s">
        <v>31</v>
      </c>
      <c r="C5" s="841" t="s">
        <v>32</v>
      </c>
      <c r="D5" s="841" t="s">
        <v>33</v>
      </c>
      <c r="E5" s="841" t="s">
        <v>34</v>
      </c>
      <c r="F5" s="842" t="s">
        <v>1</v>
      </c>
      <c r="G5" s="843" t="s">
        <v>1870</v>
      </c>
      <c r="H5" s="838" t="s">
        <v>36</v>
      </c>
      <c r="I5" s="844" t="s">
        <v>37</v>
      </c>
      <c r="J5" s="847" t="s">
        <v>38</v>
      </c>
      <c r="K5" s="835" t="s">
        <v>3</v>
      </c>
      <c r="L5" s="835" t="s">
        <v>5</v>
      </c>
      <c r="M5" s="838" t="s">
        <v>7</v>
      </c>
      <c r="N5" s="838" t="s">
        <v>39</v>
      </c>
    </row>
    <row r="6" spans="1:14" ht="15.75" customHeight="1">
      <c r="A6" s="839"/>
      <c r="B6" s="852"/>
      <c r="C6" s="841"/>
      <c r="D6" s="841"/>
      <c r="E6" s="841"/>
      <c r="F6" s="842"/>
      <c r="G6" s="843"/>
      <c r="H6" s="839"/>
      <c r="I6" s="845"/>
      <c r="J6" s="847"/>
      <c r="K6" s="836"/>
      <c r="L6" s="836"/>
      <c r="M6" s="839"/>
      <c r="N6" s="839"/>
    </row>
    <row r="7" spans="1:14" s="469" customFormat="1" ht="50.25" customHeight="1">
      <c r="A7" s="840"/>
      <c r="B7" s="852"/>
      <c r="C7" s="841"/>
      <c r="D7" s="841"/>
      <c r="E7" s="841"/>
      <c r="F7" s="842"/>
      <c r="G7" s="843"/>
      <c r="H7" s="840"/>
      <c r="I7" s="846"/>
      <c r="J7" s="847"/>
      <c r="K7" s="837"/>
      <c r="L7" s="837"/>
      <c r="M7" s="840"/>
      <c r="N7" s="840"/>
    </row>
    <row r="8" spans="1:14" s="469" customFormat="1" ht="42.75" customHeight="1">
      <c r="A8" s="470">
        <v>1</v>
      </c>
      <c r="B8" s="471" t="s">
        <v>346</v>
      </c>
      <c r="C8" s="74" t="s">
        <v>347</v>
      </c>
      <c r="D8" s="98" t="s">
        <v>348</v>
      </c>
      <c r="E8" s="99" t="s">
        <v>349</v>
      </c>
      <c r="F8" s="472">
        <v>437400</v>
      </c>
      <c r="G8" s="473">
        <v>437400</v>
      </c>
      <c r="H8" s="474">
        <v>43402</v>
      </c>
      <c r="I8" s="475">
        <v>1</v>
      </c>
      <c r="J8" s="475">
        <v>1</v>
      </c>
      <c r="K8" s="473">
        <v>207.03</v>
      </c>
      <c r="L8" s="473">
        <v>396704.5</v>
      </c>
      <c r="M8" s="243">
        <f>+G8-K8-L8</f>
        <v>40488.469999999972</v>
      </c>
      <c r="N8" s="470" t="s">
        <v>355</v>
      </c>
    </row>
    <row r="9" spans="1:14" s="476" customFormat="1" ht="42.75" customHeight="1">
      <c r="A9" s="470">
        <v>2</v>
      </c>
      <c r="B9" s="471" t="s">
        <v>350</v>
      </c>
      <c r="C9" s="74" t="s">
        <v>351</v>
      </c>
      <c r="D9" s="98" t="s">
        <v>348</v>
      </c>
      <c r="E9" s="99" t="s">
        <v>349</v>
      </c>
      <c r="F9" s="472">
        <v>877300</v>
      </c>
      <c r="G9" s="473">
        <v>629001.16</v>
      </c>
      <c r="H9" s="474">
        <v>43290</v>
      </c>
      <c r="I9" s="475">
        <v>1</v>
      </c>
      <c r="J9" s="475">
        <v>1</v>
      </c>
      <c r="K9" s="473">
        <v>0</v>
      </c>
      <c r="L9" s="473">
        <v>629001.16</v>
      </c>
      <c r="M9" s="243">
        <f t="shared" ref="M9:M72" si="0">+G9-K9-L9</f>
        <v>0</v>
      </c>
      <c r="N9" s="470" t="s">
        <v>355</v>
      </c>
    </row>
    <row r="10" spans="1:14" s="476" customFormat="1" ht="42.75" customHeight="1">
      <c r="A10" s="470">
        <v>3</v>
      </c>
      <c r="B10" s="471" t="s">
        <v>352</v>
      </c>
      <c r="C10" s="74" t="s">
        <v>353</v>
      </c>
      <c r="D10" s="98" t="s">
        <v>354</v>
      </c>
      <c r="E10" s="99" t="s">
        <v>349</v>
      </c>
      <c r="F10" s="472">
        <v>139700</v>
      </c>
      <c r="G10" s="473">
        <v>139700</v>
      </c>
      <c r="H10" s="474">
        <v>43227</v>
      </c>
      <c r="I10" s="475">
        <v>1</v>
      </c>
      <c r="J10" s="475">
        <v>1</v>
      </c>
      <c r="K10" s="473">
        <v>0</v>
      </c>
      <c r="L10" s="473">
        <v>53705.93</v>
      </c>
      <c r="M10" s="243">
        <f t="shared" si="0"/>
        <v>85994.07</v>
      </c>
      <c r="N10" s="470"/>
    </row>
    <row r="11" spans="1:14" s="476" customFormat="1" ht="42.75" customHeight="1">
      <c r="A11" s="470">
        <v>4</v>
      </c>
      <c r="B11" s="477">
        <v>10013001</v>
      </c>
      <c r="C11" s="98" t="s">
        <v>356</v>
      </c>
      <c r="D11" s="98" t="s">
        <v>357</v>
      </c>
      <c r="E11" s="99" t="s">
        <v>349</v>
      </c>
      <c r="F11" s="243">
        <v>134000</v>
      </c>
      <c r="G11" s="473">
        <v>134000</v>
      </c>
      <c r="H11" s="474">
        <v>44031</v>
      </c>
      <c r="I11" s="475">
        <v>1</v>
      </c>
      <c r="J11" s="475">
        <v>0</v>
      </c>
      <c r="K11" s="473">
        <v>0</v>
      </c>
      <c r="L11" s="473">
        <v>796.57</v>
      </c>
      <c r="M11" s="243">
        <f t="shared" si="0"/>
        <v>133203.43</v>
      </c>
      <c r="N11" s="470" t="s">
        <v>355</v>
      </c>
    </row>
    <row r="12" spans="1:14" s="476" customFormat="1" ht="42.75" customHeight="1">
      <c r="A12" s="470">
        <v>5</v>
      </c>
      <c r="B12" s="477" t="s">
        <v>358</v>
      </c>
      <c r="C12" s="98" t="s">
        <v>359</v>
      </c>
      <c r="D12" s="98" t="s">
        <v>360</v>
      </c>
      <c r="E12" s="99" t="s">
        <v>349</v>
      </c>
      <c r="F12" s="243">
        <v>1000000</v>
      </c>
      <c r="G12" s="473">
        <v>0</v>
      </c>
      <c r="H12" s="474" t="s">
        <v>81</v>
      </c>
      <c r="I12" s="474" t="s">
        <v>81</v>
      </c>
      <c r="J12" s="474" t="s">
        <v>81</v>
      </c>
      <c r="K12" s="243">
        <v>0</v>
      </c>
      <c r="L12" s="243">
        <v>0</v>
      </c>
      <c r="M12" s="243">
        <f t="shared" si="0"/>
        <v>0</v>
      </c>
      <c r="N12" s="154" t="s">
        <v>355</v>
      </c>
    </row>
    <row r="13" spans="1:14" s="476" customFormat="1" ht="42.75" customHeight="1">
      <c r="A13" s="470">
        <v>6</v>
      </c>
      <c r="B13" s="477" t="s">
        <v>361</v>
      </c>
      <c r="C13" s="98" t="s">
        <v>362</v>
      </c>
      <c r="D13" s="98" t="s">
        <v>1434</v>
      </c>
      <c r="E13" s="99" t="s">
        <v>349</v>
      </c>
      <c r="F13" s="243">
        <v>1000000</v>
      </c>
      <c r="G13" s="473">
        <v>1000000</v>
      </c>
      <c r="H13" s="474">
        <v>43862</v>
      </c>
      <c r="I13" s="475">
        <v>1</v>
      </c>
      <c r="J13" s="475">
        <v>0</v>
      </c>
      <c r="K13" s="473">
        <v>0</v>
      </c>
      <c r="L13" s="473">
        <v>1289.78</v>
      </c>
      <c r="M13" s="243">
        <f t="shared" si="0"/>
        <v>998710.22</v>
      </c>
      <c r="N13" s="470" t="s">
        <v>355</v>
      </c>
    </row>
    <row r="14" spans="1:14" s="478" customFormat="1" ht="42.75" customHeight="1">
      <c r="A14" s="470">
        <v>7</v>
      </c>
      <c r="B14" s="477" t="s">
        <v>363</v>
      </c>
      <c r="C14" s="98" t="s">
        <v>364</v>
      </c>
      <c r="D14" s="98" t="s">
        <v>365</v>
      </c>
      <c r="E14" s="99" t="s">
        <v>349</v>
      </c>
      <c r="F14" s="243">
        <v>98900</v>
      </c>
      <c r="G14" s="473">
        <v>98900</v>
      </c>
      <c r="H14" s="474">
        <v>43553</v>
      </c>
      <c r="I14" s="475">
        <v>1</v>
      </c>
      <c r="J14" s="475">
        <v>0.02</v>
      </c>
      <c r="K14" s="243">
        <v>8118.27</v>
      </c>
      <c r="L14" s="243">
        <v>85850.43</v>
      </c>
      <c r="M14" s="243">
        <f t="shared" si="0"/>
        <v>4931.3000000000029</v>
      </c>
      <c r="N14" s="154"/>
    </row>
    <row r="15" spans="1:14" s="478" customFormat="1" ht="42.75" customHeight="1">
      <c r="A15" s="470">
        <v>8</v>
      </c>
      <c r="B15" s="477" t="s">
        <v>366</v>
      </c>
      <c r="C15" s="98" t="s">
        <v>367</v>
      </c>
      <c r="D15" s="98" t="s">
        <v>368</v>
      </c>
      <c r="E15" s="99" t="s">
        <v>349</v>
      </c>
      <c r="F15" s="243">
        <v>153600</v>
      </c>
      <c r="G15" s="473">
        <v>401500</v>
      </c>
      <c r="H15" s="474">
        <v>43644</v>
      </c>
      <c r="I15" s="475">
        <v>1</v>
      </c>
      <c r="J15" s="475">
        <v>0.01</v>
      </c>
      <c r="K15" s="243">
        <v>382264</v>
      </c>
      <c r="L15" s="243">
        <v>1459.76</v>
      </c>
      <c r="M15" s="243">
        <f t="shared" si="0"/>
        <v>17776.240000000002</v>
      </c>
      <c r="N15" s="154"/>
    </row>
    <row r="16" spans="1:14" s="478" customFormat="1" ht="42.75" customHeight="1">
      <c r="A16" s="470">
        <v>9</v>
      </c>
      <c r="B16" s="477" t="s">
        <v>369</v>
      </c>
      <c r="C16" s="98" t="s">
        <v>370</v>
      </c>
      <c r="D16" s="98" t="s">
        <v>371</v>
      </c>
      <c r="E16" s="99" t="s">
        <v>349</v>
      </c>
      <c r="F16" s="243">
        <v>52500</v>
      </c>
      <c r="G16" s="473">
        <v>73300</v>
      </c>
      <c r="H16" s="474">
        <v>43609</v>
      </c>
      <c r="I16" s="475">
        <v>1</v>
      </c>
      <c r="J16" s="475">
        <v>0.57999999999999996</v>
      </c>
      <c r="K16" s="243">
        <v>42009.75</v>
      </c>
      <c r="L16" s="243">
        <v>28408.75</v>
      </c>
      <c r="M16" s="243">
        <f t="shared" si="0"/>
        <v>2881.5</v>
      </c>
      <c r="N16" s="154" t="s">
        <v>355</v>
      </c>
    </row>
    <row r="17" spans="1:14" s="478" customFormat="1" ht="42.75" customHeight="1">
      <c r="A17" s="470">
        <v>10</v>
      </c>
      <c r="B17" s="477" t="s">
        <v>372</v>
      </c>
      <c r="C17" s="98" t="s">
        <v>373</v>
      </c>
      <c r="D17" s="98" t="s">
        <v>374</v>
      </c>
      <c r="E17" s="99" t="s">
        <v>349</v>
      </c>
      <c r="F17" s="243">
        <v>1600280</v>
      </c>
      <c r="G17" s="473">
        <v>1680380</v>
      </c>
      <c r="H17" s="474">
        <v>43644</v>
      </c>
      <c r="I17" s="475">
        <v>1</v>
      </c>
      <c r="J17" s="475">
        <v>0.66</v>
      </c>
      <c r="K17" s="243">
        <v>518945.15</v>
      </c>
      <c r="L17" s="243">
        <v>1065073.23</v>
      </c>
      <c r="M17" s="243">
        <f t="shared" si="0"/>
        <v>96361.620000000112</v>
      </c>
      <c r="N17" s="154"/>
    </row>
    <row r="18" spans="1:14" s="478" customFormat="1" ht="42.75" customHeight="1">
      <c r="A18" s="470">
        <v>11</v>
      </c>
      <c r="B18" s="477" t="s">
        <v>375</v>
      </c>
      <c r="C18" s="98" t="s">
        <v>376</v>
      </c>
      <c r="D18" s="98" t="s">
        <v>377</v>
      </c>
      <c r="E18" s="99" t="s">
        <v>349</v>
      </c>
      <c r="F18" s="243">
        <v>3015000</v>
      </c>
      <c r="G18" s="473">
        <v>3814900</v>
      </c>
      <c r="H18" s="474">
        <v>43700</v>
      </c>
      <c r="I18" s="475">
        <v>1</v>
      </c>
      <c r="J18" s="475">
        <v>0.01</v>
      </c>
      <c r="K18" s="473">
        <v>3556977.25</v>
      </c>
      <c r="L18" s="473">
        <v>76429.06</v>
      </c>
      <c r="M18" s="243">
        <f t="shared" si="0"/>
        <v>181493.69</v>
      </c>
      <c r="N18" s="470"/>
    </row>
    <row r="19" spans="1:14" s="478" customFormat="1" ht="42.75" customHeight="1">
      <c r="A19" s="470">
        <v>12</v>
      </c>
      <c r="B19" s="477" t="s">
        <v>378</v>
      </c>
      <c r="C19" s="98" t="s">
        <v>379</v>
      </c>
      <c r="D19" s="98" t="s">
        <v>380</v>
      </c>
      <c r="E19" s="99" t="s">
        <v>349</v>
      </c>
      <c r="F19" s="243">
        <v>140000</v>
      </c>
      <c r="G19" s="473">
        <v>551300</v>
      </c>
      <c r="H19" s="474">
        <v>43819</v>
      </c>
      <c r="I19" s="475">
        <v>1</v>
      </c>
      <c r="J19" s="475">
        <v>0.27</v>
      </c>
      <c r="K19" s="473">
        <v>251814.6</v>
      </c>
      <c r="L19" s="473">
        <v>154150.13</v>
      </c>
      <c r="M19" s="243">
        <f t="shared" si="0"/>
        <v>145335.27000000002</v>
      </c>
      <c r="N19" s="470"/>
    </row>
    <row r="20" spans="1:14" s="478" customFormat="1" ht="42.75" customHeight="1">
      <c r="A20" s="470">
        <v>13</v>
      </c>
      <c r="B20" s="477" t="s">
        <v>381</v>
      </c>
      <c r="C20" s="98" t="s">
        <v>382</v>
      </c>
      <c r="D20" s="98" t="s">
        <v>383</v>
      </c>
      <c r="E20" s="99" t="s">
        <v>349</v>
      </c>
      <c r="F20" s="472">
        <v>6249400</v>
      </c>
      <c r="G20" s="473">
        <v>0</v>
      </c>
      <c r="H20" s="474" t="s">
        <v>81</v>
      </c>
      <c r="I20" s="475" t="s">
        <v>81</v>
      </c>
      <c r="J20" s="475" t="s">
        <v>81</v>
      </c>
      <c r="K20" s="473">
        <v>0</v>
      </c>
      <c r="L20" s="473">
        <v>0</v>
      </c>
      <c r="M20" s="243">
        <f t="shared" si="0"/>
        <v>0</v>
      </c>
      <c r="N20" s="470"/>
    </row>
    <row r="21" spans="1:14" s="478" customFormat="1" ht="42.75" customHeight="1">
      <c r="A21" s="470">
        <v>14</v>
      </c>
      <c r="B21" s="471" t="s">
        <v>384</v>
      </c>
      <c r="C21" s="74" t="s">
        <v>385</v>
      </c>
      <c r="D21" s="98" t="s">
        <v>386</v>
      </c>
      <c r="E21" s="99" t="s">
        <v>349</v>
      </c>
      <c r="F21" s="472">
        <v>5651409</v>
      </c>
      <c r="G21" s="473">
        <v>5361100</v>
      </c>
      <c r="H21" s="474">
        <v>44032</v>
      </c>
      <c r="I21" s="475">
        <v>1</v>
      </c>
      <c r="J21" s="475">
        <v>0.01</v>
      </c>
      <c r="K21" s="473">
        <v>5306350.7</v>
      </c>
      <c r="L21" s="473">
        <v>18308.439999999999</v>
      </c>
      <c r="M21" s="243">
        <f t="shared" si="0"/>
        <v>36440.859999999811</v>
      </c>
      <c r="N21" s="470"/>
    </row>
    <row r="22" spans="1:14" s="478" customFormat="1" ht="42.75" customHeight="1">
      <c r="A22" s="470">
        <v>15</v>
      </c>
      <c r="B22" s="471" t="s">
        <v>387</v>
      </c>
      <c r="C22" s="74" t="s">
        <v>388</v>
      </c>
      <c r="D22" s="98" t="s">
        <v>389</v>
      </c>
      <c r="E22" s="99" t="s">
        <v>349</v>
      </c>
      <c r="F22" s="472">
        <v>474100</v>
      </c>
      <c r="G22" s="473">
        <v>0</v>
      </c>
      <c r="H22" s="474" t="s">
        <v>81</v>
      </c>
      <c r="I22" s="474" t="s">
        <v>81</v>
      </c>
      <c r="J22" s="474" t="s">
        <v>81</v>
      </c>
      <c r="K22" s="473">
        <v>0</v>
      </c>
      <c r="L22" s="473">
        <v>0</v>
      </c>
      <c r="M22" s="243">
        <f t="shared" si="0"/>
        <v>0</v>
      </c>
      <c r="N22" s="470"/>
    </row>
    <row r="23" spans="1:14" s="478" customFormat="1" ht="42.75" customHeight="1">
      <c r="A23" s="470">
        <v>16</v>
      </c>
      <c r="B23" s="471" t="s">
        <v>390</v>
      </c>
      <c r="C23" s="74" t="s">
        <v>391</v>
      </c>
      <c r="D23" s="98" t="s">
        <v>1435</v>
      </c>
      <c r="E23" s="99" t="s">
        <v>349</v>
      </c>
      <c r="F23" s="472">
        <v>140000</v>
      </c>
      <c r="G23" s="473">
        <v>1279.5999999999999</v>
      </c>
      <c r="H23" s="474" t="s">
        <v>81</v>
      </c>
      <c r="I23" s="474" t="s">
        <v>81</v>
      </c>
      <c r="J23" s="474" t="s">
        <v>81</v>
      </c>
      <c r="K23" s="473">
        <v>0</v>
      </c>
      <c r="L23" s="473">
        <v>1279.5999999999999</v>
      </c>
      <c r="M23" s="243">
        <f t="shared" si="0"/>
        <v>0</v>
      </c>
      <c r="N23" s="470" t="s">
        <v>355</v>
      </c>
    </row>
    <row r="24" spans="1:14" s="478" customFormat="1" ht="42.75" customHeight="1">
      <c r="A24" s="470">
        <v>17</v>
      </c>
      <c r="B24" s="471" t="s">
        <v>392</v>
      </c>
      <c r="C24" s="74" t="s">
        <v>391</v>
      </c>
      <c r="D24" s="98" t="s">
        <v>393</v>
      </c>
      <c r="E24" s="99" t="s">
        <v>349</v>
      </c>
      <c r="F24" s="472">
        <v>1000000</v>
      </c>
      <c r="G24" s="473">
        <v>1000000</v>
      </c>
      <c r="H24" s="474">
        <v>43983</v>
      </c>
      <c r="I24" s="475">
        <v>1</v>
      </c>
      <c r="J24" s="475">
        <v>0</v>
      </c>
      <c r="K24" s="473">
        <v>0</v>
      </c>
      <c r="L24" s="473">
        <v>0</v>
      </c>
      <c r="M24" s="243">
        <f t="shared" si="0"/>
        <v>1000000</v>
      </c>
      <c r="N24" s="470" t="s">
        <v>355</v>
      </c>
    </row>
    <row r="25" spans="1:14" s="478" customFormat="1" ht="42.75" customHeight="1">
      <c r="A25" s="470">
        <v>18</v>
      </c>
      <c r="B25" s="471" t="s">
        <v>394</v>
      </c>
      <c r="C25" s="74" t="s">
        <v>395</v>
      </c>
      <c r="D25" s="98" t="s">
        <v>396</v>
      </c>
      <c r="E25" s="99" t="s">
        <v>349</v>
      </c>
      <c r="F25" s="472">
        <v>435000</v>
      </c>
      <c r="G25" s="473">
        <v>1196.43</v>
      </c>
      <c r="H25" s="474">
        <v>43437</v>
      </c>
      <c r="I25" s="475">
        <v>1</v>
      </c>
      <c r="J25" s="475" t="s">
        <v>81</v>
      </c>
      <c r="K25" s="473">
        <v>0</v>
      </c>
      <c r="L25" s="473">
        <v>1196.43</v>
      </c>
      <c r="M25" s="243">
        <f t="shared" si="0"/>
        <v>0</v>
      </c>
      <c r="N25" s="470" t="s">
        <v>355</v>
      </c>
    </row>
    <row r="26" spans="1:14" s="478" customFormat="1" ht="42.75" customHeight="1">
      <c r="A26" s="470">
        <v>19</v>
      </c>
      <c r="B26" s="471" t="s">
        <v>397</v>
      </c>
      <c r="C26" s="74" t="s">
        <v>1436</v>
      </c>
      <c r="D26" s="98" t="s">
        <v>398</v>
      </c>
      <c r="E26" s="99" t="s">
        <v>349</v>
      </c>
      <c r="F26" s="472">
        <v>2000000</v>
      </c>
      <c r="G26" s="473">
        <v>6569800</v>
      </c>
      <c r="H26" s="474">
        <v>43661</v>
      </c>
      <c r="I26" s="475">
        <v>1</v>
      </c>
      <c r="J26" s="475">
        <v>0.01</v>
      </c>
      <c r="K26" s="473">
        <v>6401506.9500000002</v>
      </c>
      <c r="L26" s="473">
        <v>11782.26</v>
      </c>
      <c r="M26" s="243">
        <f t="shared" si="0"/>
        <v>156510.7899999998</v>
      </c>
      <c r="N26" s="470"/>
    </row>
    <row r="27" spans="1:14" s="478" customFormat="1" ht="42.75" customHeight="1">
      <c r="A27" s="470">
        <v>20</v>
      </c>
      <c r="B27" s="471" t="s">
        <v>399</v>
      </c>
      <c r="C27" s="74" t="s">
        <v>362</v>
      </c>
      <c r="D27" s="98" t="s">
        <v>400</v>
      </c>
      <c r="E27" s="99" t="s">
        <v>349</v>
      </c>
      <c r="F27" s="472">
        <v>1571400</v>
      </c>
      <c r="G27" s="473">
        <v>1721080</v>
      </c>
      <c r="H27" s="474">
        <v>43800</v>
      </c>
      <c r="I27" s="475">
        <v>0.98</v>
      </c>
      <c r="J27" s="475">
        <v>0</v>
      </c>
      <c r="K27" s="473">
        <v>122541.29999999999</v>
      </c>
      <c r="L27" s="473">
        <v>6220</v>
      </c>
      <c r="M27" s="243">
        <f t="shared" si="0"/>
        <v>1592318.7</v>
      </c>
      <c r="N27" s="470" t="s">
        <v>355</v>
      </c>
    </row>
    <row r="28" spans="1:14" s="478" customFormat="1" ht="42.75" customHeight="1">
      <c r="A28" s="470">
        <v>20</v>
      </c>
      <c r="B28" s="471" t="s">
        <v>399</v>
      </c>
      <c r="C28" s="74" t="s">
        <v>362</v>
      </c>
      <c r="D28" s="98" t="s">
        <v>400</v>
      </c>
      <c r="E28" s="99" t="s">
        <v>401</v>
      </c>
      <c r="F28" s="472"/>
      <c r="G28" s="473">
        <v>124520</v>
      </c>
      <c r="H28" s="474">
        <v>43800</v>
      </c>
      <c r="I28" s="475">
        <v>0.98</v>
      </c>
      <c r="J28" s="475">
        <v>0</v>
      </c>
      <c r="K28" s="473">
        <v>124520</v>
      </c>
      <c r="L28" s="473">
        <v>0</v>
      </c>
      <c r="M28" s="243">
        <f t="shared" si="0"/>
        <v>0</v>
      </c>
      <c r="N28" s="470" t="s">
        <v>355</v>
      </c>
    </row>
    <row r="29" spans="1:14" s="478" customFormat="1" ht="42.75" customHeight="1">
      <c r="A29" s="470">
        <v>21</v>
      </c>
      <c r="B29" s="471" t="s">
        <v>402</v>
      </c>
      <c r="C29" s="74" t="s">
        <v>403</v>
      </c>
      <c r="D29" s="98" t="s">
        <v>404</v>
      </c>
      <c r="E29" s="99" t="s">
        <v>349</v>
      </c>
      <c r="F29" s="472">
        <v>60900</v>
      </c>
      <c r="G29" s="473">
        <v>102200</v>
      </c>
      <c r="H29" s="474">
        <v>43391</v>
      </c>
      <c r="I29" s="475">
        <v>1</v>
      </c>
      <c r="J29" s="475">
        <v>1</v>
      </c>
      <c r="K29" s="473">
        <v>16766.5</v>
      </c>
      <c r="L29" s="473">
        <v>72481.440000000002</v>
      </c>
      <c r="M29" s="243">
        <f t="shared" si="0"/>
        <v>12952.059999999998</v>
      </c>
      <c r="N29" s="470" t="s">
        <v>355</v>
      </c>
    </row>
    <row r="30" spans="1:14" s="478" customFormat="1" ht="42.75" customHeight="1">
      <c r="A30" s="470">
        <v>22</v>
      </c>
      <c r="B30" s="471" t="s">
        <v>405</v>
      </c>
      <c r="C30" s="74" t="s">
        <v>406</v>
      </c>
      <c r="D30" s="98" t="s">
        <v>407</v>
      </c>
      <c r="E30" s="99" t="s">
        <v>349</v>
      </c>
      <c r="F30" s="472">
        <v>687700</v>
      </c>
      <c r="G30" s="473">
        <v>750500</v>
      </c>
      <c r="H30" s="474">
        <v>43497</v>
      </c>
      <c r="I30" s="475">
        <v>1</v>
      </c>
      <c r="J30" s="475">
        <v>0.85</v>
      </c>
      <c r="K30" s="473">
        <v>457157.55</v>
      </c>
      <c r="L30" s="473">
        <v>279374.14</v>
      </c>
      <c r="M30" s="243">
        <f t="shared" si="0"/>
        <v>13968.309999999998</v>
      </c>
      <c r="N30" s="470" t="s">
        <v>355</v>
      </c>
    </row>
    <row r="31" spans="1:14" s="478" customFormat="1" ht="42.75" customHeight="1">
      <c r="A31" s="470">
        <v>23</v>
      </c>
      <c r="B31" s="471" t="s">
        <v>408</v>
      </c>
      <c r="C31" s="74" t="s">
        <v>409</v>
      </c>
      <c r="D31" s="98" t="s">
        <v>410</v>
      </c>
      <c r="E31" s="99" t="s">
        <v>349</v>
      </c>
      <c r="F31" s="472">
        <v>0</v>
      </c>
      <c r="G31" s="473">
        <v>164800</v>
      </c>
      <c r="H31" s="474">
        <v>43528</v>
      </c>
      <c r="I31" s="475">
        <v>1</v>
      </c>
      <c r="J31" s="475">
        <v>0.02</v>
      </c>
      <c r="K31" s="473">
        <v>148900</v>
      </c>
      <c r="L31" s="473">
        <v>0</v>
      </c>
      <c r="M31" s="243">
        <f t="shared" si="0"/>
        <v>15900</v>
      </c>
      <c r="N31" s="470"/>
    </row>
    <row r="32" spans="1:14" s="478" customFormat="1" ht="42.75" customHeight="1">
      <c r="A32" s="470">
        <v>24</v>
      </c>
      <c r="B32" s="471" t="s">
        <v>411</v>
      </c>
      <c r="C32" s="74" t="s">
        <v>412</v>
      </c>
      <c r="D32" s="98" t="s">
        <v>413</v>
      </c>
      <c r="E32" s="99" t="s">
        <v>349</v>
      </c>
      <c r="F32" s="472">
        <v>245600</v>
      </c>
      <c r="G32" s="473">
        <v>143334.35</v>
      </c>
      <c r="H32" s="474">
        <v>43258</v>
      </c>
      <c r="I32" s="475">
        <v>1</v>
      </c>
      <c r="J32" s="475">
        <v>1</v>
      </c>
      <c r="K32" s="473">
        <v>0</v>
      </c>
      <c r="L32" s="473">
        <v>143334.35</v>
      </c>
      <c r="M32" s="243">
        <f t="shared" si="0"/>
        <v>0</v>
      </c>
      <c r="N32" s="470" t="s">
        <v>355</v>
      </c>
    </row>
    <row r="33" spans="1:14" s="478" customFormat="1" ht="42.75" customHeight="1">
      <c r="A33" s="470">
        <v>25</v>
      </c>
      <c r="B33" s="471" t="s">
        <v>414</v>
      </c>
      <c r="C33" s="74" t="s">
        <v>406</v>
      </c>
      <c r="D33" s="98" t="s">
        <v>415</v>
      </c>
      <c r="E33" s="99" t="s">
        <v>349</v>
      </c>
      <c r="F33" s="472">
        <v>350200</v>
      </c>
      <c r="G33" s="473">
        <v>350200</v>
      </c>
      <c r="H33" s="474">
        <v>43630</v>
      </c>
      <c r="I33" s="475" t="s">
        <v>81</v>
      </c>
      <c r="J33" s="475">
        <v>0.04</v>
      </c>
      <c r="K33" s="473">
        <v>306705</v>
      </c>
      <c r="L33" s="473">
        <v>1118.4000000000001</v>
      </c>
      <c r="M33" s="243">
        <f t="shared" si="0"/>
        <v>42376.6</v>
      </c>
      <c r="N33" s="470"/>
    </row>
    <row r="34" spans="1:14" s="478" customFormat="1" ht="42.75" customHeight="1">
      <c r="A34" s="470">
        <v>26</v>
      </c>
      <c r="B34" s="471" t="s">
        <v>416</v>
      </c>
      <c r="C34" s="74" t="s">
        <v>385</v>
      </c>
      <c r="D34" s="98" t="s">
        <v>417</v>
      </c>
      <c r="E34" s="99" t="s">
        <v>349</v>
      </c>
      <c r="F34" s="472">
        <v>59300</v>
      </c>
      <c r="G34" s="473">
        <v>56388</v>
      </c>
      <c r="H34" s="474">
        <v>43325</v>
      </c>
      <c r="I34" s="475" t="s">
        <v>81</v>
      </c>
      <c r="J34" s="475">
        <v>1</v>
      </c>
      <c r="K34" s="473">
        <v>0</v>
      </c>
      <c r="L34" s="473">
        <v>56388</v>
      </c>
      <c r="M34" s="243">
        <f t="shared" si="0"/>
        <v>0</v>
      </c>
      <c r="N34" s="470" t="s">
        <v>355</v>
      </c>
    </row>
    <row r="35" spans="1:14" s="478" customFormat="1" ht="42.75" customHeight="1">
      <c r="A35" s="470">
        <v>27</v>
      </c>
      <c r="B35" s="471" t="s">
        <v>418</v>
      </c>
      <c r="C35" s="74" t="s">
        <v>419</v>
      </c>
      <c r="D35" s="98" t="s">
        <v>415</v>
      </c>
      <c r="E35" s="99" t="s">
        <v>349</v>
      </c>
      <c r="F35" s="472">
        <v>327400</v>
      </c>
      <c r="G35" s="473">
        <v>336500</v>
      </c>
      <c r="H35" s="474">
        <v>43609</v>
      </c>
      <c r="I35" s="475" t="s">
        <v>81</v>
      </c>
      <c r="J35" s="475">
        <v>0.97</v>
      </c>
      <c r="K35" s="473">
        <v>336423</v>
      </c>
      <c r="L35" s="473">
        <v>0</v>
      </c>
      <c r="M35" s="243">
        <f t="shared" si="0"/>
        <v>77</v>
      </c>
      <c r="N35" s="470"/>
    </row>
    <row r="36" spans="1:14" s="478" customFormat="1" ht="42.75" customHeight="1">
      <c r="A36" s="470">
        <v>28</v>
      </c>
      <c r="B36" s="471" t="s">
        <v>420</v>
      </c>
      <c r="C36" s="74" t="s">
        <v>421</v>
      </c>
      <c r="D36" s="98" t="s">
        <v>422</v>
      </c>
      <c r="E36" s="99" t="s">
        <v>349</v>
      </c>
      <c r="F36" s="472">
        <v>205800</v>
      </c>
      <c r="G36" s="473">
        <v>251700</v>
      </c>
      <c r="H36" s="474">
        <v>43553</v>
      </c>
      <c r="I36" s="475">
        <v>1</v>
      </c>
      <c r="J36" s="475">
        <v>0.65</v>
      </c>
      <c r="K36" s="473">
        <v>38304.660000000003</v>
      </c>
      <c r="L36" s="473">
        <v>178487.86</v>
      </c>
      <c r="M36" s="243">
        <f t="shared" si="0"/>
        <v>34907.48000000001</v>
      </c>
      <c r="N36" s="470" t="s">
        <v>355</v>
      </c>
    </row>
    <row r="37" spans="1:14" s="478" customFormat="1" ht="42.75" customHeight="1">
      <c r="A37" s="470">
        <v>29</v>
      </c>
      <c r="B37" s="471" t="s">
        <v>425</v>
      </c>
      <c r="C37" s="74" t="s">
        <v>382</v>
      </c>
      <c r="D37" s="98" t="s">
        <v>389</v>
      </c>
      <c r="E37" s="99" t="s">
        <v>349</v>
      </c>
      <c r="F37" s="472">
        <v>474100</v>
      </c>
      <c r="G37" s="473">
        <v>1187.25</v>
      </c>
      <c r="H37" s="475" t="s">
        <v>81</v>
      </c>
      <c r="I37" s="475" t="s">
        <v>81</v>
      </c>
      <c r="J37" s="475" t="s">
        <v>81</v>
      </c>
      <c r="K37" s="473">
        <v>75.569999999999993</v>
      </c>
      <c r="L37" s="473">
        <v>1111.68</v>
      </c>
      <c r="M37" s="243">
        <f t="shared" si="0"/>
        <v>0</v>
      </c>
      <c r="N37" s="470"/>
    </row>
    <row r="38" spans="1:14" s="478" customFormat="1" ht="42.75" customHeight="1">
      <c r="A38" s="470">
        <v>30</v>
      </c>
      <c r="B38" s="471" t="s">
        <v>1437</v>
      </c>
      <c r="C38" s="74" t="s">
        <v>464</v>
      </c>
      <c r="D38" s="98" t="s">
        <v>1438</v>
      </c>
      <c r="E38" s="99" t="s">
        <v>349</v>
      </c>
      <c r="F38" s="472">
        <v>0</v>
      </c>
      <c r="G38" s="473">
        <v>65700</v>
      </c>
      <c r="H38" s="474">
        <v>43735</v>
      </c>
      <c r="I38" s="475">
        <v>1</v>
      </c>
      <c r="J38" s="475">
        <v>0.64</v>
      </c>
      <c r="K38" s="473">
        <v>2667.17</v>
      </c>
      <c r="L38" s="473">
        <v>58286.66</v>
      </c>
      <c r="M38" s="243">
        <f t="shared" si="0"/>
        <v>4746.1699999999983</v>
      </c>
      <c r="N38" s="470"/>
    </row>
    <row r="39" spans="1:14" s="478" customFormat="1" ht="42.75" customHeight="1">
      <c r="A39" s="470">
        <v>31</v>
      </c>
      <c r="B39" s="471" t="s">
        <v>431</v>
      </c>
      <c r="C39" s="74" t="s">
        <v>432</v>
      </c>
      <c r="D39" s="98" t="s">
        <v>433</v>
      </c>
      <c r="E39" s="99" t="s">
        <v>349</v>
      </c>
      <c r="F39" s="472">
        <v>0</v>
      </c>
      <c r="G39" s="473">
        <v>605400</v>
      </c>
      <c r="H39" s="474">
        <v>43455</v>
      </c>
      <c r="I39" s="475">
        <v>1</v>
      </c>
      <c r="J39" s="475">
        <v>0.99</v>
      </c>
      <c r="K39" s="473">
        <v>64682</v>
      </c>
      <c r="L39" s="473">
        <v>490330</v>
      </c>
      <c r="M39" s="243">
        <f t="shared" si="0"/>
        <v>50388</v>
      </c>
      <c r="N39" s="470" t="s">
        <v>355</v>
      </c>
    </row>
    <row r="40" spans="1:14" s="478" customFormat="1" ht="42.75" customHeight="1">
      <c r="A40" s="470">
        <v>32</v>
      </c>
      <c r="B40" s="471" t="s">
        <v>1439</v>
      </c>
      <c r="C40" s="98" t="s">
        <v>359</v>
      </c>
      <c r="D40" s="98" t="s">
        <v>1440</v>
      </c>
      <c r="E40" s="99" t="s">
        <v>349</v>
      </c>
      <c r="F40" s="472">
        <v>0</v>
      </c>
      <c r="G40" s="473">
        <v>137100</v>
      </c>
      <c r="H40" s="474">
        <v>43570</v>
      </c>
      <c r="I40" s="475">
        <v>1</v>
      </c>
      <c r="J40" s="475">
        <v>0.01</v>
      </c>
      <c r="K40" s="473">
        <v>0</v>
      </c>
      <c r="L40" s="473">
        <v>0</v>
      </c>
      <c r="M40" s="243">
        <f t="shared" si="0"/>
        <v>137100</v>
      </c>
      <c r="N40" s="470"/>
    </row>
    <row r="41" spans="1:14" s="478" customFormat="1" ht="42.75" customHeight="1">
      <c r="A41" s="470">
        <v>33</v>
      </c>
      <c r="B41" s="471" t="s">
        <v>1441</v>
      </c>
      <c r="C41" s="74" t="s">
        <v>406</v>
      </c>
      <c r="D41" s="98" t="s">
        <v>1442</v>
      </c>
      <c r="E41" s="99" t="s">
        <v>349</v>
      </c>
      <c r="F41" s="472">
        <v>0</v>
      </c>
      <c r="G41" s="473">
        <v>101300</v>
      </c>
      <c r="H41" s="474">
        <v>43763</v>
      </c>
      <c r="I41" s="475">
        <v>1</v>
      </c>
      <c r="J41" s="475">
        <v>0.01</v>
      </c>
      <c r="K41" s="473">
        <v>0</v>
      </c>
      <c r="L41" s="473">
        <v>0</v>
      </c>
      <c r="M41" s="243">
        <f t="shared" si="0"/>
        <v>101300</v>
      </c>
      <c r="N41" s="470" t="s">
        <v>355</v>
      </c>
    </row>
    <row r="42" spans="1:14" s="478" customFormat="1" ht="42.75" customHeight="1">
      <c r="A42" s="470">
        <v>34</v>
      </c>
      <c r="B42" s="471" t="s">
        <v>1443</v>
      </c>
      <c r="C42" s="74" t="s">
        <v>367</v>
      </c>
      <c r="D42" s="98" t="s">
        <v>1444</v>
      </c>
      <c r="E42" s="99" t="s">
        <v>349</v>
      </c>
      <c r="F42" s="472">
        <v>0</v>
      </c>
      <c r="G42" s="473">
        <v>551600</v>
      </c>
      <c r="H42" s="474">
        <v>43707</v>
      </c>
      <c r="I42" s="475">
        <v>1</v>
      </c>
      <c r="J42" s="475">
        <v>0.01</v>
      </c>
      <c r="K42" s="473">
        <v>525231</v>
      </c>
      <c r="L42" s="473">
        <v>870.21999999999991</v>
      </c>
      <c r="M42" s="243">
        <f t="shared" si="0"/>
        <v>25498.78</v>
      </c>
      <c r="N42" s="470"/>
    </row>
    <row r="43" spans="1:14" s="478" customFormat="1" ht="42.75" customHeight="1">
      <c r="A43" s="470">
        <v>35</v>
      </c>
      <c r="B43" s="471" t="s">
        <v>423</v>
      </c>
      <c r="C43" s="74" t="s">
        <v>382</v>
      </c>
      <c r="D43" s="98" t="s">
        <v>424</v>
      </c>
      <c r="E43" s="99" t="s">
        <v>349</v>
      </c>
      <c r="F43" s="472">
        <v>6500000</v>
      </c>
      <c r="G43" s="473">
        <v>0</v>
      </c>
      <c r="H43" s="475" t="s">
        <v>81</v>
      </c>
      <c r="I43" s="475" t="s">
        <v>81</v>
      </c>
      <c r="J43" s="475" t="s">
        <v>81</v>
      </c>
      <c r="K43" s="473">
        <v>0</v>
      </c>
      <c r="L43" s="473">
        <v>0</v>
      </c>
      <c r="M43" s="243">
        <f t="shared" si="0"/>
        <v>0</v>
      </c>
      <c r="N43" s="470"/>
    </row>
    <row r="44" spans="1:14" s="478" customFormat="1" ht="42.75" customHeight="1">
      <c r="A44" s="470">
        <v>36</v>
      </c>
      <c r="B44" s="471" t="s">
        <v>1445</v>
      </c>
      <c r="C44" s="74" t="s">
        <v>419</v>
      </c>
      <c r="D44" s="98" t="s">
        <v>1446</v>
      </c>
      <c r="E44" s="99" t="s">
        <v>349</v>
      </c>
      <c r="F44" s="472">
        <v>0</v>
      </c>
      <c r="G44" s="473">
        <v>317900</v>
      </c>
      <c r="H44" s="474">
        <v>43383</v>
      </c>
      <c r="I44" s="475">
        <v>1</v>
      </c>
      <c r="J44" s="475">
        <v>1</v>
      </c>
      <c r="K44" s="473">
        <v>0</v>
      </c>
      <c r="L44" s="473">
        <v>284814.84999999998</v>
      </c>
      <c r="M44" s="243">
        <f t="shared" si="0"/>
        <v>33085.150000000023</v>
      </c>
      <c r="N44" s="470" t="s">
        <v>355</v>
      </c>
    </row>
    <row r="45" spans="1:14" s="478" customFormat="1" ht="42.75" customHeight="1">
      <c r="A45" s="470">
        <v>37</v>
      </c>
      <c r="B45" s="471" t="s">
        <v>1447</v>
      </c>
      <c r="C45" s="74" t="s">
        <v>1448</v>
      </c>
      <c r="D45" s="98" t="s">
        <v>1449</v>
      </c>
      <c r="E45" s="99" t="s">
        <v>349</v>
      </c>
      <c r="F45" s="472">
        <v>0</v>
      </c>
      <c r="G45" s="473">
        <v>242700</v>
      </c>
      <c r="H45" s="474">
        <v>43756</v>
      </c>
      <c r="I45" s="475">
        <v>1</v>
      </c>
      <c r="J45" s="475">
        <v>0.15</v>
      </c>
      <c r="K45" s="473">
        <v>6479.69</v>
      </c>
      <c r="L45" s="473">
        <v>62501.06</v>
      </c>
      <c r="M45" s="243">
        <f t="shared" si="0"/>
        <v>173719.25</v>
      </c>
      <c r="N45" s="470" t="s">
        <v>355</v>
      </c>
    </row>
    <row r="46" spans="1:14" s="478" customFormat="1" ht="42.75" customHeight="1">
      <c r="A46" s="470">
        <v>38</v>
      </c>
      <c r="B46" s="471" t="s">
        <v>1450</v>
      </c>
      <c r="C46" s="74" t="s">
        <v>364</v>
      </c>
      <c r="D46" s="98" t="s">
        <v>1451</v>
      </c>
      <c r="E46" s="99" t="s">
        <v>349</v>
      </c>
      <c r="F46" s="472">
        <v>0</v>
      </c>
      <c r="G46" s="473">
        <v>168000</v>
      </c>
      <c r="H46" s="474">
        <v>43490</v>
      </c>
      <c r="I46" s="475">
        <v>1</v>
      </c>
      <c r="J46" s="475">
        <v>0.41</v>
      </c>
      <c r="K46" s="473">
        <v>29105.19</v>
      </c>
      <c r="L46" s="473">
        <v>118703.33</v>
      </c>
      <c r="M46" s="243">
        <f t="shared" si="0"/>
        <v>20191.479999999996</v>
      </c>
      <c r="N46" s="470" t="s">
        <v>355</v>
      </c>
    </row>
    <row r="47" spans="1:14" s="478" customFormat="1" ht="42.75" customHeight="1">
      <c r="A47" s="470">
        <v>39</v>
      </c>
      <c r="B47" s="471" t="s">
        <v>434</v>
      </c>
      <c r="C47" s="74" t="s">
        <v>435</v>
      </c>
      <c r="D47" s="98" t="s">
        <v>436</v>
      </c>
      <c r="E47" s="99" t="s">
        <v>349</v>
      </c>
      <c r="F47" s="472">
        <v>0</v>
      </c>
      <c r="G47" s="473">
        <v>575317.78</v>
      </c>
      <c r="H47" s="474">
        <v>43497</v>
      </c>
      <c r="I47" s="475">
        <v>1</v>
      </c>
      <c r="J47" s="475">
        <v>0.96</v>
      </c>
      <c r="K47" s="473">
        <v>51830.05</v>
      </c>
      <c r="L47" s="473">
        <v>353695.59</v>
      </c>
      <c r="M47" s="243">
        <f t="shared" si="0"/>
        <v>169792.14</v>
      </c>
      <c r="N47" s="470"/>
    </row>
    <row r="48" spans="1:14" s="478" customFormat="1" ht="42.75" customHeight="1">
      <c r="A48" s="470">
        <v>40</v>
      </c>
      <c r="B48" s="471" t="s">
        <v>437</v>
      </c>
      <c r="C48" s="74" t="s">
        <v>438</v>
      </c>
      <c r="D48" s="98" t="s">
        <v>439</v>
      </c>
      <c r="E48" s="99" t="s">
        <v>349</v>
      </c>
      <c r="F48" s="472">
        <v>0</v>
      </c>
      <c r="G48" s="473">
        <v>1493413</v>
      </c>
      <c r="H48" s="474">
        <v>43553</v>
      </c>
      <c r="I48" s="475">
        <v>1</v>
      </c>
      <c r="J48" s="475">
        <v>0.62</v>
      </c>
      <c r="K48" s="473">
        <v>528224.6</v>
      </c>
      <c r="L48" s="473">
        <v>868743.63</v>
      </c>
      <c r="M48" s="243">
        <f t="shared" si="0"/>
        <v>96444.770000000019</v>
      </c>
      <c r="N48" s="470"/>
    </row>
    <row r="49" spans="1:14" s="478" customFormat="1" ht="42.75" customHeight="1">
      <c r="A49" s="470">
        <v>41</v>
      </c>
      <c r="B49" s="471" t="s">
        <v>1452</v>
      </c>
      <c r="C49" s="74" t="s">
        <v>376</v>
      </c>
      <c r="D49" s="98" t="s">
        <v>1453</v>
      </c>
      <c r="E49" s="99" t="s">
        <v>349</v>
      </c>
      <c r="F49" s="472">
        <v>0</v>
      </c>
      <c r="G49" s="473">
        <v>184855.95</v>
      </c>
      <c r="H49" s="474">
        <v>43763</v>
      </c>
      <c r="I49" s="475">
        <v>1</v>
      </c>
      <c r="J49" s="475">
        <v>0.38</v>
      </c>
      <c r="K49" s="473">
        <v>5.58</v>
      </c>
      <c r="L49" s="473">
        <v>88879.49</v>
      </c>
      <c r="M49" s="243">
        <f t="shared" si="0"/>
        <v>95970.880000000019</v>
      </c>
      <c r="N49" s="470" t="s">
        <v>355</v>
      </c>
    </row>
    <row r="50" spans="1:14" s="478" customFormat="1" ht="42.75" customHeight="1">
      <c r="A50" s="470">
        <v>42</v>
      </c>
      <c r="B50" s="471" t="s">
        <v>1454</v>
      </c>
      <c r="C50" s="74" t="s">
        <v>359</v>
      </c>
      <c r="D50" s="98" t="s">
        <v>1455</v>
      </c>
      <c r="E50" s="99" t="s">
        <v>349</v>
      </c>
      <c r="F50" s="472">
        <v>0</v>
      </c>
      <c r="G50" s="473">
        <v>205900</v>
      </c>
      <c r="H50" s="474">
        <v>43892</v>
      </c>
      <c r="I50" s="475">
        <v>1</v>
      </c>
      <c r="J50" s="475">
        <v>0.49</v>
      </c>
      <c r="K50" s="473">
        <v>27628.69</v>
      </c>
      <c r="L50" s="473">
        <v>172868.15</v>
      </c>
      <c r="M50" s="243">
        <f t="shared" si="0"/>
        <v>5403.1600000000035</v>
      </c>
      <c r="N50" s="470"/>
    </row>
    <row r="51" spans="1:14" s="478" customFormat="1" ht="42.75" customHeight="1">
      <c r="A51" s="470">
        <v>43</v>
      </c>
      <c r="B51" s="471" t="s">
        <v>1456</v>
      </c>
      <c r="C51" s="74" t="s">
        <v>1457</v>
      </c>
      <c r="D51" s="98" t="s">
        <v>1458</v>
      </c>
      <c r="E51" s="99" t="s">
        <v>349</v>
      </c>
      <c r="F51" s="472">
        <v>0</v>
      </c>
      <c r="G51" s="473">
        <v>986000</v>
      </c>
      <c r="H51" s="474">
        <v>43707</v>
      </c>
      <c r="I51" s="475">
        <v>1</v>
      </c>
      <c r="J51" s="475">
        <v>0.3</v>
      </c>
      <c r="K51" s="473">
        <v>932841</v>
      </c>
      <c r="L51" s="473">
        <v>77.86</v>
      </c>
      <c r="M51" s="243">
        <f t="shared" si="0"/>
        <v>53081.14</v>
      </c>
      <c r="N51" s="470"/>
    </row>
    <row r="52" spans="1:14" s="478" customFormat="1" ht="42.75" customHeight="1">
      <c r="A52" s="470">
        <v>44</v>
      </c>
      <c r="B52" s="471" t="s">
        <v>1459</v>
      </c>
      <c r="C52" s="74" t="s">
        <v>1460</v>
      </c>
      <c r="D52" s="98" t="s">
        <v>1461</v>
      </c>
      <c r="E52" s="99" t="s">
        <v>349</v>
      </c>
      <c r="F52" s="472">
        <v>0</v>
      </c>
      <c r="G52" s="473">
        <v>236100</v>
      </c>
      <c r="H52" s="474">
        <v>43476</v>
      </c>
      <c r="I52" s="475">
        <v>1</v>
      </c>
      <c r="J52" s="475">
        <v>0.95</v>
      </c>
      <c r="K52" s="473">
        <v>0</v>
      </c>
      <c r="L52" s="473">
        <v>217117.83</v>
      </c>
      <c r="M52" s="243">
        <f t="shared" si="0"/>
        <v>18982.170000000013</v>
      </c>
      <c r="N52" s="470" t="s">
        <v>355</v>
      </c>
    </row>
    <row r="53" spans="1:14" s="478" customFormat="1" ht="42.75" customHeight="1">
      <c r="A53" s="470">
        <v>45</v>
      </c>
      <c r="B53" s="471" t="s">
        <v>1462</v>
      </c>
      <c r="C53" s="74" t="s">
        <v>1463</v>
      </c>
      <c r="D53" s="98" t="s">
        <v>1464</v>
      </c>
      <c r="E53" s="99" t="s">
        <v>349</v>
      </c>
      <c r="F53" s="472">
        <v>0</v>
      </c>
      <c r="G53" s="473">
        <v>195100</v>
      </c>
      <c r="H53" s="474">
        <v>43518</v>
      </c>
      <c r="I53" s="475">
        <v>1</v>
      </c>
      <c r="J53" s="475">
        <v>0.05</v>
      </c>
      <c r="K53" s="473">
        <v>162624</v>
      </c>
      <c r="L53" s="473">
        <v>1329.67</v>
      </c>
      <c r="M53" s="243">
        <f t="shared" si="0"/>
        <v>31146.33</v>
      </c>
      <c r="N53" s="470"/>
    </row>
    <row r="54" spans="1:14" s="478" customFormat="1" ht="42.75" customHeight="1">
      <c r="A54" s="470">
        <v>46</v>
      </c>
      <c r="B54" s="471" t="s">
        <v>1465</v>
      </c>
      <c r="C54" s="74" t="s">
        <v>1466</v>
      </c>
      <c r="D54" s="98" t="s">
        <v>1467</v>
      </c>
      <c r="E54" s="99" t="s">
        <v>349</v>
      </c>
      <c r="F54" s="472">
        <v>0</v>
      </c>
      <c r="G54" s="473">
        <v>89747.5</v>
      </c>
      <c r="H54" s="474">
        <v>43263</v>
      </c>
      <c r="I54" s="475">
        <v>1</v>
      </c>
      <c r="J54" s="475">
        <v>1</v>
      </c>
      <c r="K54" s="473">
        <v>0</v>
      </c>
      <c r="L54" s="473">
        <v>89747.5</v>
      </c>
      <c r="M54" s="243">
        <f t="shared" si="0"/>
        <v>0</v>
      </c>
      <c r="N54" s="470" t="s">
        <v>355</v>
      </c>
    </row>
    <row r="55" spans="1:14" s="478" customFormat="1" ht="42.75" customHeight="1">
      <c r="A55" s="470">
        <v>47</v>
      </c>
      <c r="B55" s="471" t="s">
        <v>1468</v>
      </c>
      <c r="C55" s="74" t="s">
        <v>1466</v>
      </c>
      <c r="D55" s="98" t="s">
        <v>1469</v>
      </c>
      <c r="E55" s="99" t="s">
        <v>349</v>
      </c>
      <c r="F55" s="472">
        <v>0</v>
      </c>
      <c r="G55" s="473">
        <v>89747.5</v>
      </c>
      <c r="H55" s="474">
        <v>43300</v>
      </c>
      <c r="I55" s="475">
        <v>1</v>
      </c>
      <c r="J55" s="475">
        <v>1</v>
      </c>
      <c r="K55" s="473">
        <v>0</v>
      </c>
      <c r="L55" s="473">
        <v>89747.5</v>
      </c>
      <c r="M55" s="243">
        <f t="shared" si="0"/>
        <v>0</v>
      </c>
      <c r="N55" s="470" t="s">
        <v>355</v>
      </c>
    </row>
    <row r="56" spans="1:14" s="478" customFormat="1" ht="42.75" customHeight="1">
      <c r="A56" s="470">
        <v>48</v>
      </c>
      <c r="B56" s="471" t="s">
        <v>1470</v>
      </c>
      <c r="C56" s="74" t="s">
        <v>388</v>
      </c>
      <c r="D56" s="98" t="s">
        <v>1471</v>
      </c>
      <c r="E56" s="99" t="s">
        <v>349</v>
      </c>
      <c r="F56" s="472">
        <v>0</v>
      </c>
      <c r="G56" s="473">
        <v>36400</v>
      </c>
      <c r="H56" s="474">
        <v>43574</v>
      </c>
      <c r="I56" s="475" t="s">
        <v>81</v>
      </c>
      <c r="J56" s="475">
        <v>0.83</v>
      </c>
      <c r="K56" s="473">
        <v>0</v>
      </c>
      <c r="L56" s="473">
        <v>35037.58</v>
      </c>
      <c r="M56" s="243">
        <f t="shared" si="0"/>
        <v>1362.4199999999983</v>
      </c>
      <c r="N56" s="470"/>
    </row>
    <row r="57" spans="1:14" s="478" customFormat="1" ht="42.75" customHeight="1">
      <c r="A57" s="470">
        <v>49</v>
      </c>
      <c r="B57" s="471" t="s">
        <v>1472</v>
      </c>
      <c r="C57" s="74" t="s">
        <v>1473</v>
      </c>
      <c r="D57" s="98" t="s">
        <v>1474</v>
      </c>
      <c r="E57" s="99" t="s">
        <v>349</v>
      </c>
      <c r="F57" s="472">
        <v>0</v>
      </c>
      <c r="G57" s="473">
        <v>128606.6</v>
      </c>
      <c r="H57" s="474">
        <v>43335</v>
      </c>
      <c r="I57" s="475" t="s">
        <v>81</v>
      </c>
      <c r="J57" s="475">
        <v>1</v>
      </c>
      <c r="K57" s="473">
        <v>0</v>
      </c>
      <c r="L57" s="473">
        <v>128606.6</v>
      </c>
      <c r="M57" s="243">
        <f t="shared" si="0"/>
        <v>0</v>
      </c>
      <c r="N57" s="470" t="s">
        <v>355</v>
      </c>
    </row>
    <row r="58" spans="1:14" s="478" customFormat="1" ht="42.75" customHeight="1">
      <c r="A58" s="470">
        <v>50</v>
      </c>
      <c r="B58" s="471" t="s">
        <v>1475</v>
      </c>
      <c r="C58" s="74" t="s">
        <v>388</v>
      </c>
      <c r="D58" s="98" t="s">
        <v>1476</v>
      </c>
      <c r="E58" s="99" t="s">
        <v>349</v>
      </c>
      <c r="F58" s="472">
        <v>0</v>
      </c>
      <c r="G58" s="473">
        <v>102100</v>
      </c>
      <c r="H58" s="474">
        <v>43672</v>
      </c>
      <c r="I58" s="475" t="s">
        <v>81</v>
      </c>
      <c r="J58" s="475">
        <v>0.42</v>
      </c>
      <c r="K58" s="473">
        <v>4962.18</v>
      </c>
      <c r="L58" s="473">
        <v>91780.04</v>
      </c>
      <c r="M58" s="243">
        <f t="shared" si="0"/>
        <v>5357.7800000000134</v>
      </c>
      <c r="N58" s="470"/>
    </row>
    <row r="59" spans="1:14" s="478" customFormat="1" ht="42.75" customHeight="1">
      <c r="A59" s="470">
        <v>51</v>
      </c>
      <c r="B59" s="471" t="s">
        <v>1477</v>
      </c>
      <c r="C59" s="74" t="s">
        <v>1478</v>
      </c>
      <c r="D59" s="98" t="s">
        <v>1479</v>
      </c>
      <c r="E59" s="99" t="s">
        <v>349</v>
      </c>
      <c r="F59" s="472">
        <v>0</v>
      </c>
      <c r="G59" s="473">
        <v>435600</v>
      </c>
      <c r="H59" s="474">
        <v>43658</v>
      </c>
      <c r="I59" s="475">
        <v>1</v>
      </c>
      <c r="J59" s="475">
        <v>0.05</v>
      </c>
      <c r="K59" s="473">
        <v>0</v>
      </c>
      <c r="L59" s="473">
        <v>0</v>
      </c>
      <c r="M59" s="243">
        <f t="shared" si="0"/>
        <v>435600</v>
      </c>
      <c r="N59" s="470" t="s">
        <v>355</v>
      </c>
    </row>
    <row r="60" spans="1:14" s="478" customFormat="1" ht="42.75" customHeight="1">
      <c r="A60" s="470">
        <v>52</v>
      </c>
      <c r="B60" s="471" t="s">
        <v>429</v>
      </c>
      <c r="C60" s="74" t="s">
        <v>382</v>
      </c>
      <c r="D60" s="98" t="s">
        <v>430</v>
      </c>
      <c r="E60" s="99" t="s">
        <v>349</v>
      </c>
      <c r="F60" s="472">
        <v>50400</v>
      </c>
      <c r="G60" s="473">
        <v>238100</v>
      </c>
      <c r="H60" s="474">
        <v>43588</v>
      </c>
      <c r="I60" s="475">
        <v>1</v>
      </c>
      <c r="J60" s="475">
        <v>0.03</v>
      </c>
      <c r="K60" s="473">
        <v>64830.9</v>
      </c>
      <c r="L60" s="473">
        <v>68105.81</v>
      </c>
      <c r="M60" s="243">
        <f t="shared" si="0"/>
        <v>105163.29000000001</v>
      </c>
      <c r="N60" s="470" t="s">
        <v>355</v>
      </c>
    </row>
    <row r="61" spans="1:14" s="478" customFormat="1" ht="42.75" customHeight="1">
      <c r="A61" s="470">
        <v>53</v>
      </c>
      <c r="B61" s="471" t="s">
        <v>1480</v>
      </c>
      <c r="C61" s="74" t="s">
        <v>435</v>
      </c>
      <c r="D61" s="98" t="s">
        <v>1481</v>
      </c>
      <c r="E61" s="99" t="s">
        <v>349</v>
      </c>
      <c r="F61" s="472">
        <v>0</v>
      </c>
      <c r="G61" s="473">
        <v>193000</v>
      </c>
      <c r="H61" s="474">
        <v>43574</v>
      </c>
      <c r="I61" s="475">
        <v>1</v>
      </c>
      <c r="J61" s="475">
        <v>0.08</v>
      </c>
      <c r="K61" s="473">
        <v>9797.99</v>
      </c>
      <c r="L61" s="473">
        <v>170420.04</v>
      </c>
      <c r="M61" s="243">
        <f t="shared" si="0"/>
        <v>12781.970000000001</v>
      </c>
      <c r="N61" s="470"/>
    </row>
    <row r="62" spans="1:14" s="478" customFormat="1" ht="42.75" customHeight="1">
      <c r="A62" s="470">
        <v>54</v>
      </c>
      <c r="B62" s="471" t="s">
        <v>440</v>
      </c>
      <c r="C62" s="74" t="s">
        <v>441</v>
      </c>
      <c r="D62" s="98" t="s">
        <v>442</v>
      </c>
      <c r="E62" s="99" t="s">
        <v>349</v>
      </c>
      <c r="F62" s="472">
        <v>0</v>
      </c>
      <c r="G62" s="473">
        <v>61248.26</v>
      </c>
      <c r="H62" s="474">
        <v>43349</v>
      </c>
      <c r="I62" s="475">
        <v>1</v>
      </c>
      <c r="J62" s="475">
        <v>1</v>
      </c>
      <c r="K62" s="473">
        <v>0</v>
      </c>
      <c r="L62" s="473">
        <v>61248.260000000009</v>
      </c>
      <c r="M62" s="243">
        <f t="shared" si="0"/>
        <v>0</v>
      </c>
      <c r="N62" s="470" t="s">
        <v>355</v>
      </c>
    </row>
    <row r="63" spans="1:14" s="478" customFormat="1" ht="42.75" customHeight="1">
      <c r="A63" s="470">
        <v>55</v>
      </c>
      <c r="B63" s="471" t="s">
        <v>1482</v>
      </c>
      <c r="C63" s="74" t="s">
        <v>1483</v>
      </c>
      <c r="D63" s="98" t="s">
        <v>1484</v>
      </c>
      <c r="E63" s="99" t="s">
        <v>349</v>
      </c>
      <c r="F63" s="472">
        <v>0</v>
      </c>
      <c r="G63" s="473">
        <v>63723.49</v>
      </c>
      <c r="H63" s="474">
        <v>43334</v>
      </c>
      <c r="I63" s="475">
        <v>1</v>
      </c>
      <c r="J63" s="475">
        <v>1</v>
      </c>
      <c r="K63" s="473">
        <v>0</v>
      </c>
      <c r="L63" s="473">
        <v>63723.49</v>
      </c>
      <c r="M63" s="243">
        <f t="shared" si="0"/>
        <v>0</v>
      </c>
      <c r="N63" s="470" t="s">
        <v>355</v>
      </c>
    </row>
    <row r="64" spans="1:14" s="478" customFormat="1" ht="42.75" customHeight="1">
      <c r="A64" s="470">
        <v>56</v>
      </c>
      <c r="B64" s="471" t="s">
        <v>1485</v>
      </c>
      <c r="C64" s="74" t="s">
        <v>1486</v>
      </c>
      <c r="D64" s="98" t="s">
        <v>1487</v>
      </c>
      <c r="E64" s="99" t="s">
        <v>349</v>
      </c>
      <c r="F64" s="472">
        <v>0</v>
      </c>
      <c r="G64" s="473">
        <v>118359.61</v>
      </c>
      <c r="H64" s="474">
        <v>43356</v>
      </c>
      <c r="I64" s="475">
        <v>1</v>
      </c>
      <c r="J64" s="475">
        <v>1</v>
      </c>
      <c r="K64" s="473">
        <v>0</v>
      </c>
      <c r="L64" s="473">
        <v>112055.70999999999</v>
      </c>
      <c r="M64" s="243">
        <f t="shared" si="0"/>
        <v>6303.9000000000087</v>
      </c>
      <c r="N64" s="470" t="s">
        <v>355</v>
      </c>
    </row>
    <row r="65" spans="1:14" s="478" customFormat="1" ht="42.75" customHeight="1">
      <c r="A65" s="470">
        <v>57</v>
      </c>
      <c r="B65" s="471" t="s">
        <v>1488</v>
      </c>
      <c r="C65" s="74" t="s">
        <v>1489</v>
      </c>
      <c r="D65" s="98" t="s">
        <v>1467</v>
      </c>
      <c r="E65" s="99" t="s">
        <v>349</v>
      </c>
      <c r="F65" s="472">
        <v>0</v>
      </c>
      <c r="G65" s="473">
        <v>51900</v>
      </c>
      <c r="H65" s="474">
        <v>43616</v>
      </c>
      <c r="I65" s="475">
        <v>1</v>
      </c>
      <c r="J65" s="475">
        <v>0.04</v>
      </c>
      <c r="K65" s="473">
        <v>40651</v>
      </c>
      <c r="L65" s="473">
        <v>167.73</v>
      </c>
      <c r="M65" s="243">
        <f t="shared" si="0"/>
        <v>11081.27</v>
      </c>
      <c r="N65" s="470"/>
    </row>
    <row r="66" spans="1:14" s="478" customFormat="1" ht="42.75" customHeight="1">
      <c r="A66" s="470">
        <v>58</v>
      </c>
      <c r="B66" s="471" t="s">
        <v>1490</v>
      </c>
      <c r="C66" s="74" t="s">
        <v>1491</v>
      </c>
      <c r="D66" s="98" t="s">
        <v>1487</v>
      </c>
      <c r="E66" s="99" t="s">
        <v>349</v>
      </c>
      <c r="F66" s="472">
        <v>0</v>
      </c>
      <c r="G66" s="473">
        <v>46899.34</v>
      </c>
      <c r="H66" s="474">
        <v>43276</v>
      </c>
      <c r="I66" s="475">
        <v>1</v>
      </c>
      <c r="J66" s="475">
        <v>1</v>
      </c>
      <c r="K66" s="473">
        <v>0</v>
      </c>
      <c r="L66" s="473">
        <v>46899.340000000004</v>
      </c>
      <c r="M66" s="243">
        <f t="shared" si="0"/>
        <v>0</v>
      </c>
      <c r="N66" s="470" t="s">
        <v>355</v>
      </c>
    </row>
    <row r="67" spans="1:14" s="478" customFormat="1" ht="42.75" customHeight="1">
      <c r="A67" s="470">
        <v>59</v>
      </c>
      <c r="B67" s="471" t="s">
        <v>1492</v>
      </c>
      <c r="C67" s="74" t="s">
        <v>1493</v>
      </c>
      <c r="D67" s="98" t="s">
        <v>1494</v>
      </c>
      <c r="E67" s="99" t="s">
        <v>349</v>
      </c>
      <c r="F67" s="472">
        <v>0</v>
      </c>
      <c r="G67" s="473">
        <v>159500</v>
      </c>
      <c r="H67" s="474">
        <v>43567</v>
      </c>
      <c r="I67" s="475">
        <v>1</v>
      </c>
      <c r="J67" s="475">
        <v>0.7</v>
      </c>
      <c r="K67" s="473">
        <v>8930.2900000000009</v>
      </c>
      <c r="L67" s="473">
        <v>108117.04</v>
      </c>
      <c r="M67" s="243">
        <f t="shared" si="0"/>
        <v>42452.67</v>
      </c>
      <c r="N67" s="470" t="s">
        <v>355</v>
      </c>
    </row>
    <row r="68" spans="1:14" s="478" customFormat="1" ht="42.75" customHeight="1">
      <c r="A68" s="470">
        <v>60</v>
      </c>
      <c r="B68" s="471" t="s">
        <v>1495</v>
      </c>
      <c r="C68" s="74" t="s">
        <v>1496</v>
      </c>
      <c r="D68" s="98" t="s">
        <v>1497</v>
      </c>
      <c r="E68" s="99" t="s">
        <v>349</v>
      </c>
      <c r="F68" s="472">
        <v>0</v>
      </c>
      <c r="G68" s="473">
        <v>149034.5</v>
      </c>
      <c r="H68" s="474">
        <v>43546</v>
      </c>
      <c r="I68" s="475">
        <v>1</v>
      </c>
      <c r="J68" s="475">
        <v>0.01</v>
      </c>
      <c r="K68" s="473">
        <v>76044.5</v>
      </c>
      <c r="L68" s="473">
        <v>796.57</v>
      </c>
      <c r="M68" s="243">
        <f t="shared" si="0"/>
        <v>72193.429999999993</v>
      </c>
      <c r="N68" s="470"/>
    </row>
    <row r="69" spans="1:14" s="478" customFormat="1" ht="42.75" customHeight="1">
      <c r="A69" s="470">
        <v>60</v>
      </c>
      <c r="B69" s="471" t="s">
        <v>1495</v>
      </c>
      <c r="C69" s="74" t="s">
        <v>1496</v>
      </c>
      <c r="D69" s="98" t="s">
        <v>1498</v>
      </c>
      <c r="E69" s="99" t="s">
        <v>401</v>
      </c>
      <c r="F69" s="472">
        <v>0</v>
      </c>
      <c r="G69" s="473">
        <v>1380265.5</v>
      </c>
      <c r="H69" s="474">
        <v>43546</v>
      </c>
      <c r="I69" s="475">
        <v>1</v>
      </c>
      <c r="J69" s="475">
        <v>0.01</v>
      </c>
      <c r="K69" s="473">
        <v>1380265.5</v>
      </c>
      <c r="L69" s="473">
        <v>0</v>
      </c>
      <c r="M69" s="243">
        <f t="shared" si="0"/>
        <v>0</v>
      </c>
      <c r="N69" s="470"/>
    </row>
    <row r="70" spans="1:14" s="478" customFormat="1" ht="42.75" customHeight="1">
      <c r="A70" s="470">
        <v>61</v>
      </c>
      <c r="B70" s="471" t="s">
        <v>1499</v>
      </c>
      <c r="C70" s="74" t="s">
        <v>1500</v>
      </c>
      <c r="D70" s="98" t="s">
        <v>1501</v>
      </c>
      <c r="E70" s="99" t="s">
        <v>349</v>
      </c>
      <c r="F70" s="472">
        <v>0</v>
      </c>
      <c r="G70" s="473">
        <v>170587.04</v>
      </c>
      <c r="H70" s="474">
        <v>43340</v>
      </c>
      <c r="I70" s="475" t="s">
        <v>81</v>
      </c>
      <c r="J70" s="475">
        <v>1</v>
      </c>
      <c r="K70" s="473">
        <v>0</v>
      </c>
      <c r="L70" s="473">
        <v>170587.04</v>
      </c>
      <c r="M70" s="243">
        <f t="shared" si="0"/>
        <v>0</v>
      </c>
      <c r="N70" s="470" t="s">
        <v>355</v>
      </c>
    </row>
    <row r="71" spans="1:14" s="478" customFormat="1" ht="42.75" customHeight="1">
      <c r="A71" s="470">
        <v>62</v>
      </c>
      <c r="B71" s="479" t="s">
        <v>443</v>
      </c>
      <c r="C71" s="74" t="s">
        <v>391</v>
      </c>
      <c r="D71" s="98" t="s">
        <v>1502</v>
      </c>
      <c r="E71" s="99" t="s">
        <v>349</v>
      </c>
      <c r="F71" s="472">
        <v>0</v>
      </c>
      <c r="G71" s="473">
        <v>115283.35</v>
      </c>
      <c r="H71" s="474">
        <v>43357</v>
      </c>
      <c r="I71" s="475">
        <v>1</v>
      </c>
      <c r="J71" s="475">
        <v>1</v>
      </c>
      <c r="K71" s="473">
        <v>0</v>
      </c>
      <c r="L71" s="473">
        <v>115283.35</v>
      </c>
      <c r="M71" s="243">
        <f t="shared" si="0"/>
        <v>0</v>
      </c>
      <c r="N71" s="470" t="s">
        <v>355</v>
      </c>
    </row>
    <row r="72" spans="1:14" s="478" customFormat="1" ht="42.75" customHeight="1">
      <c r="A72" s="470">
        <v>63</v>
      </c>
      <c r="B72" s="471" t="s">
        <v>1503</v>
      </c>
      <c r="C72" s="74" t="s">
        <v>1463</v>
      </c>
      <c r="D72" s="98" t="s">
        <v>1504</v>
      </c>
      <c r="E72" s="99" t="s">
        <v>349</v>
      </c>
      <c r="F72" s="472">
        <v>0</v>
      </c>
      <c r="G72" s="473">
        <v>585200</v>
      </c>
      <c r="H72" s="474">
        <v>43518</v>
      </c>
      <c r="I72" s="475">
        <v>1</v>
      </c>
      <c r="J72" s="475">
        <v>0.01</v>
      </c>
      <c r="K72" s="473">
        <v>345576</v>
      </c>
      <c r="L72" s="473">
        <v>0</v>
      </c>
      <c r="M72" s="243">
        <f t="shared" si="0"/>
        <v>239624</v>
      </c>
      <c r="N72" s="470"/>
    </row>
    <row r="73" spans="1:14" s="478" customFormat="1" ht="42.75" customHeight="1">
      <c r="A73" s="470">
        <v>64</v>
      </c>
      <c r="B73" s="471" t="s">
        <v>444</v>
      </c>
      <c r="C73" s="74" t="s">
        <v>412</v>
      </c>
      <c r="D73" s="98" t="s">
        <v>445</v>
      </c>
      <c r="E73" s="99" t="s">
        <v>349</v>
      </c>
      <c r="F73" s="472">
        <v>0</v>
      </c>
      <c r="G73" s="473">
        <v>50100</v>
      </c>
      <c r="H73" s="474">
        <v>43342</v>
      </c>
      <c r="I73" s="475">
        <v>1</v>
      </c>
      <c r="J73" s="475">
        <v>1</v>
      </c>
      <c r="K73" s="473">
        <v>1140</v>
      </c>
      <c r="L73" s="473">
        <v>48771.39</v>
      </c>
      <c r="M73" s="243">
        <f t="shared" ref="M73:M123" si="1">+G73-K73-L73</f>
        <v>188.61000000000058</v>
      </c>
      <c r="N73" s="470"/>
    </row>
    <row r="74" spans="1:14" s="478" customFormat="1" ht="42.75" customHeight="1">
      <c r="A74" s="470">
        <v>65</v>
      </c>
      <c r="B74" s="471" t="s">
        <v>446</v>
      </c>
      <c r="C74" s="74" t="s">
        <v>382</v>
      </c>
      <c r="D74" s="98" t="s">
        <v>447</v>
      </c>
      <c r="E74" s="99" t="s">
        <v>349</v>
      </c>
      <c r="F74" s="472">
        <v>0</v>
      </c>
      <c r="G74" s="473">
        <v>84180.31</v>
      </c>
      <c r="H74" s="474">
        <v>43189</v>
      </c>
      <c r="I74" s="475" t="s">
        <v>81</v>
      </c>
      <c r="J74" s="475">
        <v>1</v>
      </c>
      <c r="K74" s="473">
        <v>0</v>
      </c>
      <c r="L74" s="473">
        <v>84180.31</v>
      </c>
      <c r="M74" s="243">
        <f t="shared" si="1"/>
        <v>0</v>
      </c>
      <c r="N74" s="470"/>
    </row>
    <row r="75" spans="1:14" s="478" customFormat="1" ht="42.75" customHeight="1">
      <c r="A75" s="470">
        <v>66</v>
      </c>
      <c r="B75" s="471" t="s">
        <v>448</v>
      </c>
      <c r="C75" s="74" t="s">
        <v>421</v>
      </c>
      <c r="D75" s="98" t="s">
        <v>1505</v>
      </c>
      <c r="E75" s="99" t="s">
        <v>349</v>
      </c>
      <c r="F75" s="472">
        <v>0</v>
      </c>
      <c r="G75" s="473">
        <v>67800</v>
      </c>
      <c r="H75" s="474">
        <v>43493</v>
      </c>
      <c r="I75" s="475" t="s">
        <v>81</v>
      </c>
      <c r="J75" s="475">
        <v>0.7</v>
      </c>
      <c r="K75" s="473">
        <v>0</v>
      </c>
      <c r="L75" s="473">
        <v>52513.17</v>
      </c>
      <c r="M75" s="243">
        <f t="shared" si="1"/>
        <v>15286.830000000002</v>
      </c>
      <c r="N75" s="470" t="s">
        <v>355</v>
      </c>
    </row>
    <row r="76" spans="1:14" s="478" customFormat="1" ht="42.75" customHeight="1">
      <c r="A76" s="470">
        <v>67</v>
      </c>
      <c r="B76" s="471" t="s">
        <v>449</v>
      </c>
      <c r="C76" s="74" t="s">
        <v>450</v>
      </c>
      <c r="D76" s="98" t="s">
        <v>451</v>
      </c>
      <c r="E76" s="99" t="s">
        <v>349</v>
      </c>
      <c r="F76" s="472">
        <v>0</v>
      </c>
      <c r="G76" s="473">
        <v>39999.980000000003</v>
      </c>
      <c r="H76" s="474">
        <v>43284</v>
      </c>
      <c r="I76" s="475">
        <v>1</v>
      </c>
      <c r="J76" s="475">
        <v>1</v>
      </c>
      <c r="K76" s="473">
        <v>0</v>
      </c>
      <c r="L76" s="473">
        <v>39999.980000000003</v>
      </c>
      <c r="M76" s="243">
        <f t="shared" si="1"/>
        <v>0</v>
      </c>
      <c r="N76" s="470" t="s">
        <v>355</v>
      </c>
    </row>
    <row r="77" spans="1:14" s="478" customFormat="1" ht="42.75" customHeight="1">
      <c r="A77" s="470">
        <v>68</v>
      </c>
      <c r="B77" s="471" t="s">
        <v>426</v>
      </c>
      <c r="C77" s="74" t="s">
        <v>427</v>
      </c>
      <c r="D77" s="98" t="s">
        <v>428</v>
      </c>
      <c r="E77" s="99" t="s">
        <v>349</v>
      </c>
      <c r="F77" s="472">
        <v>299000</v>
      </c>
      <c r="G77" s="473">
        <v>299000</v>
      </c>
      <c r="H77" s="474">
        <v>43518</v>
      </c>
      <c r="I77" s="475" t="s">
        <v>81</v>
      </c>
      <c r="J77" s="475">
        <v>0.82</v>
      </c>
      <c r="K77" s="473">
        <v>282200</v>
      </c>
      <c r="L77" s="473">
        <v>7093.69</v>
      </c>
      <c r="M77" s="243">
        <f t="shared" si="1"/>
        <v>9706.3100000000013</v>
      </c>
      <c r="N77" s="470" t="s">
        <v>355</v>
      </c>
    </row>
    <row r="78" spans="1:14" s="478" customFormat="1" ht="42.75" customHeight="1">
      <c r="A78" s="470">
        <v>69</v>
      </c>
      <c r="B78" s="471" t="s">
        <v>1506</v>
      </c>
      <c r="C78" s="74" t="s">
        <v>351</v>
      </c>
      <c r="D78" s="98" t="s">
        <v>1507</v>
      </c>
      <c r="E78" s="99" t="s">
        <v>349</v>
      </c>
      <c r="F78" s="472">
        <v>0</v>
      </c>
      <c r="G78" s="473">
        <v>310600</v>
      </c>
      <c r="H78" s="474">
        <v>43495</v>
      </c>
      <c r="I78" s="475">
        <v>0.9</v>
      </c>
      <c r="J78" s="475">
        <v>0</v>
      </c>
      <c r="K78" s="473">
        <v>130026.27</v>
      </c>
      <c r="L78" s="473">
        <v>160706.23999999999</v>
      </c>
      <c r="M78" s="243">
        <f t="shared" si="1"/>
        <v>19867.489999999991</v>
      </c>
      <c r="N78" s="470" t="s">
        <v>355</v>
      </c>
    </row>
    <row r="79" spans="1:14" s="478" customFormat="1" ht="42.75" customHeight="1">
      <c r="A79" s="470">
        <v>70</v>
      </c>
      <c r="B79" s="471" t="s">
        <v>452</v>
      </c>
      <c r="C79" s="74" t="s">
        <v>453</v>
      </c>
      <c r="D79" s="98" t="s">
        <v>454</v>
      </c>
      <c r="E79" s="99" t="s">
        <v>349</v>
      </c>
      <c r="F79" s="472">
        <v>0</v>
      </c>
      <c r="G79" s="473">
        <v>69995</v>
      </c>
      <c r="H79" s="474">
        <v>43360</v>
      </c>
      <c r="I79" s="475">
        <v>1</v>
      </c>
      <c r="J79" s="475">
        <v>1</v>
      </c>
      <c r="K79" s="473">
        <v>0</v>
      </c>
      <c r="L79" s="473">
        <v>69995</v>
      </c>
      <c r="M79" s="243">
        <f t="shared" si="1"/>
        <v>0</v>
      </c>
      <c r="N79" s="470" t="s">
        <v>355</v>
      </c>
    </row>
    <row r="80" spans="1:14" s="478" customFormat="1" ht="42.75" customHeight="1">
      <c r="A80" s="470">
        <v>71</v>
      </c>
      <c r="B80" s="471" t="s">
        <v>455</v>
      </c>
      <c r="C80" s="74" t="s">
        <v>421</v>
      </c>
      <c r="D80" s="98" t="s">
        <v>456</v>
      </c>
      <c r="E80" s="99" t="s">
        <v>349</v>
      </c>
      <c r="F80" s="472">
        <v>0</v>
      </c>
      <c r="G80" s="473">
        <v>41505.589999999997</v>
      </c>
      <c r="H80" s="474">
        <v>43276</v>
      </c>
      <c r="I80" s="475">
        <v>1</v>
      </c>
      <c r="J80" s="475">
        <v>1</v>
      </c>
      <c r="K80" s="473">
        <v>0</v>
      </c>
      <c r="L80" s="473">
        <v>41505.589999999997</v>
      </c>
      <c r="M80" s="243">
        <f t="shared" si="1"/>
        <v>0</v>
      </c>
      <c r="N80" s="470" t="s">
        <v>355</v>
      </c>
    </row>
    <row r="81" spans="1:14" s="478" customFormat="1" ht="42.75" customHeight="1">
      <c r="A81" s="471">
        <v>72</v>
      </c>
      <c r="B81" s="471" t="s">
        <v>457</v>
      </c>
      <c r="C81" s="74" t="s">
        <v>458</v>
      </c>
      <c r="D81" s="98" t="s">
        <v>459</v>
      </c>
      <c r="E81" s="99" t="s">
        <v>349</v>
      </c>
      <c r="F81" s="472">
        <v>0</v>
      </c>
      <c r="G81" s="473">
        <v>23677.64</v>
      </c>
      <c r="H81" s="474">
        <v>43105</v>
      </c>
      <c r="I81" s="475" t="s">
        <v>81</v>
      </c>
      <c r="J81" s="475">
        <v>1</v>
      </c>
      <c r="K81" s="473">
        <v>0</v>
      </c>
      <c r="L81" s="473">
        <v>23677.640000000003</v>
      </c>
      <c r="M81" s="243">
        <f t="shared" si="1"/>
        <v>0</v>
      </c>
      <c r="N81" s="470"/>
    </row>
    <row r="82" spans="1:14" s="478" customFormat="1" ht="42.75" customHeight="1">
      <c r="A82" s="470">
        <v>73</v>
      </c>
      <c r="B82" s="471" t="s">
        <v>1508</v>
      </c>
      <c r="C82" s="74" t="s">
        <v>1496</v>
      </c>
      <c r="D82" s="98" t="s">
        <v>1467</v>
      </c>
      <c r="E82" s="99" t="s">
        <v>349</v>
      </c>
      <c r="F82" s="472">
        <v>0</v>
      </c>
      <c r="G82" s="473">
        <v>131300</v>
      </c>
      <c r="H82" s="474">
        <v>43585</v>
      </c>
      <c r="I82" s="475">
        <v>1</v>
      </c>
      <c r="J82" s="475">
        <v>0.5</v>
      </c>
      <c r="K82" s="473">
        <v>21724.81</v>
      </c>
      <c r="L82" s="473">
        <v>101734.72</v>
      </c>
      <c r="M82" s="243">
        <f t="shared" si="1"/>
        <v>7840.4700000000012</v>
      </c>
      <c r="N82" s="470"/>
    </row>
    <row r="83" spans="1:14" s="478" customFormat="1" ht="42.75" customHeight="1">
      <c r="A83" s="470">
        <v>74</v>
      </c>
      <c r="B83" s="471" t="s">
        <v>1509</v>
      </c>
      <c r="C83" s="74" t="s">
        <v>1510</v>
      </c>
      <c r="D83" s="98" t="s">
        <v>1511</v>
      </c>
      <c r="E83" s="99" t="s">
        <v>349</v>
      </c>
      <c r="F83" s="472">
        <v>0</v>
      </c>
      <c r="G83" s="473">
        <v>94800</v>
      </c>
      <c r="H83" s="474">
        <v>43616</v>
      </c>
      <c r="I83" s="475">
        <v>1</v>
      </c>
      <c r="J83" s="475">
        <v>0.01</v>
      </c>
      <c r="K83" s="473">
        <v>90910.56</v>
      </c>
      <c r="L83" s="473">
        <v>69.599999999999994</v>
      </c>
      <c r="M83" s="243">
        <f t="shared" si="1"/>
        <v>3819.8400000000024</v>
      </c>
      <c r="N83" s="470"/>
    </row>
    <row r="84" spans="1:14" s="478" customFormat="1" ht="42.75" customHeight="1">
      <c r="A84" s="470">
        <v>75</v>
      </c>
      <c r="B84" s="471" t="s">
        <v>1512</v>
      </c>
      <c r="C84" s="74" t="s">
        <v>1496</v>
      </c>
      <c r="D84" s="98" t="s">
        <v>1513</v>
      </c>
      <c r="E84" s="99" t="s">
        <v>349</v>
      </c>
      <c r="F84" s="472">
        <v>0</v>
      </c>
      <c r="G84" s="473">
        <v>770000</v>
      </c>
      <c r="H84" s="474">
        <v>43924</v>
      </c>
      <c r="I84" s="475">
        <v>1</v>
      </c>
      <c r="J84" s="475">
        <v>0</v>
      </c>
      <c r="K84" s="473">
        <v>0</v>
      </c>
      <c r="L84" s="473">
        <v>1808.87</v>
      </c>
      <c r="M84" s="243">
        <f t="shared" si="1"/>
        <v>768191.13</v>
      </c>
      <c r="N84" s="470"/>
    </row>
    <row r="85" spans="1:14" s="478" customFormat="1" ht="42.75" customHeight="1">
      <c r="A85" s="470">
        <v>76</v>
      </c>
      <c r="B85" s="471" t="s">
        <v>460</v>
      </c>
      <c r="C85" s="74" t="s">
        <v>373</v>
      </c>
      <c r="D85" s="98" t="s">
        <v>1514</v>
      </c>
      <c r="E85" s="99" t="s">
        <v>349</v>
      </c>
      <c r="F85" s="472">
        <v>0</v>
      </c>
      <c r="G85" s="473">
        <v>42300</v>
      </c>
      <c r="H85" s="474">
        <v>43511</v>
      </c>
      <c r="I85" s="475">
        <v>1</v>
      </c>
      <c r="J85" s="475">
        <v>0.96</v>
      </c>
      <c r="K85" s="473">
        <v>0</v>
      </c>
      <c r="L85" s="473">
        <v>33780</v>
      </c>
      <c r="M85" s="243">
        <f t="shared" si="1"/>
        <v>8520</v>
      </c>
      <c r="N85" s="470" t="s">
        <v>355</v>
      </c>
    </row>
    <row r="86" spans="1:14" s="478" customFormat="1" ht="42.75" customHeight="1">
      <c r="A86" s="470">
        <v>77</v>
      </c>
      <c r="B86" s="471" t="s">
        <v>1515</v>
      </c>
      <c r="C86" s="74" t="s">
        <v>373</v>
      </c>
      <c r="D86" s="98" t="s">
        <v>1516</v>
      </c>
      <c r="E86" s="99" t="s">
        <v>349</v>
      </c>
      <c r="F86" s="472">
        <v>0</v>
      </c>
      <c r="G86" s="473">
        <v>357200</v>
      </c>
      <c r="H86" s="474">
        <v>43605</v>
      </c>
      <c r="I86" s="475">
        <v>1</v>
      </c>
      <c r="J86" s="475">
        <v>0.01</v>
      </c>
      <c r="K86" s="473">
        <v>337548</v>
      </c>
      <c r="L86" s="473">
        <v>683.76</v>
      </c>
      <c r="M86" s="243">
        <f t="shared" si="1"/>
        <v>18968.240000000002</v>
      </c>
      <c r="N86" s="470"/>
    </row>
    <row r="87" spans="1:14" s="478" customFormat="1" ht="42.75" customHeight="1">
      <c r="A87" s="470">
        <v>77</v>
      </c>
      <c r="B87" s="471" t="s">
        <v>1515</v>
      </c>
      <c r="C87" s="74" t="s">
        <v>373</v>
      </c>
      <c r="D87" s="98" t="s">
        <v>1516</v>
      </c>
      <c r="E87" s="99" t="s">
        <v>1871</v>
      </c>
      <c r="F87" s="472">
        <v>0</v>
      </c>
      <c r="G87" s="473">
        <v>25000</v>
      </c>
      <c r="H87" s="474">
        <v>43605</v>
      </c>
      <c r="I87" s="475">
        <v>1</v>
      </c>
      <c r="J87" s="475">
        <v>0.01</v>
      </c>
      <c r="K87" s="473">
        <v>25000</v>
      </c>
      <c r="L87" s="473">
        <v>0</v>
      </c>
      <c r="M87" s="243">
        <f t="shared" si="1"/>
        <v>0</v>
      </c>
      <c r="N87" s="470"/>
    </row>
    <row r="88" spans="1:14" s="478" customFormat="1" ht="42.75" customHeight="1">
      <c r="A88" s="470">
        <v>78</v>
      </c>
      <c r="B88" s="471" t="s">
        <v>461</v>
      </c>
      <c r="C88" s="74" t="s">
        <v>1493</v>
      </c>
      <c r="D88" s="98" t="s">
        <v>462</v>
      </c>
      <c r="E88" s="99" t="s">
        <v>349</v>
      </c>
      <c r="F88" s="472">
        <v>0</v>
      </c>
      <c r="G88" s="473">
        <v>67400</v>
      </c>
      <c r="H88" s="474">
        <v>43532</v>
      </c>
      <c r="I88" s="475">
        <v>1</v>
      </c>
      <c r="J88" s="475">
        <v>0.05</v>
      </c>
      <c r="K88" s="473">
        <v>3206.69</v>
      </c>
      <c r="L88" s="473">
        <v>60645</v>
      </c>
      <c r="M88" s="243">
        <f t="shared" si="1"/>
        <v>3548.3099999999977</v>
      </c>
      <c r="N88" s="470" t="s">
        <v>355</v>
      </c>
    </row>
    <row r="89" spans="1:14" s="478" customFormat="1" ht="42.75" customHeight="1">
      <c r="A89" s="470">
        <v>79</v>
      </c>
      <c r="B89" s="471" t="s">
        <v>463</v>
      </c>
      <c r="C89" s="74" t="s">
        <v>464</v>
      </c>
      <c r="D89" s="98" t="s">
        <v>462</v>
      </c>
      <c r="E89" s="99" t="s">
        <v>349</v>
      </c>
      <c r="F89" s="472">
        <v>0</v>
      </c>
      <c r="G89" s="473">
        <v>41200</v>
      </c>
      <c r="H89" s="474">
        <v>43425</v>
      </c>
      <c r="I89" s="475">
        <v>1</v>
      </c>
      <c r="J89" s="475">
        <v>1</v>
      </c>
      <c r="K89" s="473">
        <v>202.06</v>
      </c>
      <c r="L89" s="473">
        <v>33142.959999999999</v>
      </c>
      <c r="M89" s="243">
        <f t="shared" si="1"/>
        <v>7854.9800000000032</v>
      </c>
      <c r="N89" s="470" t="s">
        <v>355</v>
      </c>
    </row>
    <row r="90" spans="1:14" s="478" customFormat="1" ht="42.75" customHeight="1">
      <c r="A90" s="470">
        <v>80</v>
      </c>
      <c r="B90" s="471" t="s">
        <v>1517</v>
      </c>
      <c r="C90" s="74" t="s">
        <v>409</v>
      </c>
      <c r="D90" s="98" t="s">
        <v>1467</v>
      </c>
      <c r="E90" s="99" t="s">
        <v>349</v>
      </c>
      <c r="F90" s="472">
        <v>0</v>
      </c>
      <c r="G90" s="473">
        <v>72900</v>
      </c>
      <c r="H90" s="474">
        <v>43518</v>
      </c>
      <c r="I90" s="475">
        <v>1</v>
      </c>
      <c r="J90" s="475">
        <v>0.02</v>
      </c>
      <c r="K90" s="473">
        <v>59760</v>
      </c>
      <c r="L90" s="473">
        <v>0</v>
      </c>
      <c r="M90" s="243">
        <f t="shared" si="1"/>
        <v>13140</v>
      </c>
      <c r="N90" s="470"/>
    </row>
    <row r="91" spans="1:14" s="478" customFormat="1" ht="42.75" customHeight="1">
      <c r="A91" s="470">
        <v>81</v>
      </c>
      <c r="B91" s="471" t="s">
        <v>465</v>
      </c>
      <c r="C91" s="74" t="s">
        <v>356</v>
      </c>
      <c r="D91" s="98" t="s">
        <v>466</v>
      </c>
      <c r="E91" s="99" t="s">
        <v>349</v>
      </c>
      <c r="F91" s="472">
        <v>0</v>
      </c>
      <c r="G91" s="473">
        <v>173100</v>
      </c>
      <c r="H91" s="474">
        <v>43728</v>
      </c>
      <c r="I91" s="475">
        <v>1</v>
      </c>
      <c r="J91" s="475">
        <v>0.03</v>
      </c>
      <c r="K91" s="473">
        <v>1565.83</v>
      </c>
      <c r="L91" s="473">
        <v>142860.28</v>
      </c>
      <c r="M91" s="243">
        <f t="shared" si="1"/>
        <v>28673.890000000014</v>
      </c>
      <c r="N91" s="470" t="s">
        <v>355</v>
      </c>
    </row>
    <row r="92" spans="1:14" s="478" customFormat="1" ht="42.75" customHeight="1">
      <c r="A92" s="470">
        <v>82</v>
      </c>
      <c r="B92" s="471" t="s">
        <v>1518</v>
      </c>
      <c r="C92" s="74" t="s">
        <v>382</v>
      </c>
      <c r="D92" s="98" t="s">
        <v>1464</v>
      </c>
      <c r="E92" s="99" t="s">
        <v>349</v>
      </c>
      <c r="F92" s="472">
        <v>0</v>
      </c>
      <c r="G92" s="473">
        <v>230400</v>
      </c>
      <c r="H92" s="474">
        <v>43504</v>
      </c>
      <c r="I92" s="475">
        <v>1</v>
      </c>
      <c r="J92" s="475">
        <v>0.03</v>
      </c>
      <c r="K92" s="473">
        <v>141780</v>
      </c>
      <c r="L92" s="473">
        <v>0</v>
      </c>
      <c r="M92" s="243">
        <f t="shared" si="1"/>
        <v>88620</v>
      </c>
      <c r="N92" s="470"/>
    </row>
    <row r="93" spans="1:14" s="478" customFormat="1" ht="42.75" customHeight="1">
      <c r="A93" s="470">
        <v>83</v>
      </c>
      <c r="B93" s="471" t="s">
        <v>1519</v>
      </c>
      <c r="C93" s="74" t="s">
        <v>1520</v>
      </c>
      <c r="D93" s="98" t="s">
        <v>1521</v>
      </c>
      <c r="E93" s="99" t="s">
        <v>349</v>
      </c>
      <c r="F93" s="472">
        <v>0</v>
      </c>
      <c r="G93" s="473">
        <v>169900</v>
      </c>
      <c r="H93" s="474">
        <v>43531</v>
      </c>
      <c r="I93" s="475">
        <v>1</v>
      </c>
      <c r="J93" s="475">
        <v>0.95</v>
      </c>
      <c r="K93" s="473">
        <v>0</v>
      </c>
      <c r="L93" s="473">
        <v>157906</v>
      </c>
      <c r="M93" s="243">
        <f t="shared" si="1"/>
        <v>11994</v>
      </c>
      <c r="N93" s="470"/>
    </row>
    <row r="94" spans="1:14" s="478" customFormat="1" ht="42.75" customHeight="1">
      <c r="A94" s="470">
        <v>84</v>
      </c>
      <c r="B94" s="471" t="s">
        <v>1522</v>
      </c>
      <c r="C94" s="74" t="s">
        <v>1493</v>
      </c>
      <c r="D94" s="98" t="s">
        <v>1523</v>
      </c>
      <c r="E94" s="99" t="s">
        <v>349</v>
      </c>
      <c r="F94" s="472">
        <v>0</v>
      </c>
      <c r="G94" s="473">
        <v>114200</v>
      </c>
      <c r="H94" s="474">
        <v>43404</v>
      </c>
      <c r="I94" s="475">
        <v>1</v>
      </c>
      <c r="J94" s="475">
        <v>1</v>
      </c>
      <c r="K94" s="473">
        <v>0</v>
      </c>
      <c r="L94" s="473">
        <v>98484.26</v>
      </c>
      <c r="M94" s="243">
        <f t="shared" si="1"/>
        <v>15715.740000000005</v>
      </c>
      <c r="N94" s="470" t="s">
        <v>355</v>
      </c>
    </row>
    <row r="95" spans="1:14" s="478" customFormat="1" ht="42.75" customHeight="1">
      <c r="A95" s="470">
        <v>85</v>
      </c>
      <c r="B95" s="471" t="s">
        <v>467</v>
      </c>
      <c r="C95" s="74" t="s">
        <v>391</v>
      </c>
      <c r="D95" s="98" t="s">
        <v>468</v>
      </c>
      <c r="E95" s="99" t="s">
        <v>349</v>
      </c>
      <c r="F95" s="472">
        <v>0</v>
      </c>
      <c r="G95" s="473">
        <v>30837.040000000001</v>
      </c>
      <c r="H95" s="474">
        <v>43361</v>
      </c>
      <c r="I95" s="475">
        <v>1</v>
      </c>
      <c r="J95" s="475">
        <v>1</v>
      </c>
      <c r="K95" s="473">
        <v>0</v>
      </c>
      <c r="L95" s="473">
        <v>30837.039999999997</v>
      </c>
      <c r="M95" s="243">
        <f t="shared" si="1"/>
        <v>0</v>
      </c>
      <c r="N95" s="470" t="s">
        <v>355</v>
      </c>
    </row>
    <row r="96" spans="1:14" s="478" customFormat="1" ht="42.75" customHeight="1">
      <c r="A96" s="470">
        <v>86</v>
      </c>
      <c r="B96" s="471" t="s">
        <v>1524</v>
      </c>
      <c r="C96" s="74" t="s">
        <v>1486</v>
      </c>
      <c r="D96" s="98" t="s">
        <v>442</v>
      </c>
      <c r="E96" s="99" t="s">
        <v>349</v>
      </c>
      <c r="F96" s="472">
        <v>0</v>
      </c>
      <c r="G96" s="473">
        <v>56500</v>
      </c>
      <c r="H96" s="474">
        <v>43820</v>
      </c>
      <c r="I96" s="475" t="s">
        <v>81</v>
      </c>
      <c r="J96" s="475">
        <v>0.22</v>
      </c>
      <c r="K96" s="473">
        <v>0</v>
      </c>
      <c r="L96" s="473">
        <v>53826.51</v>
      </c>
      <c r="M96" s="243">
        <f t="shared" si="1"/>
        <v>2673.489999999998</v>
      </c>
      <c r="N96" s="470" t="s">
        <v>355</v>
      </c>
    </row>
    <row r="97" spans="1:14" s="478" customFormat="1" ht="42.75" customHeight="1">
      <c r="A97" s="470">
        <v>87</v>
      </c>
      <c r="B97" s="471" t="s">
        <v>1525</v>
      </c>
      <c r="C97" s="74" t="s">
        <v>458</v>
      </c>
      <c r="D97" s="98" t="s">
        <v>1526</v>
      </c>
      <c r="E97" s="99" t="s">
        <v>349</v>
      </c>
      <c r="F97" s="472">
        <v>0</v>
      </c>
      <c r="G97" s="473">
        <v>408258</v>
      </c>
      <c r="H97" s="474">
        <v>43391</v>
      </c>
      <c r="I97" s="475">
        <v>1</v>
      </c>
      <c r="J97" s="475" t="s">
        <v>81</v>
      </c>
      <c r="K97" s="473">
        <v>194343.33</v>
      </c>
      <c r="L97" s="473">
        <v>194333.87</v>
      </c>
      <c r="M97" s="243">
        <f t="shared" si="1"/>
        <v>19580.800000000017</v>
      </c>
      <c r="N97" s="470" t="s">
        <v>355</v>
      </c>
    </row>
    <row r="98" spans="1:14" s="478" customFormat="1" ht="42.75" customHeight="1">
      <c r="A98" s="470">
        <v>88</v>
      </c>
      <c r="B98" s="471" t="s">
        <v>1527</v>
      </c>
      <c r="C98" s="74" t="s">
        <v>1528</v>
      </c>
      <c r="D98" s="98" t="s">
        <v>1467</v>
      </c>
      <c r="E98" s="99" t="s">
        <v>349</v>
      </c>
      <c r="F98" s="472">
        <v>0</v>
      </c>
      <c r="G98" s="473">
        <v>213500</v>
      </c>
      <c r="H98" s="474">
        <v>43677</v>
      </c>
      <c r="I98" s="475">
        <v>1</v>
      </c>
      <c r="J98" s="475">
        <v>0.03</v>
      </c>
      <c r="K98" s="473">
        <v>153200</v>
      </c>
      <c r="L98" s="473">
        <v>4948.08</v>
      </c>
      <c r="M98" s="243">
        <f t="shared" si="1"/>
        <v>55351.92</v>
      </c>
      <c r="N98" s="470"/>
    </row>
    <row r="99" spans="1:14" s="478" customFormat="1" ht="42.75" customHeight="1">
      <c r="A99" s="470">
        <v>89</v>
      </c>
      <c r="B99" s="471" t="s">
        <v>1529</v>
      </c>
      <c r="C99" s="74" t="s">
        <v>1520</v>
      </c>
      <c r="D99" s="98" t="s">
        <v>1530</v>
      </c>
      <c r="E99" s="99" t="s">
        <v>349</v>
      </c>
      <c r="F99" s="472">
        <v>0</v>
      </c>
      <c r="G99" s="473">
        <v>46200</v>
      </c>
      <c r="H99" s="474">
        <v>43700</v>
      </c>
      <c r="I99" s="475">
        <v>1</v>
      </c>
      <c r="J99" s="475">
        <v>0.94</v>
      </c>
      <c r="K99" s="473">
        <v>2141.2600000000002</v>
      </c>
      <c r="L99" s="473">
        <v>27168.560000000001</v>
      </c>
      <c r="M99" s="243">
        <f t="shared" si="1"/>
        <v>16890.179999999997</v>
      </c>
      <c r="N99" s="470"/>
    </row>
    <row r="100" spans="1:14" s="478" customFormat="1" ht="42.75" customHeight="1">
      <c r="A100" s="470">
        <v>90</v>
      </c>
      <c r="B100" s="471" t="s">
        <v>1531</v>
      </c>
      <c r="C100" s="74" t="s">
        <v>364</v>
      </c>
      <c r="D100" s="98" t="s">
        <v>1532</v>
      </c>
      <c r="E100" s="99" t="s">
        <v>349</v>
      </c>
      <c r="F100" s="472">
        <v>0</v>
      </c>
      <c r="G100" s="473">
        <v>43400</v>
      </c>
      <c r="H100" s="474">
        <v>43553</v>
      </c>
      <c r="I100" s="475">
        <v>1</v>
      </c>
      <c r="J100" s="475">
        <v>0.25</v>
      </c>
      <c r="K100" s="473">
        <v>0.01</v>
      </c>
      <c r="L100" s="473">
        <v>39264.720000000001</v>
      </c>
      <c r="M100" s="243">
        <f t="shared" si="1"/>
        <v>4135.2699999999968</v>
      </c>
      <c r="N100" s="470" t="s">
        <v>355</v>
      </c>
    </row>
    <row r="101" spans="1:14" s="478" customFormat="1" ht="42.75" customHeight="1">
      <c r="A101" s="470">
        <v>91</v>
      </c>
      <c r="B101" s="471" t="s">
        <v>1533</v>
      </c>
      <c r="C101" s="74" t="s">
        <v>373</v>
      </c>
      <c r="D101" s="98" t="s">
        <v>1534</v>
      </c>
      <c r="E101" s="99" t="s">
        <v>349</v>
      </c>
      <c r="F101" s="472">
        <v>0</v>
      </c>
      <c r="G101" s="473">
        <v>50400</v>
      </c>
      <c r="H101" s="474">
        <v>43574</v>
      </c>
      <c r="I101" s="475">
        <v>1</v>
      </c>
      <c r="J101" s="475">
        <v>0.04</v>
      </c>
      <c r="K101" s="473">
        <v>0</v>
      </c>
      <c r="L101" s="473">
        <v>45750</v>
      </c>
      <c r="M101" s="243">
        <f t="shared" si="1"/>
        <v>4650</v>
      </c>
      <c r="N101" s="470"/>
    </row>
    <row r="102" spans="1:14" s="478" customFormat="1" ht="42.75" customHeight="1">
      <c r="A102" s="470">
        <v>92</v>
      </c>
      <c r="B102" s="471" t="s">
        <v>1535</v>
      </c>
      <c r="C102" s="74" t="s">
        <v>421</v>
      </c>
      <c r="D102" s="98" t="s">
        <v>1536</v>
      </c>
      <c r="E102" s="99" t="s">
        <v>349</v>
      </c>
      <c r="F102" s="472">
        <v>0</v>
      </c>
      <c r="G102" s="473">
        <v>64100</v>
      </c>
      <c r="H102" s="474">
        <v>43784</v>
      </c>
      <c r="I102" s="475">
        <v>1</v>
      </c>
      <c r="J102" s="475">
        <v>0.02</v>
      </c>
      <c r="K102" s="473">
        <v>0</v>
      </c>
      <c r="L102" s="473">
        <v>0</v>
      </c>
      <c r="M102" s="243">
        <f t="shared" si="1"/>
        <v>64100</v>
      </c>
      <c r="N102" s="470" t="s">
        <v>355</v>
      </c>
    </row>
    <row r="103" spans="1:14" s="478" customFormat="1" ht="42.75" customHeight="1">
      <c r="A103" s="470">
        <v>93</v>
      </c>
      <c r="B103" s="471" t="s">
        <v>1537</v>
      </c>
      <c r="C103" s="74" t="s">
        <v>1538</v>
      </c>
      <c r="D103" s="98" t="s">
        <v>1487</v>
      </c>
      <c r="E103" s="99" t="s">
        <v>349</v>
      </c>
      <c r="F103" s="472">
        <v>0</v>
      </c>
      <c r="G103" s="473">
        <v>35700</v>
      </c>
      <c r="H103" s="474">
        <v>43829</v>
      </c>
      <c r="I103" s="475">
        <v>1</v>
      </c>
      <c r="J103" s="475">
        <v>7.0000000000000007E-2</v>
      </c>
      <c r="K103" s="473">
        <v>4085.85</v>
      </c>
      <c r="L103" s="473">
        <v>26520.3</v>
      </c>
      <c r="M103" s="243">
        <f t="shared" si="1"/>
        <v>5093.8500000000022</v>
      </c>
      <c r="N103" s="470"/>
    </row>
    <row r="104" spans="1:14" s="478" customFormat="1" ht="42.75" customHeight="1">
      <c r="A104" s="470">
        <v>94</v>
      </c>
      <c r="B104" s="471" t="s">
        <v>1539</v>
      </c>
      <c r="C104" s="74" t="s">
        <v>1540</v>
      </c>
      <c r="D104" s="98" t="s">
        <v>1541</v>
      </c>
      <c r="E104" s="99" t="s">
        <v>349</v>
      </c>
      <c r="F104" s="472">
        <v>0</v>
      </c>
      <c r="G104" s="473">
        <v>42800</v>
      </c>
      <c r="H104" s="474">
        <v>43763</v>
      </c>
      <c r="I104" s="475" t="s">
        <v>81</v>
      </c>
      <c r="J104" s="475">
        <v>0.03</v>
      </c>
      <c r="K104" s="473">
        <v>960</v>
      </c>
      <c r="L104" s="473">
        <v>30264.959999999999</v>
      </c>
      <c r="M104" s="243">
        <f t="shared" si="1"/>
        <v>11575.04</v>
      </c>
      <c r="N104" s="470"/>
    </row>
    <row r="105" spans="1:14" s="478" customFormat="1" ht="42.75" customHeight="1">
      <c r="A105" s="470">
        <v>95</v>
      </c>
      <c r="B105" s="471" t="s">
        <v>1542</v>
      </c>
      <c r="C105" s="74" t="s">
        <v>1543</v>
      </c>
      <c r="D105" s="98" t="s">
        <v>1544</v>
      </c>
      <c r="E105" s="99" t="s">
        <v>349</v>
      </c>
      <c r="F105" s="472">
        <v>0</v>
      </c>
      <c r="G105" s="473">
        <v>122100</v>
      </c>
      <c r="H105" s="474">
        <v>43546</v>
      </c>
      <c r="I105" s="475">
        <v>1</v>
      </c>
      <c r="J105" s="475">
        <v>0.01</v>
      </c>
      <c r="K105" s="473">
        <v>107991</v>
      </c>
      <c r="L105" s="473">
        <v>0</v>
      </c>
      <c r="M105" s="243">
        <f t="shared" si="1"/>
        <v>14109</v>
      </c>
      <c r="N105" s="470"/>
    </row>
    <row r="106" spans="1:14" s="478" customFormat="1" ht="42.75" customHeight="1">
      <c r="A106" s="470">
        <v>96</v>
      </c>
      <c r="B106" s="471" t="s">
        <v>1545</v>
      </c>
      <c r="C106" s="74" t="s">
        <v>470</v>
      </c>
      <c r="D106" s="98" t="s">
        <v>1541</v>
      </c>
      <c r="E106" s="99" t="s">
        <v>349</v>
      </c>
      <c r="F106" s="472">
        <v>0</v>
      </c>
      <c r="G106" s="473">
        <v>48200</v>
      </c>
      <c r="H106" s="474">
        <v>43700</v>
      </c>
      <c r="I106" s="475">
        <v>1</v>
      </c>
      <c r="J106" s="475">
        <v>0</v>
      </c>
      <c r="K106" s="473">
        <v>0</v>
      </c>
      <c r="L106" s="473">
        <v>0</v>
      </c>
      <c r="M106" s="243">
        <f t="shared" si="1"/>
        <v>48200</v>
      </c>
      <c r="N106" s="470"/>
    </row>
    <row r="107" spans="1:14" s="478" customFormat="1" ht="45.75" customHeight="1">
      <c r="A107" s="470">
        <v>97</v>
      </c>
      <c r="B107" s="471" t="s">
        <v>1872</v>
      </c>
      <c r="C107" s="74" t="s">
        <v>427</v>
      </c>
      <c r="D107" s="98" t="s">
        <v>1873</v>
      </c>
      <c r="E107" s="76" t="s">
        <v>1874</v>
      </c>
      <c r="F107" s="472">
        <v>2709000</v>
      </c>
      <c r="G107" s="473">
        <v>4124509</v>
      </c>
      <c r="H107" s="474">
        <v>44152</v>
      </c>
      <c r="I107" s="475">
        <v>1</v>
      </c>
      <c r="J107" s="475">
        <v>0.1</v>
      </c>
      <c r="K107" s="473">
        <v>1789300.96</v>
      </c>
      <c r="L107" s="473">
        <v>70828.960000000006</v>
      </c>
      <c r="M107" s="243">
        <f>+G107-K107-L107</f>
        <v>2264379.08</v>
      </c>
      <c r="N107" s="470" t="s">
        <v>355</v>
      </c>
    </row>
    <row r="108" spans="1:14" s="478" customFormat="1" ht="42.75" customHeight="1">
      <c r="A108" s="470">
        <v>98</v>
      </c>
      <c r="B108" s="479" t="s">
        <v>472</v>
      </c>
      <c r="C108" s="74" t="s">
        <v>435</v>
      </c>
      <c r="D108" s="98" t="s">
        <v>1873</v>
      </c>
      <c r="E108" s="76" t="s">
        <v>1874</v>
      </c>
      <c r="F108" s="472">
        <v>2596600</v>
      </c>
      <c r="G108" s="473">
        <v>3590749</v>
      </c>
      <c r="H108" s="474">
        <v>44152</v>
      </c>
      <c r="I108" s="475">
        <v>1</v>
      </c>
      <c r="J108" s="475">
        <v>0.1</v>
      </c>
      <c r="K108" s="473">
        <v>1644409.98</v>
      </c>
      <c r="L108" s="473">
        <v>15220.57</v>
      </c>
      <c r="M108" s="243">
        <f>+G108-K108-L108</f>
        <v>1931118.45</v>
      </c>
      <c r="N108" s="470" t="s">
        <v>355</v>
      </c>
    </row>
    <row r="109" spans="1:14" s="478" customFormat="1" ht="42.75" customHeight="1">
      <c r="A109" s="470">
        <v>99</v>
      </c>
      <c r="B109" s="479" t="s">
        <v>1875</v>
      </c>
      <c r="C109" s="74" t="s">
        <v>1876</v>
      </c>
      <c r="D109" s="98" t="s">
        <v>1877</v>
      </c>
      <c r="E109" s="76" t="s">
        <v>1874</v>
      </c>
      <c r="F109" s="472">
        <v>0</v>
      </c>
      <c r="G109" s="473">
        <v>146200</v>
      </c>
      <c r="H109" s="474">
        <v>43631</v>
      </c>
      <c r="I109" s="475">
        <v>1</v>
      </c>
      <c r="J109" s="475">
        <v>0.03</v>
      </c>
      <c r="K109" s="473">
        <v>63623.14</v>
      </c>
      <c r="L109" s="473">
        <v>3932.34</v>
      </c>
      <c r="M109" s="243">
        <f>+G109-K109-L109</f>
        <v>78644.52</v>
      </c>
      <c r="N109" s="470" t="s">
        <v>355</v>
      </c>
    </row>
    <row r="110" spans="1:14" s="478" customFormat="1" ht="42.75" customHeight="1">
      <c r="A110" s="470">
        <v>100</v>
      </c>
      <c r="B110" s="479" t="s">
        <v>1878</v>
      </c>
      <c r="C110" s="74" t="s">
        <v>1879</v>
      </c>
      <c r="D110" s="98" t="s">
        <v>1877</v>
      </c>
      <c r="E110" s="76" t="s">
        <v>1874</v>
      </c>
      <c r="F110" s="472">
        <v>0</v>
      </c>
      <c r="G110" s="473">
        <v>144819</v>
      </c>
      <c r="H110" s="474">
        <v>43631</v>
      </c>
      <c r="I110" s="475">
        <v>1</v>
      </c>
      <c r="J110" s="475">
        <v>0.03</v>
      </c>
      <c r="K110" s="473">
        <v>73051.070000000007</v>
      </c>
      <c r="L110" s="473">
        <v>58.14</v>
      </c>
      <c r="M110" s="243">
        <f>+G110-K110-L110</f>
        <v>71709.789999999994</v>
      </c>
      <c r="N110" s="470" t="s">
        <v>355</v>
      </c>
    </row>
    <row r="111" spans="1:14" s="478" customFormat="1" ht="42.75" customHeight="1">
      <c r="A111" s="470">
        <v>101</v>
      </c>
      <c r="B111" s="471" t="s">
        <v>1880</v>
      </c>
      <c r="C111" s="74" t="s">
        <v>1881</v>
      </c>
      <c r="D111" s="98" t="s">
        <v>1882</v>
      </c>
      <c r="E111" s="99" t="s">
        <v>349</v>
      </c>
      <c r="F111" s="472">
        <v>0</v>
      </c>
      <c r="G111" s="473">
        <v>195900</v>
      </c>
      <c r="H111" s="474">
        <v>43693</v>
      </c>
      <c r="I111" s="475">
        <v>1</v>
      </c>
      <c r="J111" s="475">
        <v>0</v>
      </c>
      <c r="K111" s="473">
        <v>0</v>
      </c>
      <c r="L111" s="473">
        <v>0</v>
      </c>
      <c r="M111" s="243">
        <f>+G111-K111-L111</f>
        <v>195900</v>
      </c>
      <c r="N111" s="470" t="s">
        <v>355</v>
      </c>
    </row>
    <row r="112" spans="1:14" s="478" customFormat="1" ht="42.75" customHeight="1">
      <c r="A112" s="470">
        <v>102</v>
      </c>
      <c r="B112" s="471" t="s">
        <v>1546</v>
      </c>
      <c r="C112" s="74" t="s">
        <v>458</v>
      </c>
      <c r="D112" s="98" t="s">
        <v>1547</v>
      </c>
      <c r="E112" s="99" t="s">
        <v>349</v>
      </c>
      <c r="F112" s="472">
        <v>0</v>
      </c>
      <c r="G112" s="473">
        <v>613140.19999999995</v>
      </c>
      <c r="H112" s="474">
        <v>43396</v>
      </c>
      <c r="I112" s="475" t="s">
        <v>81</v>
      </c>
      <c r="J112" s="475">
        <v>1</v>
      </c>
      <c r="K112" s="473">
        <v>0</v>
      </c>
      <c r="L112" s="473">
        <v>613091.06000000006</v>
      </c>
      <c r="M112" s="243">
        <f t="shared" si="1"/>
        <v>49.139999999897555</v>
      </c>
      <c r="N112" s="470" t="s">
        <v>355</v>
      </c>
    </row>
    <row r="113" spans="1:14" s="478" customFormat="1" ht="42.75" customHeight="1">
      <c r="A113" s="470">
        <v>103</v>
      </c>
      <c r="B113" s="471" t="s">
        <v>1883</v>
      </c>
      <c r="C113" s="77" t="s">
        <v>359</v>
      </c>
      <c r="D113" s="98" t="s">
        <v>1884</v>
      </c>
      <c r="E113" s="99" t="s">
        <v>349</v>
      </c>
      <c r="F113" s="472">
        <v>0</v>
      </c>
      <c r="G113" s="473">
        <v>45800</v>
      </c>
      <c r="H113" s="474">
        <v>43581</v>
      </c>
      <c r="I113" s="475" t="s">
        <v>81</v>
      </c>
      <c r="J113" s="475">
        <v>0.01</v>
      </c>
      <c r="K113" s="473">
        <v>31673</v>
      </c>
      <c r="L113" s="473">
        <v>0</v>
      </c>
      <c r="M113" s="243">
        <f t="shared" si="1"/>
        <v>14127</v>
      </c>
      <c r="N113" s="470" t="s">
        <v>355</v>
      </c>
    </row>
    <row r="114" spans="1:14" s="478" customFormat="1" ht="42.75" customHeight="1">
      <c r="A114" s="470">
        <v>104</v>
      </c>
      <c r="B114" s="471" t="s">
        <v>1885</v>
      </c>
      <c r="C114" s="77" t="s">
        <v>1528</v>
      </c>
      <c r="D114" s="98" t="s">
        <v>1886</v>
      </c>
      <c r="E114" s="99" t="s">
        <v>349</v>
      </c>
      <c r="F114" s="472">
        <v>0</v>
      </c>
      <c r="G114" s="473">
        <v>53900</v>
      </c>
      <c r="H114" s="474">
        <v>43910</v>
      </c>
      <c r="I114" s="475" t="s">
        <v>81</v>
      </c>
      <c r="J114" s="475">
        <v>0.04</v>
      </c>
      <c r="K114" s="473">
        <v>0</v>
      </c>
      <c r="L114" s="473">
        <v>0</v>
      </c>
      <c r="M114" s="243">
        <f t="shared" si="1"/>
        <v>53900</v>
      </c>
      <c r="N114" s="470" t="s">
        <v>355</v>
      </c>
    </row>
    <row r="115" spans="1:14" s="478" customFormat="1" ht="42.75" customHeight="1">
      <c r="A115" s="470">
        <v>105</v>
      </c>
      <c r="B115" s="471" t="s">
        <v>1887</v>
      </c>
      <c r="C115" s="77" t="s">
        <v>1528</v>
      </c>
      <c r="D115" s="98" t="s">
        <v>1888</v>
      </c>
      <c r="E115" s="99" t="s">
        <v>349</v>
      </c>
      <c r="F115" s="472">
        <v>0</v>
      </c>
      <c r="G115" s="473">
        <v>163500</v>
      </c>
      <c r="H115" s="474">
        <v>43581</v>
      </c>
      <c r="I115" s="475" t="s">
        <v>81</v>
      </c>
      <c r="J115" s="475">
        <v>0.03</v>
      </c>
      <c r="K115" s="473">
        <v>113823.22999999997</v>
      </c>
      <c r="L115" s="473">
        <v>21532.789999999997</v>
      </c>
      <c r="M115" s="243">
        <f t="shared" si="1"/>
        <v>28143.980000000036</v>
      </c>
      <c r="N115" s="470" t="s">
        <v>355</v>
      </c>
    </row>
    <row r="116" spans="1:14" s="478" customFormat="1" ht="42.75" customHeight="1">
      <c r="A116" s="470">
        <v>106</v>
      </c>
      <c r="B116" s="471" t="s">
        <v>1889</v>
      </c>
      <c r="C116" s="77" t="s">
        <v>403</v>
      </c>
      <c r="D116" s="98" t="s">
        <v>1890</v>
      </c>
      <c r="E116" s="99" t="s">
        <v>349</v>
      </c>
      <c r="F116" s="472">
        <v>0</v>
      </c>
      <c r="G116" s="473">
        <v>51900</v>
      </c>
      <c r="H116" s="474">
        <v>43889</v>
      </c>
      <c r="I116" s="475">
        <v>1</v>
      </c>
      <c r="J116" s="475">
        <v>0</v>
      </c>
      <c r="K116" s="473">
        <v>0</v>
      </c>
      <c r="L116" s="473">
        <v>0</v>
      </c>
      <c r="M116" s="243">
        <f t="shared" si="1"/>
        <v>51900</v>
      </c>
      <c r="N116" s="470" t="s">
        <v>355</v>
      </c>
    </row>
    <row r="117" spans="1:14" s="478" customFormat="1" ht="42.75" customHeight="1">
      <c r="A117" s="470">
        <v>107</v>
      </c>
      <c r="B117" s="471" t="s">
        <v>1891</v>
      </c>
      <c r="C117" s="77" t="s">
        <v>1892</v>
      </c>
      <c r="D117" s="98" t="s">
        <v>1893</v>
      </c>
      <c r="E117" s="99" t="s">
        <v>349</v>
      </c>
      <c r="F117" s="472">
        <v>0</v>
      </c>
      <c r="G117" s="473">
        <v>69600</v>
      </c>
      <c r="H117" s="474">
        <v>43675</v>
      </c>
      <c r="I117" s="475" t="s">
        <v>81</v>
      </c>
      <c r="J117" s="475">
        <v>0.02</v>
      </c>
      <c r="K117" s="473">
        <v>54590</v>
      </c>
      <c r="L117" s="473">
        <v>9177.5300000000007</v>
      </c>
      <c r="M117" s="243">
        <f t="shared" si="1"/>
        <v>5832.4699999999993</v>
      </c>
      <c r="N117" s="470" t="s">
        <v>355</v>
      </c>
    </row>
    <row r="118" spans="1:14" s="478" customFormat="1" ht="42.75" customHeight="1">
      <c r="A118" s="470">
        <v>108</v>
      </c>
      <c r="B118" s="471" t="s">
        <v>1894</v>
      </c>
      <c r="C118" s="77" t="s">
        <v>1491</v>
      </c>
      <c r="D118" s="98" t="s">
        <v>1895</v>
      </c>
      <c r="E118" s="99" t="s">
        <v>349</v>
      </c>
      <c r="F118" s="472">
        <v>0</v>
      </c>
      <c r="G118" s="473">
        <v>194100</v>
      </c>
      <c r="H118" s="474">
        <v>43854</v>
      </c>
      <c r="I118" s="475">
        <v>0.13</v>
      </c>
      <c r="J118" s="475">
        <v>0</v>
      </c>
      <c r="K118" s="473">
        <v>0</v>
      </c>
      <c r="L118" s="473">
        <v>0</v>
      </c>
      <c r="M118" s="243">
        <f t="shared" si="1"/>
        <v>194100</v>
      </c>
      <c r="N118" s="470" t="s">
        <v>355</v>
      </c>
    </row>
    <row r="119" spans="1:14" s="478" customFormat="1" ht="42.75" customHeight="1">
      <c r="A119" s="470">
        <v>109</v>
      </c>
      <c r="B119" s="471" t="s">
        <v>1896</v>
      </c>
      <c r="C119" s="77" t="s">
        <v>347</v>
      </c>
      <c r="D119" s="98" t="s">
        <v>1897</v>
      </c>
      <c r="E119" s="99" t="s">
        <v>349</v>
      </c>
      <c r="F119" s="472">
        <v>0</v>
      </c>
      <c r="G119" s="473">
        <v>103500</v>
      </c>
      <c r="H119" s="474">
        <v>43630</v>
      </c>
      <c r="I119" s="475">
        <v>1</v>
      </c>
      <c r="J119" s="475">
        <v>0.01</v>
      </c>
      <c r="K119" s="473">
        <v>99819</v>
      </c>
      <c r="L119" s="473">
        <v>0</v>
      </c>
      <c r="M119" s="243">
        <f t="shared" si="1"/>
        <v>3681</v>
      </c>
      <c r="N119" s="470" t="s">
        <v>355</v>
      </c>
    </row>
    <row r="120" spans="1:14" s="478" customFormat="1" ht="42.75" customHeight="1">
      <c r="A120" s="470">
        <v>110</v>
      </c>
      <c r="B120" s="471" t="s">
        <v>1898</v>
      </c>
      <c r="C120" s="77" t="s">
        <v>1493</v>
      </c>
      <c r="D120" s="98" t="s">
        <v>1899</v>
      </c>
      <c r="E120" s="99" t="s">
        <v>349</v>
      </c>
      <c r="F120" s="472">
        <v>0</v>
      </c>
      <c r="G120" s="473">
        <v>135000</v>
      </c>
      <c r="H120" s="474">
        <v>43829</v>
      </c>
      <c r="I120" s="475">
        <v>0.14000000000000001</v>
      </c>
      <c r="J120" s="475">
        <v>0</v>
      </c>
      <c r="K120" s="473">
        <v>0</v>
      </c>
      <c r="L120" s="473">
        <v>0</v>
      </c>
      <c r="M120" s="243">
        <f t="shared" si="1"/>
        <v>135000</v>
      </c>
      <c r="N120" s="470" t="s">
        <v>355</v>
      </c>
    </row>
    <row r="121" spans="1:14" s="478" customFormat="1" ht="42.75" customHeight="1">
      <c r="A121" s="470">
        <v>111</v>
      </c>
      <c r="B121" s="471" t="s">
        <v>1900</v>
      </c>
      <c r="C121" s="77" t="s">
        <v>382</v>
      </c>
      <c r="D121" s="98" t="s">
        <v>1901</v>
      </c>
      <c r="E121" s="99" t="s">
        <v>349</v>
      </c>
      <c r="F121" s="472">
        <v>0</v>
      </c>
      <c r="G121" s="473">
        <v>51700</v>
      </c>
      <c r="H121" s="474">
        <v>43518</v>
      </c>
      <c r="I121" s="475" t="s">
        <v>81</v>
      </c>
      <c r="J121" s="475">
        <v>0.8</v>
      </c>
      <c r="K121" s="473">
        <v>49120</v>
      </c>
      <c r="L121" s="473">
        <v>0</v>
      </c>
      <c r="M121" s="243">
        <f t="shared" si="1"/>
        <v>2580</v>
      </c>
      <c r="N121" s="470" t="s">
        <v>355</v>
      </c>
    </row>
    <row r="122" spans="1:14" s="478" customFormat="1" ht="42.75" customHeight="1">
      <c r="A122" s="470">
        <v>112</v>
      </c>
      <c r="B122" s="471" t="s">
        <v>1902</v>
      </c>
      <c r="C122" s="77" t="s">
        <v>453</v>
      </c>
      <c r="D122" s="98" t="s">
        <v>1903</v>
      </c>
      <c r="E122" s="99" t="s">
        <v>349</v>
      </c>
      <c r="F122" s="472">
        <v>0</v>
      </c>
      <c r="G122" s="473">
        <v>200500</v>
      </c>
      <c r="H122" s="474">
        <v>43819</v>
      </c>
      <c r="I122" s="475">
        <v>1</v>
      </c>
      <c r="J122" s="475">
        <v>0</v>
      </c>
      <c r="K122" s="473">
        <v>0</v>
      </c>
      <c r="L122" s="473">
        <v>0</v>
      </c>
      <c r="M122" s="243">
        <f t="shared" si="1"/>
        <v>200500</v>
      </c>
      <c r="N122" s="470" t="s">
        <v>355</v>
      </c>
    </row>
    <row r="123" spans="1:14" s="478" customFormat="1" ht="42.75" customHeight="1">
      <c r="A123" s="470">
        <v>113</v>
      </c>
      <c r="B123" s="471" t="s">
        <v>1904</v>
      </c>
      <c r="C123" s="77" t="s">
        <v>458</v>
      </c>
      <c r="D123" s="98" t="s">
        <v>1905</v>
      </c>
      <c r="E123" s="99" t="s">
        <v>349</v>
      </c>
      <c r="F123" s="472">
        <v>0</v>
      </c>
      <c r="G123" s="473">
        <v>199500</v>
      </c>
      <c r="H123" s="474">
        <v>43763</v>
      </c>
      <c r="I123" s="475">
        <v>1</v>
      </c>
      <c r="J123" s="475">
        <v>0.11</v>
      </c>
      <c r="K123" s="473">
        <v>85150.3</v>
      </c>
      <c r="L123" s="473">
        <v>62268.099999999991</v>
      </c>
      <c r="M123" s="243">
        <f t="shared" si="1"/>
        <v>52081.600000000006</v>
      </c>
      <c r="N123" s="470" t="s">
        <v>355</v>
      </c>
    </row>
    <row r="124" spans="1:14" s="478" customFormat="1" ht="42.75" customHeight="1">
      <c r="A124" s="470" t="s">
        <v>69</v>
      </c>
      <c r="B124" s="471" t="s">
        <v>469</v>
      </c>
      <c r="C124" s="77" t="s">
        <v>470</v>
      </c>
      <c r="D124" s="98" t="s">
        <v>471</v>
      </c>
      <c r="E124" s="99" t="s">
        <v>349</v>
      </c>
      <c r="F124" s="472">
        <v>900000</v>
      </c>
      <c r="G124" s="473">
        <v>0</v>
      </c>
      <c r="H124" s="474" t="s">
        <v>81</v>
      </c>
      <c r="I124" s="475" t="s">
        <v>81</v>
      </c>
      <c r="J124" s="475" t="s">
        <v>81</v>
      </c>
      <c r="K124" s="473">
        <v>0</v>
      </c>
      <c r="L124" s="473">
        <v>0</v>
      </c>
      <c r="M124" s="243">
        <v>0</v>
      </c>
      <c r="N124" s="470"/>
    </row>
    <row r="125" spans="1:14" s="480" customFormat="1" ht="43.35" customHeight="1" thickBot="1">
      <c r="A125" s="480" t="s">
        <v>473</v>
      </c>
      <c r="B125" s="481"/>
      <c r="C125" s="155"/>
      <c r="D125" s="155"/>
      <c r="E125" s="482" t="s">
        <v>52</v>
      </c>
      <c r="F125" s="483">
        <f>SUM(F8:F124)</f>
        <v>41635989</v>
      </c>
      <c r="G125" s="484">
        <f>SUM(G8:G124)</f>
        <v>50700726.970000014</v>
      </c>
      <c r="H125" s="485"/>
      <c r="I125" s="459"/>
      <c r="J125" s="459"/>
      <c r="K125" s="484">
        <f>SUM(K8:K124)</f>
        <v>27844310.960000005</v>
      </c>
      <c r="L125" s="484">
        <f>SUM(L8:L124)</f>
        <v>9743075.8300000001</v>
      </c>
      <c r="M125" s="484">
        <f>SUM(M8:M124)</f>
        <v>13113340.179999996</v>
      </c>
      <c r="N125" s="486"/>
    </row>
    <row r="126" spans="1:14" s="480" customFormat="1" ht="15.75">
      <c r="B126" s="481"/>
      <c r="C126" s="487"/>
      <c r="D126" s="487"/>
      <c r="E126" s="488"/>
      <c r="F126" s="489"/>
      <c r="G126" s="490"/>
      <c r="H126" s="491"/>
      <c r="I126" s="492"/>
      <c r="J126" s="492"/>
      <c r="K126" s="490"/>
      <c r="L126" s="463"/>
      <c r="N126" s="493"/>
    </row>
  </sheetData>
  <mergeCells count="17">
    <mergeCell ref="C1:D1"/>
    <mergeCell ref="C2:D2"/>
    <mergeCell ref="C3:D3"/>
    <mergeCell ref="A5:A7"/>
    <mergeCell ref="B5:B7"/>
    <mergeCell ref="C5:C7"/>
    <mergeCell ref="D5:D7"/>
    <mergeCell ref="K5:K7"/>
    <mergeCell ref="L5:L7"/>
    <mergeCell ref="M5:M7"/>
    <mergeCell ref="N5:N7"/>
    <mergeCell ref="E5:E7"/>
    <mergeCell ref="F5:F7"/>
    <mergeCell ref="G5:G7"/>
    <mergeCell ref="H5:H7"/>
    <mergeCell ref="I5:I7"/>
    <mergeCell ref="J5:J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zoomScale="70" zoomScaleNormal="70" workbookViewId="0">
      <selection activeCell="B18" sqref="B18:N18"/>
    </sheetView>
  </sheetViews>
  <sheetFormatPr defaultRowHeight="15"/>
  <cols>
    <col min="1" max="1" width="13" style="339" customWidth="1"/>
    <col min="2" max="2" width="17.85546875" customWidth="1"/>
    <col min="3" max="3" width="30.85546875" customWidth="1"/>
    <col min="4" max="4" width="66" customWidth="1"/>
    <col min="5" max="5" width="23.140625" customWidth="1"/>
    <col min="6" max="6" width="18.7109375" customWidth="1"/>
    <col min="7" max="7" width="18.42578125" customWidth="1"/>
    <col min="8" max="9" width="16.5703125" customWidth="1"/>
    <col min="10" max="10" width="17.140625" customWidth="1"/>
    <col min="11" max="11" width="16.5703125" customWidth="1"/>
    <col min="12" max="14" width="17" customWidth="1"/>
    <col min="15" max="15" width="15.5703125" customWidth="1"/>
    <col min="16" max="16" width="14.85546875" customWidth="1"/>
    <col min="17" max="17" width="12.42578125" bestFit="1" customWidth="1"/>
    <col min="18" max="18" width="10" customWidth="1"/>
    <col min="19" max="19" width="16.28515625" customWidth="1"/>
    <col min="20" max="21" width="16.140625" customWidth="1"/>
  </cols>
  <sheetData>
    <row r="1" spans="1:14" ht="23.25" customHeight="1">
      <c r="B1" s="81" t="s">
        <v>26</v>
      </c>
      <c r="C1" s="795" t="s">
        <v>343</v>
      </c>
      <c r="D1" s="797"/>
      <c r="E1" s="82"/>
      <c r="I1" s="40"/>
    </row>
    <row r="2" spans="1:14" ht="23.25" customHeight="1">
      <c r="B2" s="81" t="s">
        <v>28</v>
      </c>
      <c r="C2" s="813">
        <f>'[4]Template 18-19 Dec 18'!C2:D2</f>
        <v>43448</v>
      </c>
      <c r="D2" s="814"/>
      <c r="E2" s="83"/>
      <c r="G2" s="40"/>
      <c r="H2" s="41"/>
      <c r="I2" s="40"/>
      <c r="J2" s="40"/>
      <c r="M2" s="42"/>
    </row>
    <row r="3" spans="1:14" ht="23.25" customHeight="1">
      <c r="B3" s="81" t="s">
        <v>29</v>
      </c>
      <c r="C3" s="815" t="s">
        <v>344</v>
      </c>
      <c r="D3" s="816"/>
      <c r="E3" s="84"/>
    </row>
    <row r="4" spans="1:14" ht="9" customHeight="1">
      <c r="B4" s="85"/>
      <c r="C4" s="86"/>
      <c r="D4" s="87"/>
      <c r="E4" s="87"/>
    </row>
    <row r="5" spans="1:14" ht="15.75" customHeight="1">
      <c r="A5" s="817" t="s">
        <v>30</v>
      </c>
      <c r="B5" s="820" t="s">
        <v>336</v>
      </c>
      <c r="C5" s="821"/>
      <c r="D5" s="821"/>
      <c r="E5" s="821"/>
      <c r="F5" s="821"/>
      <c r="G5" s="821"/>
      <c r="H5" s="821"/>
      <c r="I5" s="821"/>
      <c r="J5" s="821"/>
      <c r="K5" s="821"/>
      <c r="L5" s="821"/>
      <c r="M5" s="821"/>
      <c r="N5" s="822"/>
    </row>
    <row r="6" spans="1:14" ht="15.75" customHeight="1">
      <c r="A6" s="818"/>
      <c r="B6" s="823"/>
      <c r="C6" s="824"/>
      <c r="D6" s="824"/>
      <c r="E6" s="824"/>
      <c r="F6" s="824"/>
      <c r="G6" s="824"/>
      <c r="H6" s="824"/>
      <c r="I6" s="824"/>
      <c r="J6" s="824"/>
      <c r="K6" s="824"/>
      <c r="L6" s="824"/>
      <c r="M6" s="824"/>
      <c r="N6" s="825"/>
    </row>
    <row r="7" spans="1:14" s="87" customFormat="1" ht="50.25" customHeight="1">
      <c r="A7" s="819"/>
      <c r="B7" s="826"/>
      <c r="C7" s="827"/>
      <c r="D7" s="827"/>
      <c r="E7" s="827"/>
      <c r="F7" s="827"/>
      <c r="G7" s="827"/>
      <c r="H7" s="827"/>
      <c r="I7" s="827"/>
      <c r="J7" s="827"/>
      <c r="K7" s="827"/>
      <c r="L7" s="827"/>
      <c r="M7" s="827"/>
      <c r="N7" s="828"/>
    </row>
    <row r="8" spans="1:14" s="87" customFormat="1" ht="51.75" customHeight="1">
      <c r="A8" s="35">
        <v>1</v>
      </c>
      <c r="B8" s="853" t="s">
        <v>1906</v>
      </c>
      <c r="C8" s="854"/>
      <c r="D8" s="854"/>
      <c r="E8" s="854"/>
      <c r="F8" s="854"/>
      <c r="G8" s="854"/>
      <c r="H8" s="854"/>
      <c r="I8" s="854"/>
      <c r="J8" s="854"/>
      <c r="K8" s="854"/>
      <c r="L8" s="854"/>
      <c r="M8" s="854"/>
      <c r="N8" s="855"/>
    </row>
    <row r="9" spans="1:14" s="87" customFormat="1" ht="51.75" customHeight="1">
      <c r="A9" s="35">
        <v>2</v>
      </c>
      <c r="B9" s="767" t="s">
        <v>1907</v>
      </c>
      <c r="C9" s="781"/>
      <c r="D9" s="781"/>
      <c r="E9" s="781"/>
      <c r="F9" s="781"/>
      <c r="G9" s="781"/>
      <c r="H9" s="781"/>
      <c r="I9" s="781"/>
      <c r="J9" s="781"/>
      <c r="K9" s="781"/>
      <c r="L9" s="781"/>
      <c r="M9" s="781"/>
      <c r="N9" s="768"/>
    </row>
    <row r="10" spans="1:14" s="87" customFormat="1" ht="51.75" customHeight="1">
      <c r="A10" s="35">
        <v>4</v>
      </c>
      <c r="B10" s="767" t="s">
        <v>1908</v>
      </c>
      <c r="C10" s="781"/>
      <c r="D10" s="781"/>
      <c r="E10" s="781"/>
      <c r="F10" s="781"/>
      <c r="G10" s="781"/>
      <c r="H10" s="781"/>
      <c r="I10" s="781"/>
      <c r="J10" s="781"/>
      <c r="K10" s="781"/>
      <c r="L10" s="781"/>
      <c r="M10" s="781"/>
      <c r="N10" s="768"/>
    </row>
    <row r="11" spans="1:14" s="87" customFormat="1" ht="51.75" customHeight="1">
      <c r="A11" s="35">
        <v>5</v>
      </c>
      <c r="B11" s="853" t="s">
        <v>1909</v>
      </c>
      <c r="C11" s="854"/>
      <c r="D11" s="854"/>
      <c r="E11" s="854"/>
      <c r="F11" s="854"/>
      <c r="G11" s="854"/>
      <c r="H11" s="854"/>
      <c r="I11" s="854"/>
      <c r="J11" s="854"/>
      <c r="K11" s="854"/>
      <c r="L11" s="854"/>
      <c r="M11" s="854"/>
      <c r="N11" s="855"/>
    </row>
    <row r="12" spans="1:14" s="87" customFormat="1" ht="51.75" customHeight="1">
      <c r="A12" s="35">
        <v>6</v>
      </c>
      <c r="B12" s="853" t="s">
        <v>1910</v>
      </c>
      <c r="C12" s="854"/>
      <c r="D12" s="854"/>
      <c r="E12" s="854"/>
      <c r="F12" s="854"/>
      <c r="G12" s="854"/>
      <c r="H12" s="854"/>
      <c r="I12" s="854"/>
      <c r="J12" s="854"/>
      <c r="K12" s="854"/>
      <c r="L12" s="854"/>
      <c r="M12" s="854"/>
      <c r="N12" s="855"/>
    </row>
    <row r="13" spans="1:14" s="87" customFormat="1" ht="51.75" customHeight="1">
      <c r="A13" s="35">
        <v>9</v>
      </c>
      <c r="B13" s="853" t="s">
        <v>1548</v>
      </c>
      <c r="C13" s="854"/>
      <c r="D13" s="854"/>
      <c r="E13" s="854"/>
      <c r="F13" s="854"/>
      <c r="G13" s="854"/>
      <c r="H13" s="854"/>
      <c r="I13" s="854"/>
      <c r="J13" s="854"/>
      <c r="K13" s="854"/>
      <c r="L13" s="854"/>
      <c r="M13" s="854"/>
      <c r="N13" s="855"/>
    </row>
    <row r="14" spans="1:14" s="87" customFormat="1" ht="51.75" customHeight="1">
      <c r="A14" s="35">
        <v>16</v>
      </c>
      <c r="B14" s="853" t="s">
        <v>1909</v>
      </c>
      <c r="C14" s="854"/>
      <c r="D14" s="854"/>
      <c r="E14" s="854"/>
      <c r="F14" s="854"/>
      <c r="G14" s="854"/>
      <c r="H14" s="854"/>
      <c r="I14" s="854"/>
      <c r="J14" s="854"/>
      <c r="K14" s="854"/>
      <c r="L14" s="854"/>
      <c r="M14" s="854"/>
      <c r="N14" s="855"/>
    </row>
    <row r="15" spans="1:14" s="87" customFormat="1" ht="51.75" customHeight="1">
      <c r="A15" s="35">
        <v>17</v>
      </c>
      <c r="B15" s="853" t="s">
        <v>1911</v>
      </c>
      <c r="C15" s="854"/>
      <c r="D15" s="854"/>
      <c r="E15" s="854"/>
      <c r="F15" s="854"/>
      <c r="G15" s="854"/>
      <c r="H15" s="854"/>
      <c r="I15" s="854"/>
      <c r="J15" s="854"/>
      <c r="K15" s="854"/>
      <c r="L15" s="854"/>
      <c r="M15" s="854"/>
      <c r="N15" s="855"/>
    </row>
    <row r="16" spans="1:14" s="87" customFormat="1" ht="51.75" customHeight="1">
      <c r="A16" s="35">
        <v>18</v>
      </c>
      <c r="B16" s="853" t="s">
        <v>1912</v>
      </c>
      <c r="C16" s="854"/>
      <c r="D16" s="854"/>
      <c r="E16" s="854"/>
      <c r="F16" s="854"/>
      <c r="G16" s="854"/>
      <c r="H16" s="854"/>
      <c r="I16" s="854"/>
      <c r="J16" s="854"/>
      <c r="K16" s="854"/>
      <c r="L16" s="854"/>
      <c r="M16" s="854"/>
      <c r="N16" s="855"/>
    </row>
    <row r="17" spans="1:14" s="87" customFormat="1" ht="51.75" customHeight="1">
      <c r="A17" s="35">
        <v>20</v>
      </c>
      <c r="B17" s="853" t="s">
        <v>1913</v>
      </c>
      <c r="C17" s="854"/>
      <c r="D17" s="854"/>
      <c r="E17" s="854"/>
      <c r="F17" s="854"/>
      <c r="G17" s="854"/>
      <c r="H17" s="854"/>
      <c r="I17" s="854"/>
      <c r="J17" s="854"/>
      <c r="K17" s="854"/>
      <c r="L17" s="854"/>
      <c r="M17" s="854"/>
      <c r="N17" s="855"/>
    </row>
    <row r="18" spans="1:14" s="87" customFormat="1" ht="51.75" customHeight="1">
      <c r="A18" s="35">
        <v>21</v>
      </c>
      <c r="B18" s="853" t="s">
        <v>1914</v>
      </c>
      <c r="C18" s="854"/>
      <c r="D18" s="854"/>
      <c r="E18" s="854"/>
      <c r="F18" s="854"/>
      <c r="G18" s="854"/>
      <c r="H18" s="854"/>
      <c r="I18" s="854"/>
      <c r="J18" s="854"/>
      <c r="K18" s="854"/>
      <c r="L18" s="854"/>
      <c r="M18" s="854"/>
      <c r="N18" s="855"/>
    </row>
    <row r="19" spans="1:14" s="87" customFormat="1" ht="51.75" customHeight="1">
      <c r="A19" s="35">
        <v>22</v>
      </c>
      <c r="B19" s="853" t="s">
        <v>1915</v>
      </c>
      <c r="C19" s="854"/>
      <c r="D19" s="854"/>
      <c r="E19" s="854"/>
      <c r="F19" s="854"/>
      <c r="G19" s="854"/>
      <c r="H19" s="854"/>
      <c r="I19" s="854"/>
      <c r="J19" s="854"/>
      <c r="K19" s="854"/>
      <c r="L19" s="854"/>
      <c r="M19" s="854"/>
      <c r="N19" s="855"/>
    </row>
    <row r="20" spans="1:14" s="87" customFormat="1" ht="51.75" customHeight="1">
      <c r="A20" s="35">
        <v>24</v>
      </c>
      <c r="B20" s="767" t="s">
        <v>1907</v>
      </c>
      <c r="C20" s="781"/>
      <c r="D20" s="781"/>
      <c r="E20" s="781"/>
      <c r="F20" s="781"/>
      <c r="G20" s="781"/>
      <c r="H20" s="781"/>
      <c r="I20" s="781"/>
      <c r="J20" s="781"/>
      <c r="K20" s="781"/>
      <c r="L20" s="781"/>
      <c r="M20" s="781"/>
      <c r="N20" s="768"/>
    </row>
    <row r="21" spans="1:14" s="87" customFormat="1" ht="51.75" customHeight="1">
      <c r="A21" s="35">
        <v>26</v>
      </c>
      <c r="B21" s="767" t="s">
        <v>1907</v>
      </c>
      <c r="C21" s="781"/>
      <c r="D21" s="781"/>
      <c r="E21" s="781"/>
      <c r="F21" s="781"/>
      <c r="G21" s="781"/>
      <c r="H21" s="781"/>
      <c r="I21" s="781"/>
      <c r="J21" s="781"/>
      <c r="K21" s="781"/>
      <c r="L21" s="781"/>
      <c r="M21" s="781"/>
      <c r="N21" s="768"/>
    </row>
    <row r="22" spans="1:14" s="87" customFormat="1" ht="51.75" customHeight="1">
      <c r="A22" s="35">
        <v>28</v>
      </c>
      <c r="B22" s="853" t="s">
        <v>1916</v>
      </c>
      <c r="C22" s="854"/>
      <c r="D22" s="854"/>
      <c r="E22" s="854"/>
      <c r="F22" s="854"/>
      <c r="G22" s="854"/>
      <c r="H22" s="854"/>
      <c r="I22" s="854"/>
      <c r="J22" s="854"/>
      <c r="K22" s="854"/>
      <c r="L22" s="854"/>
      <c r="M22" s="854"/>
      <c r="N22" s="855"/>
    </row>
    <row r="23" spans="1:14" s="87" customFormat="1" ht="51.75" customHeight="1">
      <c r="A23" s="35">
        <v>31</v>
      </c>
      <c r="B23" s="853" t="s">
        <v>1917</v>
      </c>
      <c r="C23" s="854"/>
      <c r="D23" s="854"/>
      <c r="E23" s="854"/>
      <c r="F23" s="854"/>
      <c r="G23" s="854"/>
      <c r="H23" s="854"/>
      <c r="I23" s="854"/>
      <c r="J23" s="854"/>
      <c r="K23" s="854"/>
      <c r="L23" s="854"/>
      <c r="M23" s="854"/>
      <c r="N23" s="855"/>
    </row>
    <row r="24" spans="1:14" s="87" customFormat="1" ht="51.75" customHeight="1">
      <c r="A24" s="35">
        <v>33</v>
      </c>
      <c r="B24" s="853" t="s">
        <v>1918</v>
      </c>
      <c r="C24" s="854"/>
      <c r="D24" s="854"/>
      <c r="E24" s="854"/>
      <c r="F24" s="854"/>
      <c r="G24" s="854"/>
      <c r="H24" s="854"/>
      <c r="I24" s="854"/>
      <c r="J24" s="854"/>
      <c r="K24" s="854"/>
      <c r="L24" s="854"/>
      <c r="M24" s="854"/>
      <c r="N24" s="855"/>
    </row>
    <row r="25" spans="1:14" s="87" customFormat="1" ht="51.75" customHeight="1">
      <c r="A25" s="35">
        <v>36</v>
      </c>
      <c r="B25" s="853" t="s">
        <v>1919</v>
      </c>
      <c r="C25" s="854"/>
      <c r="D25" s="854"/>
      <c r="E25" s="854"/>
      <c r="F25" s="854"/>
      <c r="G25" s="854"/>
      <c r="H25" s="854"/>
      <c r="I25" s="854"/>
      <c r="J25" s="854"/>
      <c r="K25" s="854"/>
      <c r="L25" s="854"/>
      <c r="M25" s="854"/>
      <c r="N25" s="855"/>
    </row>
    <row r="26" spans="1:14" s="87" customFormat="1" ht="51.75" customHeight="1">
      <c r="A26" s="35">
        <v>37</v>
      </c>
      <c r="B26" s="853" t="s">
        <v>1920</v>
      </c>
      <c r="C26" s="854"/>
      <c r="D26" s="854"/>
      <c r="E26" s="854"/>
      <c r="F26" s="854"/>
      <c r="G26" s="854"/>
      <c r="H26" s="854"/>
      <c r="I26" s="854"/>
      <c r="J26" s="854"/>
      <c r="K26" s="854"/>
      <c r="L26" s="854"/>
      <c r="M26" s="854"/>
      <c r="N26" s="855"/>
    </row>
    <row r="27" spans="1:14" s="87" customFormat="1" ht="51.75" customHeight="1">
      <c r="A27" s="35">
        <v>38</v>
      </c>
      <c r="B27" s="853" t="s">
        <v>1921</v>
      </c>
      <c r="C27" s="854"/>
      <c r="D27" s="854"/>
      <c r="E27" s="854"/>
      <c r="F27" s="854"/>
      <c r="G27" s="854"/>
      <c r="H27" s="854"/>
      <c r="I27" s="854"/>
      <c r="J27" s="854"/>
      <c r="K27" s="854"/>
      <c r="L27" s="854"/>
      <c r="M27" s="854"/>
      <c r="N27" s="855"/>
    </row>
    <row r="28" spans="1:14" s="87" customFormat="1" ht="51.75" customHeight="1">
      <c r="A28" s="35">
        <v>41</v>
      </c>
      <c r="B28" s="853" t="s">
        <v>1922</v>
      </c>
      <c r="C28" s="854"/>
      <c r="D28" s="854"/>
      <c r="E28" s="854"/>
      <c r="F28" s="854"/>
      <c r="G28" s="854"/>
      <c r="H28" s="854"/>
      <c r="I28" s="854"/>
      <c r="J28" s="854"/>
      <c r="K28" s="854"/>
      <c r="L28" s="854"/>
      <c r="M28" s="854"/>
      <c r="N28" s="855"/>
    </row>
    <row r="29" spans="1:14" s="87" customFormat="1" ht="51.75" customHeight="1">
      <c r="A29" s="35">
        <v>44</v>
      </c>
      <c r="B29" s="853" t="s">
        <v>1923</v>
      </c>
      <c r="C29" s="854"/>
      <c r="D29" s="854"/>
      <c r="E29" s="854"/>
      <c r="F29" s="854"/>
      <c r="G29" s="854"/>
      <c r="H29" s="854"/>
      <c r="I29" s="854"/>
      <c r="J29" s="854"/>
      <c r="K29" s="854"/>
      <c r="L29" s="854"/>
      <c r="M29" s="854"/>
      <c r="N29" s="855"/>
    </row>
    <row r="30" spans="1:14" s="87" customFormat="1" ht="51.75" customHeight="1">
      <c r="A30" s="35">
        <v>46</v>
      </c>
      <c r="B30" s="853" t="s">
        <v>1907</v>
      </c>
      <c r="C30" s="854"/>
      <c r="D30" s="854"/>
      <c r="E30" s="854"/>
      <c r="F30" s="854"/>
      <c r="G30" s="854"/>
      <c r="H30" s="854"/>
      <c r="I30" s="854"/>
      <c r="J30" s="854"/>
      <c r="K30" s="854"/>
      <c r="L30" s="854"/>
      <c r="M30" s="854"/>
      <c r="N30" s="855"/>
    </row>
    <row r="31" spans="1:14" s="87" customFormat="1" ht="51.75" customHeight="1">
      <c r="A31" s="35">
        <v>47</v>
      </c>
      <c r="B31" s="853" t="s">
        <v>1907</v>
      </c>
      <c r="C31" s="854"/>
      <c r="D31" s="854"/>
      <c r="E31" s="854"/>
      <c r="F31" s="854"/>
      <c r="G31" s="854"/>
      <c r="H31" s="854"/>
      <c r="I31" s="854"/>
      <c r="J31" s="854"/>
      <c r="K31" s="854"/>
      <c r="L31" s="854"/>
      <c r="M31" s="854"/>
      <c r="N31" s="855"/>
    </row>
    <row r="32" spans="1:14" s="87" customFormat="1" ht="51.75" customHeight="1">
      <c r="A32" s="35">
        <v>49</v>
      </c>
      <c r="B32" s="853" t="s">
        <v>1907</v>
      </c>
      <c r="C32" s="854"/>
      <c r="D32" s="854"/>
      <c r="E32" s="854"/>
      <c r="F32" s="854"/>
      <c r="G32" s="854"/>
      <c r="H32" s="854"/>
      <c r="I32" s="854"/>
      <c r="J32" s="854"/>
      <c r="K32" s="854"/>
      <c r="L32" s="854"/>
      <c r="M32" s="854"/>
      <c r="N32" s="855"/>
    </row>
    <row r="33" spans="1:14" s="87" customFormat="1" ht="51.75" customHeight="1">
      <c r="A33" s="35">
        <v>51</v>
      </c>
      <c r="B33" s="853" t="s">
        <v>1548</v>
      </c>
      <c r="C33" s="854"/>
      <c r="D33" s="854"/>
      <c r="E33" s="854"/>
      <c r="F33" s="854"/>
      <c r="G33" s="854"/>
      <c r="H33" s="854"/>
      <c r="I33" s="854"/>
      <c r="J33" s="854"/>
      <c r="K33" s="854"/>
      <c r="L33" s="854"/>
      <c r="M33" s="854"/>
      <c r="N33" s="855"/>
    </row>
    <row r="34" spans="1:14" s="87" customFormat="1" ht="51.75" customHeight="1">
      <c r="A34" s="35">
        <v>52</v>
      </c>
      <c r="B34" s="853" t="s">
        <v>1548</v>
      </c>
      <c r="C34" s="854"/>
      <c r="D34" s="854"/>
      <c r="E34" s="854"/>
      <c r="F34" s="854"/>
      <c r="G34" s="854"/>
      <c r="H34" s="854"/>
      <c r="I34" s="854"/>
      <c r="J34" s="854"/>
      <c r="K34" s="854"/>
      <c r="L34" s="854"/>
      <c r="M34" s="854"/>
      <c r="N34" s="855"/>
    </row>
    <row r="35" spans="1:14" s="87" customFormat="1" ht="51.75" customHeight="1">
      <c r="A35" s="35">
        <v>54</v>
      </c>
      <c r="B35" s="853" t="s">
        <v>1924</v>
      </c>
      <c r="C35" s="854"/>
      <c r="D35" s="854"/>
      <c r="E35" s="854"/>
      <c r="F35" s="854"/>
      <c r="G35" s="854"/>
      <c r="H35" s="854"/>
      <c r="I35" s="854"/>
      <c r="J35" s="854"/>
      <c r="K35" s="854"/>
      <c r="L35" s="854"/>
      <c r="M35" s="854"/>
      <c r="N35" s="855"/>
    </row>
    <row r="36" spans="1:14" s="87" customFormat="1" ht="51.75" customHeight="1">
      <c r="A36" s="35">
        <v>55</v>
      </c>
      <c r="B36" s="853" t="s">
        <v>1907</v>
      </c>
      <c r="C36" s="854"/>
      <c r="D36" s="854"/>
      <c r="E36" s="854"/>
      <c r="F36" s="854"/>
      <c r="G36" s="854"/>
      <c r="H36" s="854"/>
      <c r="I36" s="854"/>
      <c r="J36" s="854"/>
      <c r="K36" s="854"/>
      <c r="L36" s="854"/>
      <c r="M36" s="854"/>
      <c r="N36" s="855"/>
    </row>
    <row r="37" spans="1:14" s="87" customFormat="1" ht="51.75" customHeight="1">
      <c r="A37" s="35">
        <v>56</v>
      </c>
      <c r="B37" s="853" t="s">
        <v>1925</v>
      </c>
      <c r="C37" s="854"/>
      <c r="D37" s="854"/>
      <c r="E37" s="854"/>
      <c r="F37" s="854"/>
      <c r="G37" s="854"/>
      <c r="H37" s="854"/>
      <c r="I37" s="854"/>
      <c r="J37" s="854"/>
      <c r="K37" s="854"/>
      <c r="L37" s="854"/>
      <c r="M37" s="854"/>
      <c r="N37" s="855"/>
    </row>
    <row r="38" spans="1:14" s="87" customFormat="1" ht="51.75" customHeight="1">
      <c r="A38" s="35">
        <v>58</v>
      </c>
      <c r="B38" s="853" t="s">
        <v>1907</v>
      </c>
      <c r="C38" s="854"/>
      <c r="D38" s="854"/>
      <c r="E38" s="854"/>
      <c r="F38" s="854"/>
      <c r="G38" s="854"/>
      <c r="H38" s="854"/>
      <c r="I38" s="854"/>
      <c r="J38" s="854"/>
      <c r="K38" s="854"/>
      <c r="L38" s="854"/>
      <c r="M38" s="854"/>
      <c r="N38" s="855"/>
    </row>
    <row r="39" spans="1:14" s="87" customFormat="1" ht="51.75" customHeight="1">
      <c r="A39" s="35">
        <v>59</v>
      </c>
      <c r="B39" s="853" t="s">
        <v>1926</v>
      </c>
      <c r="C39" s="854"/>
      <c r="D39" s="854"/>
      <c r="E39" s="854"/>
      <c r="F39" s="854"/>
      <c r="G39" s="854"/>
      <c r="H39" s="854"/>
      <c r="I39" s="854"/>
      <c r="J39" s="854"/>
      <c r="K39" s="854"/>
      <c r="L39" s="854"/>
      <c r="M39" s="854"/>
      <c r="N39" s="855"/>
    </row>
    <row r="40" spans="1:14" s="87" customFormat="1" ht="51.75" customHeight="1">
      <c r="A40" s="35">
        <v>61</v>
      </c>
      <c r="B40" s="853" t="s">
        <v>1907</v>
      </c>
      <c r="C40" s="854"/>
      <c r="D40" s="854"/>
      <c r="E40" s="854"/>
      <c r="F40" s="854"/>
      <c r="G40" s="854"/>
      <c r="H40" s="854"/>
      <c r="I40" s="854"/>
      <c r="J40" s="854"/>
      <c r="K40" s="854"/>
      <c r="L40" s="854"/>
      <c r="M40" s="854"/>
      <c r="N40" s="855"/>
    </row>
    <row r="41" spans="1:14" s="87" customFormat="1" ht="51.75" customHeight="1">
      <c r="A41" s="35">
        <v>62</v>
      </c>
      <c r="B41" s="853" t="s">
        <v>1927</v>
      </c>
      <c r="C41" s="854"/>
      <c r="D41" s="854"/>
      <c r="E41" s="854"/>
      <c r="F41" s="854"/>
      <c r="G41" s="854"/>
      <c r="H41" s="854"/>
      <c r="I41" s="854"/>
      <c r="J41" s="854"/>
      <c r="K41" s="854"/>
      <c r="L41" s="854"/>
      <c r="M41" s="854"/>
      <c r="N41" s="855"/>
    </row>
    <row r="42" spans="1:14" s="87" customFormat="1" ht="51.75" customHeight="1">
      <c r="A42" s="348">
        <v>66</v>
      </c>
      <c r="B42" s="853" t="s">
        <v>1928</v>
      </c>
      <c r="C42" s="854"/>
      <c r="D42" s="854"/>
      <c r="E42" s="854"/>
      <c r="F42" s="854"/>
      <c r="G42" s="854"/>
      <c r="H42" s="854"/>
      <c r="I42" s="854"/>
      <c r="J42" s="854"/>
      <c r="K42" s="854"/>
      <c r="L42" s="854"/>
      <c r="M42" s="854"/>
      <c r="N42" s="855"/>
    </row>
    <row r="43" spans="1:14" s="87" customFormat="1" ht="51.75" customHeight="1">
      <c r="A43" s="348">
        <v>67</v>
      </c>
      <c r="B43" s="853" t="s">
        <v>1907</v>
      </c>
      <c r="C43" s="854"/>
      <c r="D43" s="854"/>
      <c r="E43" s="854"/>
      <c r="F43" s="854"/>
      <c r="G43" s="854"/>
      <c r="H43" s="854"/>
      <c r="I43" s="854"/>
      <c r="J43" s="854"/>
      <c r="K43" s="854"/>
      <c r="L43" s="854"/>
      <c r="M43" s="854"/>
      <c r="N43" s="855"/>
    </row>
    <row r="44" spans="1:14" s="87" customFormat="1" ht="51.75" customHeight="1">
      <c r="A44" s="348">
        <v>68</v>
      </c>
      <c r="B44" s="853" t="s">
        <v>1929</v>
      </c>
      <c r="C44" s="854"/>
      <c r="D44" s="854"/>
      <c r="E44" s="854"/>
      <c r="F44" s="854"/>
      <c r="G44" s="854"/>
      <c r="H44" s="854"/>
      <c r="I44" s="854"/>
      <c r="J44" s="854"/>
      <c r="K44" s="854"/>
      <c r="L44" s="854"/>
      <c r="M44" s="854"/>
      <c r="N44" s="855"/>
    </row>
    <row r="45" spans="1:14" s="87" customFormat="1" ht="51.75" customHeight="1">
      <c r="A45" s="348">
        <v>69</v>
      </c>
      <c r="B45" s="853" t="s">
        <v>1930</v>
      </c>
      <c r="C45" s="854"/>
      <c r="D45" s="854"/>
      <c r="E45" s="854"/>
      <c r="F45" s="854"/>
      <c r="G45" s="854"/>
      <c r="H45" s="854"/>
      <c r="I45" s="854"/>
      <c r="J45" s="854"/>
      <c r="K45" s="854"/>
      <c r="L45" s="854"/>
      <c r="M45" s="854"/>
      <c r="N45" s="855"/>
    </row>
    <row r="46" spans="1:14" s="87" customFormat="1" ht="51.75" customHeight="1">
      <c r="A46" s="348">
        <v>70</v>
      </c>
      <c r="B46" s="853" t="s">
        <v>1931</v>
      </c>
      <c r="C46" s="854"/>
      <c r="D46" s="854"/>
      <c r="E46" s="854"/>
      <c r="F46" s="854"/>
      <c r="G46" s="854"/>
      <c r="H46" s="854"/>
      <c r="I46" s="854"/>
      <c r="J46" s="854"/>
      <c r="K46" s="854"/>
      <c r="L46" s="854"/>
      <c r="M46" s="854"/>
      <c r="N46" s="855"/>
    </row>
    <row r="47" spans="1:14" s="87" customFormat="1" ht="51.75" customHeight="1">
      <c r="A47" s="495">
        <v>71</v>
      </c>
      <c r="B47" s="853" t="s">
        <v>1907</v>
      </c>
      <c r="C47" s="854"/>
      <c r="D47" s="854"/>
      <c r="E47" s="854"/>
      <c r="F47" s="854"/>
      <c r="G47" s="854"/>
      <c r="H47" s="854"/>
      <c r="I47" s="854"/>
      <c r="J47" s="854"/>
      <c r="K47" s="854"/>
      <c r="L47" s="854"/>
      <c r="M47" s="854"/>
      <c r="N47" s="855"/>
    </row>
    <row r="48" spans="1:14" s="87" customFormat="1" ht="51.75" customHeight="1">
      <c r="A48" s="495">
        <v>76</v>
      </c>
      <c r="B48" s="853" t="s">
        <v>1932</v>
      </c>
      <c r="C48" s="854"/>
      <c r="D48" s="854"/>
      <c r="E48" s="854"/>
      <c r="F48" s="854"/>
      <c r="G48" s="854"/>
      <c r="H48" s="854"/>
      <c r="I48" s="854"/>
      <c r="J48" s="854"/>
      <c r="K48" s="854"/>
      <c r="L48" s="854"/>
      <c r="M48" s="854"/>
      <c r="N48" s="855"/>
    </row>
    <row r="49" spans="1:14" s="87" customFormat="1" ht="51.75" customHeight="1">
      <c r="A49" s="496">
        <v>78</v>
      </c>
      <c r="B49" s="853" t="s">
        <v>1933</v>
      </c>
      <c r="C49" s="854"/>
      <c r="D49" s="854"/>
      <c r="E49" s="854"/>
      <c r="F49" s="854"/>
      <c r="G49" s="854"/>
      <c r="H49" s="854"/>
      <c r="I49" s="854"/>
      <c r="J49" s="854"/>
      <c r="K49" s="854"/>
      <c r="L49" s="854"/>
      <c r="M49" s="854"/>
      <c r="N49" s="855"/>
    </row>
    <row r="50" spans="1:14" s="87" customFormat="1" ht="51.75" customHeight="1">
      <c r="A50" s="496">
        <v>79</v>
      </c>
      <c r="B50" s="853" t="s">
        <v>1934</v>
      </c>
      <c r="C50" s="854"/>
      <c r="D50" s="854"/>
      <c r="E50" s="854"/>
      <c r="F50" s="854"/>
      <c r="G50" s="854"/>
      <c r="H50" s="854"/>
      <c r="I50" s="854"/>
      <c r="J50" s="854"/>
      <c r="K50" s="854"/>
      <c r="L50" s="854"/>
      <c r="M50" s="854"/>
      <c r="N50" s="855"/>
    </row>
    <row r="51" spans="1:14" s="87" customFormat="1" ht="51.75" customHeight="1">
      <c r="A51" s="495">
        <v>81</v>
      </c>
      <c r="B51" s="853" t="s">
        <v>1935</v>
      </c>
      <c r="C51" s="854"/>
      <c r="D51" s="854"/>
      <c r="E51" s="854"/>
      <c r="F51" s="854"/>
      <c r="G51" s="854"/>
      <c r="H51" s="854"/>
      <c r="I51" s="854"/>
      <c r="J51" s="854"/>
      <c r="K51" s="854"/>
      <c r="L51" s="854"/>
      <c r="M51" s="854"/>
      <c r="N51" s="855"/>
    </row>
    <row r="52" spans="1:14" s="87" customFormat="1" ht="51.75" customHeight="1">
      <c r="A52" s="495">
        <v>84</v>
      </c>
      <c r="B52" s="853" t="s">
        <v>1936</v>
      </c>
      <c r="C52" s="854"/>
      <c r="D52" s="854"/>
      <c r="E52" s="854"/>
      <c r="F52" s="854"/>
      <c r="G52" s="854"/>
      <c r="H52" s="854"/>
      <c r="I52" s="854"/>
      <c r="J52" s="854"/>
      <c r="K52" s="854"/>
      <c r="L52" s="854"/>
      <c r="M52" s="854"/>
      <c r="N52" s="855"/>
    </row>
    <row r="53" spans="1:14" s="87" customFormat="1" ht="51.75" customHeight="1">
      <c r="A53" s="495">
        <v>85</v>
      </c>
      <c r="B53" s="853" t="s">
        <v>1937</v>
      </c>
      <c r="C53" s="854"/>
      <c r="D53" s="854"/>
      <c r="E53" s="854"/>
      <c r="F53" s="854"/>
      <c r="G53" s="854"/>
      <c r="H53" s="854"/>
      <c r="I53" s="854"/>
      <c r="J53" s="854"/>
      <c r="K53" s="854"/>
      <c r="L53" s="854"/>
      <c r="M53" s="854"/>
      <c r="N53" s="855"/>
    </row>
    <row r="54" spans="1:14" s="87" customFormat="1" ht="51.75" customHeight="1">
      <c r="A54" s="495">
        <v>86</v>
      </c>
      <c r="B54" s="853" t="s">
        <v>1938</v>
      </c>
      <c r="C54" s="854"/>
      <c r="D54" s="854"/>
      <c r="E54" s="854"/>
      <c r="F54" s="854"/>
      <c r="G54" s="854"/>
      <c r="H54" s="854"/>
      <c r="I54" s="854"/>
      <c r="J54" s="854"/>
      <c r="K54" s="854"/>
      <c r="L54" s="854"/>
      <c r="M54" s="854"/>
      <c r="N54" s="855"/>
    </row>
    <row r="55" spans="1:14" s="87" customFormat="1" ht="51.75" customHeight="1">
      <c r="A55" s="495">
        <v>87</v>
      </c>
      <c r="B55" s="853" t="s">
        <v>1939</v>
      </c>
      <c r="C55" s="854"/>
      <c r="D55" s="854"/>
      <c r="E55" s="854"/>
      <c r="F55" s="854"/>
      <c r="G55" s="854"/>
      <c r="H55" s="854"/>
      <c r="I55" s="854"/>
      <c r="J55" s="854"/>
      <c r="K55" s="854"/>
      <c r="L55" s="854"/>
      <c r="M55" s="854"/>
      <c r="N55" s="855"/>
    </row>
    <row r="56" spans="1:14" s="87" customFormat="1" ht="51.75" customHeight="1">
      <c r="A56" s="495">
        <v>90</v>
      </c>
      <c r="B56" s="853" t="s">
        <v>1940</v>
      </c>
      <c r="C56" s="854"/>
      <c r="D56" s="854"/>
      <c r="E56" s="854"/>
      <c r="F56" s="854"/>
      <c r="G56" s="854"/>
      <c r="H56" s="854"/>
      <c r="I56" s="854"/>
      <c r="J56" s="854"/>
      <c r="K56" s="854"/>
      <c r="L56" s="854"/>
      <c r="M56" s="854"/>
      <c r="N56" s="855"/>
    </row>
    <row r="57" spans="1:14" s="87" customFormat="1" ht="51.75" customHeight="1">
      <c r="A57" s="495">
        <v>92</v>
      </c>
      <c r="B57" s="853" t="s">
        <v>1941</v>
      </c>
      <c r="C57" s="854"/>
      <c r="D57" s="854"/>
      <c r="E57" s="854"/>
      <c r="F57" s="854"/>
      <c r="G57" s="854"/>
      <c r="H57" s="854"/>
      <c r="I57" s="854"/>
      <c r="J57" s="854"/>
      <c r="K57" s="854"/>
      <c r="L57" s="854"/>
      <c r="M57" s="854"/>
      <c r="N57" s="855"/>
    </row>
    <row r="58" spans="1:14" s="87" customFormat="1" ht="51.75" customHeight="1">
      <c r="A58" s="495">
        <v>97</v>
      </c>
      <c r="B58" s="853" t="s">
        <v>1942</v>
      </c>
      <c r="C58" s="854"/>
      <c r="D58" s="854"/>
      <c r="E58" s="854"/>
      <c r="F58" s="854"/>
      <c r="G58" s="854"/>
      <c r="H58" s="854"/>
      <c r="I58" s="854"/>
      <c r="J58" s="854"/>
      <c r="K58" s="854"/>
      <c r="L58" s="854"/>
      <c r="M58" s="854"/>
      <c r="N58" s="855"/>
    </row>
    <row r="59" spans="1:14" s="87" customFormat="1" ht="51.75" customHeight="1">
      <c r="A59" s="495">
        <v>98</v>
      </c>
      <c r="B59" s="853" t="s">
        <v>1943</v>
      </c>
      <c r="C59" s="854"/>
      <c r="D59" s="854"/>
      <c r="E59" s="854"/>
      <c r="F59" s="854"/>
      <c r="G59" s="854"/>
      <c r="H59" s="854"/>
      <c r="I59" s="854"/>
      <c r="J59" s="854"/>
      <c r="K59" s="854"/>
      <c r="L59" s="854"/>
      <c r="M59" s="854"/>
      <c r="N59" s="855"/>
    </row>
    <row r="60" spans="1:14" s="87" customFormat="1" ht="51.75" customHeight="1">
      <c r="A60" s="495">
        <v>99</v>
      </c>
      <c r="B60" s="853" t="s">
        <v>1944</v>
      </c>
      <c r="C60" s="854"/>
      <c r="D60" s="854"/>
      <c r="E60" s="854"/>
      <c r="F60" s="854"/>
      <c r="G60" s="854"/>
      <c r="H60" s="854"/>
      <c r="I60" s="854"/>
      <c r="J60" s="854"/>
      <c r="K60" s="854"/>
      <c r="L60" s="854"/>
      <c r="M60" s="854"/>
      <c r="N60" s="855"/>
    </row>
    <row r="61" spans="1:14" s="87" customFormat="1" ht="51.75" customHeight="1">
      <c r="A61" s="495">
        <v>100</v>
      </c>
      <c r="B61" s="853" t="s">
        <v>1945</v>
      </c>
      <c r="C61" s="854"/>
      <c r="D61" s="854"/>
      <c r="E61" s="854"/>
      <c r="F61" s="854"/>
      <c r="G61" s="854"/>
      <c r="H61" s="854"/>
      <c r="I61" s="854"/>
      <c r="J61" s="854"/>
      <c r="K61" s="854"/>
      <c r="L61" s="854"/>
      <c r="M61" s="854"/>
      <c r="N61" s="855"/>
    </row>
    <row r="62" spans="1:14" s="87" customFormat="1" ht="51.75" customHeight="1">
      <c r="A62" s="495">
        <v>101</v>
      </c>
      <c r="B62" s="853" t="s">
        <v>1946</v>
      </c>
      <c r="C62" s="854"/>
      <c r="D62" s="854"/>
      <c r="E62" s="854"/>
      <c r="F62" s="854"/>
      <c r="G62" s="854"/>
      <c r="H62" s="854"/>
      <c r="I62" s="854"/>
      <c r="J62" s="854"/>
      <c r="K62" s="854"/>
      <c r="L62" s="854"/>
      <c r="M62" s="854"/>
      <c r="N62" s="855"/>
    </row>
    <row r="63" spans="1:14" s="87" customFormat="1" ht="51.75" customHeight="1">
      <c r="A63" s="495">
        <v>102</v>
      </c>
      <c r="B63" s="853" t="s">
        <v>1947</v>
      </c>
      <c r="C63" s="854"/>
      <c r="D63" s="854"/>
      <c r="E63" s="854"/>
      <c r="F63" s="854"/>
      <c r="G63" s="854"/>
      <c r="H63" s="854"/>
      <c r="I63" s="854"/>
      <c r="J63" s="854"/>
      <c r="K63" s="854"/>
      <c r="L63" s="854"/>
      <c r="M63" s="854"/>
      <c r="N63" s="855"/>
    </row>
    <row r="64" spans="1:14" s="87" customFormat="1" ht="51.75" customHeight="1">
      <c r="A64" s="495">
        <v>103</v>
      </c>
      <c r="B64" s="853" t="s">
        <v>1948</v>
      </c>
      <c r="C64" s="854"/>
      <c r="D64" s="854"/>
      <c r="E64" s="854"/>
      <c r="F64" s="854"/>
      <c r="G64" s="854"/>
      <c r="H64" s="854"/>
      <c r="I64" s="854"/>
      <c r="J64" s="854"/>
      <c r="K64" s="854"/>
      <c r="L64" s="854"/>
      <c r="M64" s="854"/>
      <c r="N64" s="855"/>
    </row>
    <row r="65" spans="1:14" s="87" customFormat="1" ht="51.75" customHeight="1">
      <c r="A65" s="495">
        <v>104</v>
      </c>
      <c r="B65" s="853" t="s">
        <v>1949</v>
      </c>
      <c r="C65" s="854"/>
      <c r="D65" s="854"/>
      <c r="E65" s="854"/>
      <c r="F65" s="854"/>
      <c r="G65" s="854"/>
      <c r="H65" s="854"/>
      <c r="I65" s="854"/>
      <c r="J65" s="854"/>
      <c r="K65" s="854"/>
      <c r="L65" s="854"/>
      <c r="M65" s="854"/>
      <c r="N65" s="855"/>
    </row>
    <row r="66" spans="1:14" s="87" customFormat="1" ht="51.75" customHeight="1">
      <c r="A66" s="495">
        <v>105</v>
      </c>
      <c r="B66" s="853" t="s">
        <v>1950</v>
      </c>
      <c r="C66" s="854"/>
      <c r="D66" s="854"/>
      <c r="E66" s="854"/>
      <c r="F66" s="854"/>
      <c r="G66" s="854"/>
      <c r="H66" s="854"/>
      <c r="I66" s="854"/>
      <c r="J66" s="854"/>
      <c r="K66" s="854"/>
      <c r="L66" s="854"/>
      <c r="M66" s="854"/>
      <c r="N66" s="855"/>
    </row>
    <row r="67" spans="1:14" s="87" customFormat="1" ht="51.75" customHeight="1">
      <c r="A67" s="495">
        <v>106</v>
      </c>
      <c r="B67" s="853" t="s">
        <v>1951</v>
      </c>
      <c r="C67" s="854"/>
      <c r="D67" s="854"/>
      <c r="E67" s="854"/>
      <c r="F67" s="854"/>
      <c r="G67" s="854"/>
      <c r="H67" s="854"/>
      <c r="I67" s="854"/>
      <c r="J67" s="854"/>
      <c r="K67" s="854"/>
      <c r="L67" s="854"/>
      <c r="M67" s="854"/>
      <c r="N67" s="855"/>
    </row>
    <row r="68" spans="1:14" s="87" customFormat="1" ht="51.75" customHeight="1">
      <c r="A68" s="495">
        <v>107</v>
      </c>
      <c r="B68" s="853" t="s">
        <v>1952</v>
      </c>
      <c r="C68" s="854"/>
      <c r="D68" s="854"/>
      <c r="E68" s="854"/>
      <c r="F68" s="854"/>
      <c r="G68" s="854"/>
      <c r="H68" s="854"/>
      <c r="I68" s="854"/>
      <c r="J68" s="854"/>
      <c r="K68" s="854"/>
      <c r="L68" s="854"/>
      <c r="M68" s="854"/>
      <c r="N68" s="855"/>
    </row>
    <row r="69" spans="1:14" s="87" customFormat="1" ht="51.75" customHeight="1">
      <c r="A69" s="495">
        <v>108</v>
      </c>
      <c r="B69" s="853" t="s">
        <v>1953</v>
      </c>
      <c r="C69" s="854"/>
      <c r="D69" s="854"/>
      <c r="E69" s="854"/>
      <c r="F69" s="854"/>
      <c r="G69" s="854"/>
      <c r="H69" s="854"/>
      <c r="I69" s="854"/>
      <c r="J69" s="854"/>
      <c r="K69" s="854"/>
      <c r="L69" s="854"/>
      <c r="M69" s="854"/>
      <c r="N69" s="855"/>
    </row>
    <row r="70" spans="1:14" s="87" customFormat="1" ht="51.75" customHeight="1">
      <c r="A70" s="495">
        <v>109</v>
      </c>
      <c r="B70" s="853" t="s">
        <v>1954</v>
      </c>
      <c r="C70" s="854"/>
      <c r="D70" s="854"/>
      <c r="E70" s="854"/>
      <c r="F70" s="854"/>
      <c r="G70" s="854"/>
      <c r="H70" s="854"/>
      <c r="I70" s="854"/>
      <c r="J70" s="854"/>
      <c r="K70" s="854"/>
      <c r="L70" s="854"/>
      <c r="M70" s="854"/>
      <c r="N70" s="855"/>
    </row>
    <row r="71" spans="1:14" s="87" customFormat="1" ht="51.75" customHeight="1">
      <c r="A71" s="495">
        <v>110</v>
      </c>
      <c r="B71" s="853" t="s">
        <v>1955</v>
      </c>
      <c r="C71" s="854"/>
      <c r="D71" s="854"/>
      <c r="E71" s="854"/>
      <c r="F71" s="854"/>
      <c r="G71" s="854"/>
      <c r="H71" s="854"/>
      <c r="I71" s="854"/>
      <c r="J71" s="854"/>
      <c r="K71" s="854"/>
      <c r="L71" s="854"/>
      <c r="M71" s="854"/>
      <c r="N71" s="855"/>
    </row>
    <row r="72" spans="1:14" s="87" customFormat="1" ht="51.75" customHeight="1">
      <c r="A72" s="495">
        <v>111</v>
      </c>
      <c r="B72" s="853" t="s">
        <v>1956</v>
      </c>
      <c r="C72" s="854"/>
      <c r="D72" s="854"/>
      <c r="E72" s="854"/>
      <c r="F72" s="854"/>
      <c r="G72" s="854"/>
      <c r="H72" s="854"/>
      <c r="I72" s="854"/>
      <c r="J72" s="854"/>
      <c r="K72" s="854"/>
      <c r="L72" s="854"/>
      <c r="M72" s="854"/>
      <c r="N72" s="855"/>
    </row>
    <row r="73" spans="1:14" s="87" customFormat="1" ht="51.75" customHeight="1">
      <c r="A73" s="495">
        <v>112</v>
      </c>
      <c r="B73" s="853" t="s">
        <v>1957</v>
      </c>
      <c r="C73" s="854"/>
      <c r="D73" s="854"/>
      <c r="E73" s="854"/>
      <c r="F73" s="854"/>
      <c r="G73" s="854"/>
      <c r="H73" s="854"/>
      <c r="I73" s="854"/>
      <c r="J73" s="854"/>
      <c r="K73" s="854"/>
      <c r="L73" s="854"/>
      <c r="M73" s="854"/>
      <c r="N73" s="855"/>
    </row>
    <row r="74" spans="1:14" s="87" customFormat="1" ht="51.75" customHeight="1">
      <c r="A74" s="495">
        <v>113</v>
      </c>
      <c r="B74" s="853" t="s">
        <v>1958</v>
      </c>
      <c r="C74" s="854"/>
      <c r="D74" s="854"/>
      <c r="E74" s="854"/>
      <c r="F74" s="854"/>
      <c r="G74" s="854"/>
      <c r="H74" s="854"/>
      <c r="I74" s="854"/>
      <c r="J74" s="854"/>
      <c r="K74" s="854"/>
      <c r="L74" s="854"/>
      <c r="M74" s="854"/>
      <c r="N74" s="855"/>
    </row>
    <row r="75" spans="1:14" ht="36.75" customHeight="1"/>
    <row r="76" spans="1:14" ht="36.75" customHeight="1"/>
    <row r="77" spans="1:14" ht="36.75" customHeight="1"/>
    <row r="78" spans="1:14" ht="36.75" customHeight="1"/>
    <row r="79" spans="1:14" ht="36.75" customHeight="1"/>
    <row r="80" spans="1:14" ht="36.75" customHeight="1"/>
    <row r="81" spans="1:14" ht="36.75" customHeight="1"/>
    <row r="82" spans="1:14" s="40" customFormat="1" ht="36.75" customHeight="1">
      <c r="A82" s="339"/>
      <c r="B82"/>
      <c r="C82"/>
      <c r="D82"/>
      <c r="E82"/>
      <c r="F82"/>
      <c r="G82"/>
      <c r="H82"/>
      <c r="I82"/>
      <c r="J82"/>
      <c r="K82"/>
      <c r="L82"/>
      <c r="M82"/>
      <c r="N82"/>
    </row>
    <row r="83" spans="1:14" s="40" customFormat="1" ht="36.75" customHeight="1">
      <c r="A83" s="339"/>
      <c r="B83"/>
      <c r="C83"/>
      <c r="D83"/>
      <c r="E83"/>
      <c r="F83"/>
      <c r="G83"/>
      <c r="H83"/>
      <c r="I83"/>
      <c r="J83"/>
      <c r="K83"/>
      <c r="L83"/>
      <c r="M83"/>
      <c r="N83"/>
    </row>
    <row r="84" spans="1:14" ht="36.75" customHeight="1"/>
    <row r="85" spans="1:14" ht="36.75" customHeight="1"/>
    <row r="86" spans="1:14" s="40" customFormat="1" ht="36.75" customHeight="1">
      <c r="A86" s="339"/>
      <c r="B86"/>
      <c r="C86"/>
      <c r="D86"/>
      <c r="E86"/>
      <c r="F86"/>
      <c r="G86"/>
      <c r="H86"/>
      <c r="I86"/>
      <c r="J86"/>
      <c r="K86"/>
      <c r="L86"/>
      <c r="M86"/>
      <c r="N86"/>
    </row>
    <row r="87" spans="1:14" s="40" customFormat="1" ht="36.75" customHeight="1">
      <c r="A87" s="339"/>
      <c r="B87"/>
      <c r="C87"/>
      <c r="D87"/>
      <c r="E87"/>
      <c r="F87"/>
      <c r="G87"/>
      <c r="H87"/>
      <c r="I87"/>
      <c r="J87"/>
      <c r="K87"/>
      <c r="L87"/>
      <c r="M87"/>
      <c r="N87"/>
    </row>
    <row r="88" spans="1:14" ht="36.75" customHeight="1"/>
    <row r="89" spans="1:14" ht="36.75" customHeight="1"/>
    <row r="90" spans="1:14" ht="36.75" customHeight="1"/>
    <row r="91" spans="1:14" ht="36.75" customHeight="1"/>
    <row r="92" spans="1:14" ht="36.75" customHeight="1"/>
  </sheetData>
  <mergeCells count="72">
    <mergeCell ref="B14:N14"/>
    <mergeCell ref="C1:D1"/>
    <mergeCell ref="C2:D2"/>
    <mergeCell ref="C3:D3"/>
    <mergeCell ref="A5:A7"/>
    <mergeCell ref="B5:N7"/>
    <mergeCell ref="B8:N8"/>
    <mergeCell ref="B9:N9"/>
    <mergeCell ref="B10:N10"/>
    <mergeCell ref="B11:N11"/>
    <mergeCell ref="B12:N12"/>
    <mergeCell ref="B13:N13"/>
    <mergeCell ref="B26:N26"/>
    <mergeCell ref="B15:N15"/>
    <mergeCell ref="B16:N16"/>
    <mergeCell ref="B17:N17"/>
    <mergeCell ref="B18:N18"/>
    <mergeCell ref="B19:N19"/>
    <mergeCell ref="B20:N20"/>
    <mergeCell ref="B21:N21"/>
    <mergeCell ref="B22:N22"/>
    <mergeCell ref="B23:N23"/>
    <mergeCell ref="B24:N24"/>
    <mergeCell ref="B25:N25"/>
    <mergeCell ref="B38:N38"/>
    <mergeCell ref="B27:N27"/>
    <mergeCell ref="B28:N28"/>
    <mergeCell ref="B29:N29"/>
    <mergeCell ref="B30:N30"/>
    <mergeCell ref="B31:N31"/>
    <mergeCell ref="B32:N32"/>
    <mergeCell ref="B33:N33"/>
    <mergeCell ref="B34:N34"/>
    <mergeCell ref="B35:N35"/>
    <mergeCell ref="B36:N36"/>
    <mergeCell ref="B37:N37"/>
    <mergeCell ref="B50:N50"/>
    <mergeCell ref="B39:N39"/>
    <mergeCell ref="B40:N40"/>
    <mergeCell ref="B41:N41"/>
    <mergeCell ref="B42:N42"/>
    <mergeCell ref="B43:N43"/>
    <mergeCell ref="B44:N44"/>
    <mergeCell ref="B45:N45"/>
    <mergeCell ref="B46:N46"/>
    <mergeCell ref="B47:N47"/>
    <mergeCell ref="B48:N48"/>
    <mergeCell ref="B49:N49"/>
    <mergeCell ref="B62:N62"/>
    <mergeCell ref="B51:N51"/>
    <mergeCell ref="B52:N52"/>
    <mergeCell ref="B53:N53"/>
    <mergeCell ref="B54:N54"/>
    <mergeCell ref="B55:N55"/>
    <mergeCell ref="B56:N56"/>
    <mergeCell ref="B57:N57"/>
    <mergeCell ref="B58:N58"/>
    <mergeCell ref="B59:N59"/>
    <mergeCell ref="B60:N60"/>
    <mergeCell ref="B61:N61"/>
    <mergeCell ref="B74:N74"/>
    <mergeCell ref="B63:N63"/>
    <mergeCell ref="B64:N64"/>
    <mergeCell ref="B65:N65"/>
    <mergeCell ref="B66:N66"/>
    <mergeCell ref="B67:N67"/>
    <mergeCell ref="B68:N68"/>
    <mergeCell ref="B69:N69"/>
    <mergeCell ref="B70:N70"/>
    <mergeCell ref="B71:N71"/>
    <mergeCell ref="B72:N72"/>
    <mergeCell ref="B73:N7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FY18-19</vt:lpstr>
      <vt:lpstr>DPS</vt:lpstr>
      <vt:lpstr>DPS Sup.</vt:lpstr>
      <vt:lpstr>TMD</vt:lpstr>
      <vt:lpstr>TMD Sup.</vt:lpstr>
      <vt:lpstr>TPWD</vt:lpstr>
      <vt:lpstr>TPWD Sup.</vt:lpstr>
      <vt:lpstr>TDCJ</vt:lpstr>
      <vt:lpstr>TDCJ Sup.</vt:lpstr>
      <vt:lpstr>TFC</vt:lpstr>
      <vt:lpstr>TFC Sup.</vt:lpstr>
      <vt:lpstr>TxDOT</vt:lpstr>
      <vt:lpstr>TxDOT New Const.</vt:lpstr>
      <vt:lpstr>TxDOT Space planning</vt:lpstr>
      <vt:lpstr>THC</vt:lpstr>
      <vt:lpstr>THC sup.</vt:lpstr>
      <vt:lpstr>SPB</vt:lpstr>
      <vt:lpstr>DSHS</vt:lpstr>
      <vt:lpstr>HHSC-SH</vt:lpstr>
      <vt:lpstr>HHSC-SSLC</vt:lpstr>
      <vt:lpstr>TJJD</vt:lpstr>
    </vt:vector>
  </TitlesOfParts>
  <Company>Texas Legislative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Leggett</dc:creator>
  <cp:lastModifiedBy>Adam Leggett</cp:lastModifiedBy>
  <cp:lastPrinted>2018-09-19T15:42:51Z</cp:lastPrinted>
  <dcterms:created xsi:type="dcterms:W3CDTF">2018-06-18T19:40:48Z</dcterms:created>
  <dcterms:modified xsi:type="dcterms:W3CDTF">2019-01-04T17:29:08Z</dcterms:modified>
</cp:coreProperties>
</file>